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mlo/Downloads/Ritik Personal Folder/#Ritik's Folder/Banks and Hisaab Kitaab/#Budgeting/"/>
    </mc:Choice>
  </mc:AlternateContent>
  <xr:revisionPtr revIDLastSave="0" documentId="13_ncr:1_{D51184A0-FFD9-AD4C-9059-C93D7AD5556B}" xr6:coauthVersionLast="47" xr6:coauthVersionMax="47" xr10:uidLastSave="{00000000-0000-0000-0000-000000000000}"/>
  <bookViews>
    <workbookView xWindow="38400" yWindow="-3800" windowWidth="51200" windowHeight="28200" activeTab="6" xr2:uid="{00000000-000D-0000-FFFF-FFFF00000000}"/>
  </bookViews>
  <sheets>
    <sheet name="Budget Dashboard" sheetId="4" r:id="rId1"/>
    <sheet name="Budget Planning" sheetId="2" r:id="rId2"/>
    <sheet name="Budget Tracking" sheetId="3" r:id="rId3"/>
    <sheet name="Archive &gt;&gt;&gt;" sheetId="11" r:id="rId4"/>
    <sheet name="Parents Debt" sheetId="9" r:id="rId5"/>
    <sheet name="Random Hisaab" sheetId="10" r:id="rId6"/>
    <sheet name="HDFC 2021-2026 (7th Jun)" sheetId="12" r:id="rId7"/>
    <sheet name="DCB 2024-2026 (31st May)" sheetId="13" r:id="rId8"/>
    <sheet name="Jupiter 2023-2026 (4th Apr)" sheetId="14" r:id="rId9"/>
    <sheet name="HDFC DCP 2025-2026 (Apr 19th)" sheetId="15" r:id="rId10"/>
    <sheet name="HDFC TN 2025-2026 (Feb 19th)" sheetId="16" r:id="rId11"/>
    <sheet name="APL" sheetId="17" r:id="rId12"/>
    <sheet name="Settings" sheetId="1" r:id="rId13"/>
    <sheet name="Calculations" sheetId="5" state="hidden" r:id="rId14"/>
    <sheet name="Dropdown Data" sheetId="6" state="hidden" r:id="rId15"/>
  </sheets>
  <definedNames>
    <definedName name="_xlnm._FilterDatabase" localSheetId="6" hidden="1">'HDFC 2021-2026 (7th Jun)'!$C$3:$I$5661</definedName>
    <definedName name="budget" localSheetId="0">'Budget Dashboard'!$L1</definedName>
    <definedName name="budget_range" localSheetId="0">'Budget Dashboard'!$Q1</definedName>
    <definedName name="budget_rank" localSheetId="0">'Budget Dashboard'!$R1</definedName>
    <definedName name="cc_budget" localSheetId="13">Calculations!$K1</definedName>
    <definedName name="cc_delta" localSheetId="13">Calculations!$L1</definedName>
    <definedName name="cc_in_Focus" localSheetId="13">Calculations!$G1</definedName>
    <definedName name="cc_month_number" localSheetId="13">Calculations!$F1</definedName>
    <definedName name="cc_show_remaining_rudget" localSheetId="13">Calculations!$I1</definedName>
    <definedName name="cc_show_type" localSheetId="13">Calculations!$H1</definedName>
    <definedName name="cc_tracked" localSheetId="13">Calculations!$J1</definedName>
    <definedName name="cc_type" localSheetId="13">Calculations!$E1</definedName>
    <definedName name="comb_rank" localSheetId="0">'Budget Dashboard'!$S1</definedName>
    <definedName name="comb_rank_norm" localSheetId="0">'Budget Dashboard'!$U1</definedName>
    <definedName name="comb_rank_norm_run_range" localSheetId="0">'Budget Dashboard'!$V1</definedName>
    <definedName name="comb_rank_range" localSheetId="0">'Budget Dashboard'!$T1</definedName>
    <definedName name="comb_rank_unique" localSheetId="0">'Budget Dashboard'!$W1</definedName>
    <definedName name="current_date">TODAY()</definedName>
    <definedName name="expenses_header_row">ROW(Expenses[[#Headers],[Expenses]])</definedName>
    <definedName name="expenses_max_row">MAX(ROW(Expenses[]))</definedName>
    <definedName name="expenses_min_row">MIN(ROW(Expenses[]))</definedName>
    <definedName name="expenses_total_row">ROW('Budget Planning'!$C$46)</definedName>
    <definedName name="header_row_id" localSheetId="0">'Budget Dashboard'!$D1</definedName>
    <definedName name="income_header_row">ROW(Income[[#Headers],[Income]])</definedName>
    <definedName name="income_max_row">MAX(ROW(Income[]))</definedName>
    <definedName name="income_min_row">MIN(ROW(Income[]))</definedName>
    <definedName name="income_total_row">ROW('Budget Planning'!$C$27)</definedName>
    <definedName name="is_cat" localSheetId="0">'Budget Dashboard'!$F1</definedName>
    <definedName name="is_empty" localSheetId="0">'Budget Dashboard'!$H1</definedName>
    <definedName name="is_header" localSheetId="0">'Budget Dashboard'!$E1</definedName>
    <definedName name="is_total" localSheetId="0">'Budget Dashboard'!$G1</definedName>
    <definedName name="item" localSheetId="0">'Budget Dashboard'!$J1</definedName>
    <definedName name="out_budget" localSheetId="0">'Budget Dashboard'!$AA1</definedName>
    <definedName name="out_percentage_completed" localSheetId="0">'Budget Dashboard'!$AB1</definedName>
    <definedName name="out_tracked" localSheetId="0">'Budget Dashboard'!$Z1</definedName>
    <definedName name="row_id" localSheetId="0">'Budget Dashboard'!$C1</definedName>
    <definedName name="savings_header_row">ROW(Savings[[#Headers],[Savings]])</definedName>
    <definedName name="savings_max_row">MAX(ROW(Savings[]))</definedName>
    <definedName name="savings_min_row">MIN(ROW(Savings[]))</definedName>
    <definedName name="Savings_rate_calculation_type">Settings!$E$22</definedName>
    <definedName name="savings_top_row">ROW(Savings[[#Headers],[Savings]])</definedName>
    <definedName name="savings_total_row">ROW('Budget Planning'!$C$65)</definedName>
    <definedName name="selected_period">Calculations!$E$20</definedName>
    <definedName name="selected_period_display">Calculations!$E$21</definedName>
    <definedName name="selected_year">Calculations!$E$19</definedName>
    <definedName name="Shift_late_income_starting_date">Settings!$E$18</definedName>
    <definedName name="Shift_late_income_status">Settings!$E$16</definedName>
    <definedName name="sort_max_row" localSheetId="0">'Budget Dashboard'!$N1</definedName>
    <definedName name="sort_min_row" localSheetId="0">'Budget Dashboard'!$M1</definedName>
    <definedName name="Starting_Year">Settings!$E$8</definedName>
    <definedName name="tracked" localSheetId="0">'Budget Dashboard'!$K1</definedName>
    <definedName name="tracked_range" localSheetId="0">'Budget Dashboard'!$O1</definedName>
    <definedName name="tracked_rank" localSheetId="0">'Budget Dashboard'!$P1</definedName>
    <definedName name="type" localSheetId="0">'Budget Dashboard'!$I1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61" i="12" l="1"/>
  <c r="G5661" i="12"/>
  <c r="G21" i="10"/>
  <c r="E21" i="10"/>
  <c r="F21" i="10"/>
  <c r="G26" i="10"/>
  <c r="F26" i="10"/>
  <c r="E26" i="10"/>
  <c r="D26" i="10"/>
  <c r="F5" i="10"/>
  <c r="E5" i="10"/>
  <c r="D5" i="10"/>
  <c r="H26" i="10"/>
  <c r="H25" i="10"/>
  <c r="H24" i="10"/>
  <c r="H23" i="10"/>
  <c r="H22" i="10"/>
  <c r="H21" i="10"/>
  <c r="H20" i="10"/>
  <c r="H19" i="10"/>
  <c r="H18" i="10"/>
  <c r="G17" i="10"/>
  <c r="E17" i="10"/>
  <c r="D17" i="10"/>
  <c r="H17" i="10" s="1"/>
  <c r="H16" i="10"/>
  <c r="H15" i="10"/>
  <c r="H14" i="10"/>
  <c r="F13" i="10"/>
  <c r="E13" i="10"/>
  <c r="D13" i="10"/>
  <c r="H13" i="10" s="1"/>
  <c r="G12" i="10"/>
  <c r="F12" i="10"/>
  <c r="E12" i="10"/>
  <c r="D12" i="10"/>
  <c r="H12" i="10" s="1"/>
  <c r="F6" i="10"/>
  <c r="E6" i="10"/>
  <c r="D6" i="10"/>
  <c r="H9" i="10"/>
  <c r="L13" i="10"/>
  <c r="L12" i="10"/>
  <c r="L11" i="10"/>
  <c r="H5" i="10"/>
  <c r="D28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F61" i="10"/>
  <c r="E61" i="10"/>
  <c r="D61" i="10"/>
  <c r="D57" i="10"/>
  <c r="D58" i="10"/>
  <c r="G59" i="10"/>
  <c r="F59" i="10"/>
  <c r="E59" i="10"/>
  <c r="D59" i="10"/>
  <c r="G58" i="10"/>
  <c r="F58" i="10"/>
  <c r="E58" i="10"/>
  <c r="F57" i="10"/>
  <c r="E57" i="10"/>
  <c r="G54" i="10"/>
  <c r="F54" i="10"/>
  <c r="E54" i="10"/>
  <c r="D54" i="10"/>
  <c r="D71" i="10" s="1"/>
  <c r="H62" i="10"/>
  <c r="H69" i="10"/>
  <c r="H68" i="10"/>
  <c r="H64" i="10"/>
  <c r="H67" i="10"/>
  <c r="H66" i="10"/>
  <c r="H57" i="10"/>
  <c r="H65" i="10"/>
  <c r="H63" i="10"/>
  <c r="H61" i="10"/>
  <c r="H60" i="10"/>
  <c r="H56" i="10"/>
  <c r="G119" i="10"/>
  <c r="F119" i="10"/>
  <c r="E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N101" i="10"/>
  <c r="H101" i="10"/>
  <c r="K100" i="10"/>
  <c r="N100" i="10" s="1"/>
  <c r="D100" i="10"/>
  <c r="L99" i="10"/>
  <c r="K99" i="10"/>
  <c r="G99" i="10"/>
  <c r="F99" i="10"/>
  <c r="E99" i="10"/>
  <c r="D99" i="10"/>
  <c r="K98" i="10"/>
  <c r="N98" i="10" s="1"/>
  <c r="F98" i="10"/>
  <c r="E98" i="10"/>
  <c r="K97" i="10"/>
  <c r="N97" i="10" s="1"/>
  <c r="K96" i="10"/>
  <c r="N96" i="10" s="1"/>
  <c r="D93" i="10"/>
  <c r="G92" i="10"/>
  <c r="F92" i="10"/>
  <c r="E92" i="10"/>
  <c r="H92" i="10" s="1"/>
  <c r="G91" i="10"/>
  <c r="F91" i="10"/>
  <c r="E91" i="10"/>
  <c r="F90" i="10"/>
  <c r="E90" i="10"/>
  <c r="H90" i="10" s="1"/>
  <c r="G89" i="10"/>
  <c r="F89" i="10"/>
  <c r="E89" i="10"/>
  <c r="H88" i="10"/>
  <c r="G87" i="10"/>
  <c r="F87" i="10"/>
  <c r="E87" i="10"/>
  <c r="L86" i="10"/>
  <c r="H86" i="10"/>
  <c r="H85" i="10"/>
  <c r="F84" i="10"/>
  <c r="E84" i="10"/>
  <c r="G83" i="10"/>
  <c r="F83" i="10"/>
  <c r="E83" i="10"/>
  <c r="L82" i="10"/>
  <c r="G82" i="10"/>
  <c r="F82" i="10"/>
  <c r="E82" i="10"/>
  <c r="H82" i="10" s="1"/>
  <c r="L81" i="10"/>
  <c r="F81" i="10"/>
  <c r="E81" i="10"/>
  <c r="L80" i="10"/>
  <c r="G80" i="10"/>
  <c r="F80" i="10"/>
  <c r="E80" i="10"/>
  <c r="G79" i="10"/>
  <c r="F79" i="10"/>
  <c r="E79" i="10"/>
  <c r="G78" i="10"/>
  <c r="E78" i="10"/>
  <c r="H78" i="10" s="1"/>
  <c r="L77" i="10"/>
  <c r="G77" i="10"/>
  <c r="F77" i="10"/>
  <c r="E77" i="10"/>
  <c r="F56" i="9"/>
  <c r="G56" i="9" s="1"/>
  <c r="H56" i="9" s="1"/>
  <c r="I56" i="9" s="1"/>
  <c r="C56" i="9"/>
  <c r="F55" i="9"/>
  <c r="G55" i="9" s="1"/>
  <c r="H55" i="9" s="1"/>
  <c r="I55" i="9" s="1"/>
  <c r="C55" i="9"/>
  <c r="F54" i="9"/>
  <c r="G54" i="9" s="1"/>
  <c r="H54" i="9" s="1"/>
  <c r="I54" i="9" s="1"/>
  <c r="C54" i="9"/>
  <c r="F53" i="9"/>
  <c r="G53" i="9" s="1"/>
  <c r="H53" i="9" s="1"/>
  <c r="I53" i="9" s="1"/>
  <c r="C53" i="9"/>
  <c r="G52" i="9"/>
  <c r="H52" i="9" s="1"/>
  <c r="I52" i="9" s="1"/>
  <c r="F52" i="9"/>
  <c r="C52" i="9"/>
  <c r="F51" i="9"/>
  <c r="G51" i="9" s="1"/>
  <c r="H51" i="9" s="1"/>
  <c r="I51" i="9" s="1"/>
  <c r="C51" i="9"/>
  <c r="F50" i="9"/>
  <c r="G50" i="9" s="1"/>
  <c r="H50" i="9" s="1"/>
  <c r="I50" i="9" s="1"/>
  <c r="C50" i="9"/>
  <c r="F49" i="9"/>
  <c r="G49" i="9" s="1"/>
  <c r="H49" i="9" s="1"/>
  <c r="I49" i="9" s="1"/>
  <c r="C49" i="9"/>
  <c r="L21" i="9"/>
  <c r="L20" i="9"/>
  <c r="L28" i="9" s="1"/>
  <c r="D7" i="9"/>
  <c r="G3" i="9"/>
  <c r="M9" i="9" s="1"/>
  <c r="I21" i="3"/>
  <c r="H21" i="3" a="1"/>
  <c r="I20" i="3"/>
  <c r="H20" i="3" a="1"/>
  <c r="I19" i="3"/>
  <c r="H19" i="3" a="1"/>
  <c r="I18" i="3"/>
  <c r="H18" i="3" a="1"/>
  <c r="I17" i="3"/>
  <c r="H17" i="3" a="1"/>
  <c r="I16" i="3"/>
  <c r="H16" i="3" a="1"/>
  <c r="I15" i="3"/>
  <c r="H15" i="3" a="1"/>
  <c r="I14" i="3"/>
  <c r="H14" i="3" a="1"/>
  <c r="I13" i="3"/>
  <c r="H13" i="3" a="1"/>
  <c r="I12" i="3"/>
  <c r="H12" i="3" a="1"/>
  <c r="CA44" i="2"/>
  <c r="CB44" i="2"/>
  <c r="BU14" i="2" a="1"/>
  <c r="H29" i="3" a="1"/>
  <c r="I29" i="3"/>
  <c r="H28" i="3" a="1"/>
  <c r="I28" i="3"/>
  <c r="H27" i="3" a="1"/>
  <c r="I27" i="3"/>
  <c r="H26" i="3" a="1"/>
  <c r="I26" i="3"/>
  <c r="H25" i="3" a="1"/>
  <c r="I25" i="3"/>
  <c r="H24" i="3" a="1"/>
  <c r="I24" i="3"/>
  <c r="H23" i="3" a="1"/>
  <c r="I23" i="3"/>
  <c r="H22" i="3" a="1"/>
  <c r="I22" i="3"/>
  <c r="I59" i="5"/>
  <c r="I60" i="5"/>
  <c r="I61" i="5"/>
  <c r="I63" i="5"/>
  <c r="I64" i="5"/>
  <c r="I65" i="5"/>
  <c r="I67" i="5"/>
  <c r="I68" i="5"/>
  <c r="I69" i="5"/>
  <c r="I71" i="5"/>
  <c r="I72" i="5"/>
  <c r="I73" i="5"/>
  <c r="I75" i="5"/>
  <c r="I76" i="5"/>
  <c r="I77" i="5"/>
  <c r="I79" i="5"/>
  <c r="I80" i="5"/>
  <c r="I81" i="5"/>
  <c r="I83" i="5"/>
  <c r="I84" i="5"/>
  <c r="I85" i="5"/>
  <c r="I87" i="5"/>
  <c r="I88" i="5"/>
  <c r="I89" i="5"/>
  <c r="I91" i="5"/>
  <c r="I92" i="5"/>
  <c r="I93" i="5"/>
  <c r="I95" i="5"/>
  <c r="I96" i="5"/>
  <c r="I97" i="5"/>
  <c r="I99" i="5"/>
  <c r="I100" i="5"/>
  <c r="I101" i="5"/>
  <c r="I56" i="5"/>
  <c r="I57" i="5"/>
  <c r="I55" i="5"/>
  <c r="H59" i="5"/>
  <c r="H60" i="5"/>
  <c r="H61" i="5"/>
  <c r="H63" i="5"/>
  <c r="H64" i="5"/>
  <c r="H65" i="5"/>
  <c r="H67" i="5"/>
  <c r="H68" i="5"/>
  <c r="H69" i="5"/>
  <c r="H71" i="5"/>
  <c r="H72" i="5"/>
  <c r="H73" i="5"/>
  <c r="H75" i="5"/>
  <c r="H76" i="5"/>
  <c r="H77" i="5"/>
  <c r="H79" i="5"/>
  <c r="H80" i="5"/>
  <c r="H81" i="5"/>
  <c r="H83" i="5"/>
  <c r="H84" i="5"/>
  <c r="H85" i="5"/>
  <c r="H87" i="5"/>
  <c r="H88" i="5"/>
  <c r="H89" i="5"/>
  <c r="H91" i="5"/>
  <c r="H92" i="5"/>
  <c r="H93" i="5"/>
  <c r="H95" i="5"/>
  <c r="H96" i="5"/>
  <c r="H97" i="5"/>
  <c r="H99" i="5"/>
  <c r="H100" i="5"/>
  <c r="H101" i="5"/>
  <c r="H57" i="5"/>
  <c r="H56" i="5"/>
  <c r="H55" i="5"/>
  <c r="AP35" i="4"/>
  <c r="AI35" i="4"/>
  <c r="AI22" i="4"/>
  <c r="C13" i="4" a="1"/>
  <c r="H13" i="4" s="1"/>
  <c r="E20" i="5" a="1"/>
  <c r="E19" i="5" a="1"/>
  <c r="E9" i="5"/>
  <c r="C9" i="6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E12" i="5" a="1"/>
  <c r="E8" i="5" a="1"/>
  <c r="E11" i="5"/>
  <c r="FA11" i="2" a="1"/>
  <c r="FA12" i="2" a="1"/>
  <c r="FA13" i="2" a="1"/>
  <c r="FA14" i="2" a="1"/>
  <c r="FA15" i="2" a="1"/>
  <c r="FA16" i="2" a="1"/>
  <c r="FA17" i="2" a="1"/>
  <c r="FA18" i="2" a="1"/>
  <c r="FA19" i="2" a="1"/>
  <c r="FA20" i="2" a="1"/>
  <c r="FA21" i="2" a="1"/>
  <c r="FA22" i="2" a="1"/>
  <c r="FA23" i="2" a="1"/>
  <c r="FA24" i="2" a="1"/>
  <c r="FA25" i="2" a="1"/>
  <c r="FA26" i="2" a="1"/>
  <c r="EO27" i="2" a="1"/>
  <c r="EP27" i="2" a="1"/>
  <c r="EQ27" i="2" a="1"/>
  <c r="ER27" i="2" a="1"/>
  <c r="ES27" i="2" a="1"/>
  <c r="ET27" i="2" a="1"/>
  <c r="EU27" i="2" a="1"/>
  <c r="EV27" i="2" a="1"/>
  <c r="EW27" i="2" a="1"/>
  <c r="EX27" i="2" a="1"/>
  <c r="EY27" i="2" a="1"/>
  <c r="EZ27" i="2" a="1"/>
  <c r="FA30" i="2" a="1"/>
  <c r="FA46" i="2" s="1" a="1"/>
  <c r="FA31" i="2" a="1"/>
  <c r="FA32" i="2" a="1"/>
  <c r="FA33" i="2" a="1"/>
  <c r="FA34" i="2" a="1"/>
  <c r="FA35" i="2" a="1"/>
  <c r="FA36" i="2" a="1"/>
  <c r="FA37" i="2" a="1"/>
  <c r="FA38" i="2" a="1"/>
  <c r="FA39" i="2" a="1"/>
  <c r="FA40" i="2" a="1"/>
  <c r="FA41" i="2" a="1"/>
  <c r="FA42" i="2" a="1"/>
  <c r="FA43" i="2" a="1"/>
  <c r="FA44" i="2" a="1"/>
  <c r="FA45" i="2" a="1"/>
  <c r="EO46" i="2" a="1"/>
  <c r="EP46" i="2" a="1"/>
  <c r="EQ46" i="2" a="1"/>
  <c r="ER46" i="2" a="1"/>
  <c r="ES46" i="2" a="1"/>
  <c r="ET46" i="2" a="1"/>
  <c r="EU46" i="2" a="1"/>
  <c r="EV46" i="2" a="1"/>
  <c r="EW46" i="2" a="1"/>
  <c r="EX46" i="2" a="1"/>
  <c r="EY46" i="2" a="1"/>
  <c r="EZ46" i="2" a="1"/>
  <c r="FA49" i="2" a="1"/>
  <c r="FA65" i="2" s="1" a="1"/>
  <c r="FA50" i="2" a="1"/>
  <c r="FA51" i="2" a="1"/>
  <c r="FA52" i="2" a="1"/>
  <c r="FA53" i="2" a="1"/>
  <c r="FA54" i="2" a="1"/>
  <c r="FA55" i="2" a="1"/>
  <c r="FA56" i="2" a="1"/>
  <c r="FA57" i="2" a="1"/>
  <c r="FA58" i="2" a="1"/>
  <c r="FA59" i="2" a="1"/>
  <c r="FA60" i="2" a="1"/>
  <c r="FA61" i="2" a="1"/>
  <c r="FA62" i="2" a="1"/>
  <c r="FA63" i="2" a="1"/>
  <c r="FA64" i="2" a="1"/>
  <c r="EO65" i="2" a="1"/>
  <c r="EP65" i="2" a="1"/>
  <c r="EQ65" i="2" a="1"/>
  <c r="ER65" i="2" a="1"/>
  <c r="ES65" i="2" a="1"/>
  <c r="ET65" i="2" a="1"/>
  <c r="EU65" i="2" a="1"/>
  <c r="EV65" i="2" a="1"/>
  <c r="EW65" i="2" a="1"/>
  <c r="EX65" i="2" a="1"/>
  <c r="EY65" i="2" a="1"/>
  <c r="EZ65" i="2" a="1"/>
  <c r="EM11" i="2" a="1"/>
  <c r="EM27" i="2" s="1" a="1"/>
  <c r="EM12" i="2" a="1"/>
  <c r="EM13" i="2" a="1"/>
  <c r="EM14" i="2" a="1"/>
  <c r="EM15" i="2" a="1"/>
  <c r="EM16" i="2" a="1"/>
  <c r="EM17" i="2" a="1"/>
  <c r="EM18" i="2" a="1"/>
  <c r="EM19" i="2" a="1"/>
  <c r="EM20" i="2" a="1"/>
  <c r="EM21" i="2" a="1"/>
  <c r="EM22" i="2" a="1"/>
  <c r="EM23" i="2" a="1"/>
  <c r="EM24" i="2" a="1"/>
  <c r="EM25" i="2" a="1"/>
  <c r="EM26" i="2" a="1"/>
  <c r="EA27" i="2" a="1"/>
  <c r="EB27" i="2" a="1"/>
  <c r="EC27" i="2" a="1"/>
  <c r="ED27" i="2" a="1"/>
  <c r="EE27" i="2" a="1"/>
  <c r="EF27" i="2" a="1"/>
  <c r="EG27" i="2" a="1"/>
  <c r="EH27" i="2" a="1"/>
  <c r="EI27" i="2" a="1"/>
  <c r="EJ27" i="2" a="1"/>
  <c r="EK27" i="2" a="1"/>
  <c r="EL27" i="2" a="1"/>
  <c r="EM30" i="2" a="1"/>
  <c r="EM31" i="2" a="1"/>
  <c r="EM32" i="2" a="1"/>
  <c r="EM33" i="2" a="1"/>
  <c r="EM34" i="2" a="1"/>
  <c r="EM35" i="2" a="1"/>
  <c r="EM36" i="2" a="1"/>
  <c r="EM37" i="2" a="1"/>
  <c r="EM38" i="2" a="1"/>
  <c r="EM39" i="2" a="1"/>
  <c r="EM40" i="2" a="1"/>
  <c r="EM41" i="2" a="1"/>
  <c r="EM42" i="2" a="1"/>
  <c r="EM43" i="2" a="1"/>
  <c r="EM44" i="2" a="1"/>
  <c r="EM45" i="2" a="1"/>
  <c r="EA46" i="2" a="1"/>
  <c r="EB46" i="2" a="1"/>
  <c r="EC46" i="2" a="1"/>
  <c r="ED46" i="2" a="1"/>
  <c r="EE46" i="2" a="1"/>
  <c r="EF46" i="2" a="1"/>
  <c r="EG46" i="2" a="1"/>
  <c r="EH46" i="2" a="1"/>
  <c r="EI46" i="2" a="1"/>
  <c r="EJ46" i="2" a="1"/>
  <c r="EK46" i="2" a="1"/>
  <c r="EL46" i="2" a="1"/>
  <c r="EM49" i="2" a="1"/>
  <c r="EM65" i="2" s="1" a="1"/>
  <c r="EM50" i="2" a="1"/>
  <c r="EM51" i="2" a="1"/>
  <c r="EM52" i="2" a="1"/>
  <c r="EM53" i="2" a="1"/>
  <c r="EM54" i="2" a="1"/>
  <c r="EM55" i="2" a="1"/>
  <c r="EM56" i="2" a="1"/>
  <c r="EM57" i="2" a="1"/>
  <c r="EM58" i="2" a="1"/>
  <c r="EM59" i="2" a="1"/>
  <c r="EM60" i="2" a="1"/>
  <c r="EM61" i="2" a="1"/>
  <c r="EM62" i="2" a="1"/>
  <c r="EM63" i="2" a="1"/>
  <c r="EM64" i="2" a="1"/>
  <c r="EA65" i="2" a="1"/>
  <c r="EB65" i="2" a="1"/>
  <c r="EC65" i="2" a="1"/>
  <c r="ED65" i="2" a="1"/>
  <c r="EE65" i="2" a="1"/>
  <c r="EF65" i="2" a="1"/>
  <c r="EG65" i="2" a="1"/>
  <c r="EH65" i="2" a="1"/>
  <c r="EI65" i="2" a="1"/>
  <c r="EJ65" i="2" a="1"/>
  <c r="EK65" i="2" a="1"/>
  <c r="EL65" i="2" a="1"/>
  <c r="DY11" i="2" a="1"/>
  <c r="DY27" i="2" s="1" a="1"/>
  <c r="DY12" i="2" a="1"/>
  <c r="DY13" i="2" a="1"/>
  <c r="DY14" i="2" a="1"/>
  <c r="DY15" i="2" a="1"/>
  <c r="DY16" i="2" a="1"/>
  <c r="DY17" i="2" a="1"/>
  <c r="DY18" i="2" a="1"/>
  <c r="DY19" i="2" a="1"/>
  <c r="DY20" i="2" a="1"/>
  <c r="DY21" i="2" a="1"/>
  <c r="DY22" i="2" a="1"/>
  <c r="DY23" i="2" a="1"/>
  <c r="DY24" i="2" a="1"/>
  <c r="DY25" i="2" a="1"/>
  <c r="DY26" i="2" a="1"/>
  <c r="DM27" i="2" a="1"/>
  <c r="DN27" i="2" a="1"/>
  <c r="DO27" i="2" a="1"/>
  <c r="DP27" i="2" a="1"/>
  <c r="DQ27" i="2" a="1"/>
  <c r="DR27" i="2" a="1"/>
  <c r="DS27" i="2" a="1"/>
  <c r="DT27" i="2" a="1"/>
  <c r="DU27" i="2" a="1"/>
  <c r="DV27" i="2" a="1"/>
  <c r="DW27" i="2" a="1"/>
  <c r="DX27" i="2" a="1"/>
  <c r="DY30" i="2" a="1"/>
  <c r="DY46" i="2" s="1" a="1"/>
  <c r="DY31" i="2" a="1"/>
  <c r="DY32" i="2" a="1"/>
  <c r="DY33" i="2" a="1"/>
  <c r="DY34" i="2" a="1"/>
  <c r="DY35" i="2" a="1"/>
  <c r="DY36" i="2" a="1"/>
  <c r="DY37" i="2" a="1"/>
  <c r="DY38" i="2" a="1"/>
  <c r="DY39" i="2" a="1"/>
  <c r="DY40" i="2" a="1"/>
  <c r="DY41" i="2" a="1"/>
  <c r="DY42" i="2" a="1"/>
  <c r="DY43" i="2" a="1"/>
  <c r="DY44" i="2" a="1"/>
  <c r="DY45" i="2" a="1"/>
  <c r="DM46" i="2" a="1"/>
  <c r="DN46" i="2" a="1"/>
  <c r="DO46" i="2" a="1"/>
  <c r="DP46" i="2" a="1"/>
  <c r="DQ46" i="2" a="1"/>
  <c r="DR46" i="2" a="1"/>
  <c r="DS46" i="2" a="1"/>
  <c r="DT46" i="2" a="1"/>
  <c r="DU46" i="2" a="1"/>
  <c r="DV46" i="2" a="1"/>
  <c r="DW46" i="2" a="1"/>
  <c r="DX46" i="2" a="1"/>
  <c r="DY49" i="2" a="1"/>
  <c r="DY65" i="2" s="1" a="1"/>
  <c r="DY50" i="2" a="1"/>
  <c r="DY51" i="2" a="1"/>
  <c r="DY52" i="2" a="1"/>
  <c r="DY53" i="2" a="1"/>
  <c r="DY54" i="2" a="1"/>
  <c r="DY55" i="2" a="1"/>
  <c r="DY56" i="2" a="1"/>
  <c r="DY57" i="2" a="1"/>
  <c r="DY58" i="2" a="1"/>
  <c r="DY59" i="2" a="1"/>
  <c r="DY60" i="2" a="1"/>
  <c r="DY61" i="2" a="1"/>
  <c r="DY62" i="2" a="1"/>
  <c r="DY63" i="2" a="1"/>
  <c r="DY64" i="2" a="1"/>
  <c r="DM65" i="2" a="1"/>
  <c r="DN65" i="2" a="1"/>
  <c r="DO65" i="2" a="1"/>
  <c r="DP65" i="2" a="1"/>
  <c r="DQ65" i="2" a="1"/>
  <c r="DR65" i="2" a="1"/>
  <c r="DS65" i="2" a="1"/>
  <c r="DT65" i="2" a="1"/>
  <c r="DU65" i="2" a="1"/>
  <c r="DV65" i="2" a="1"/>
  <c r="DW65" i="2" a="1"/>
  <c r="DX65" i="2" a="1"/>
  <c r="AS11" i="2" a="1"/>
  <c r="AS27" i="2" s="1" a="1"/>
  <c r="BG11" i="2" a="1"/>
  <c r="BG27" i="2" s="1" a="1"/>
  <c r="BU11" i="2" a="1"/>
  <c r="CI11" i="2" a="1"/>
  <c r="CI27" i="2" s="1" a="1"/>
  <c r="CW11" i="2" a="1"/>
  <c r="CW27" i="2" s="1" a="1"/>
  <c r="DK11" i="2" a="1"/>
  <c r="DK27" i="2" s="1" a="1"/>
  <c r="AS12" i="2" a="1"/>
  <c r="BG12" i="2" a="1"/>
  <c r="BU12" i="2" a="1"/>
  <c r="CI12" i="2" a="1"/>
  <c r="CW12" i="2" a="1"/>
  <c r="DK12" i="2" a="1"/>
  <c r="AS13" i="2" a="1"/>
  <c r="BG13" i="2" a="1"/>
  <c r="BU13" i="2" a="1"/>
  <c r="CI13" i="2" a="1"/>
  <c r="CW13" i="2" a="1"/>
  <c r="DK13" i="2" a="1"/>
  <c r="AS14" i="2" a="1"/>
  <c r="BG14" i="2" a="1"/>
  <c r="CI14" i="2" a="1"/>
  <c r="CW14" i="2" a="1"/>
  <c r="DK14" i="2" a="1"/>
  <c r="AS15" i="2" a="1"/>
  <c r="BG15" i="2" a="1"/>
  <c r="BU15" i="2" a="1"/>
  <c r="CI15" i="2" a="1"/>
  <c r="CW15" i="2" a="1"/>
  <c r="DK15" i="2" a="1"/>
  <c r="AS16" i="2" a="1"/>
  <c r="BG16" i="2" a="1"/>
  <c r="BU16" i="2" a="1"/>
  <c r="CI16" i="2" a="1"/>
  <c r="CW16" i="2" a="1"/>
  <c r="DK16" i="2" a="1"/>
  <c r="AS17" i="2" a="1"/>
  <c r="BG17" i="2" a="1"/>
  <c r="BU17" i="2" a="1"/>
  <c r="CI17" i="2" a="1"/>
  <c r="CW17" i="2" a="1"/>
  <c r="DK17" i="2" a="1"/>
  <c r="AS18" i="2" a="1"/>
  <c r="BG18" i="2" a="1"/>
  <c r="BU18" i="2" a="1"/>
  <c r="CI18" i="2" a="1"/>
  <c r="CW18" i="2" a="1"/>
  <c r="DK18" i="2" a="1"/>
  <c r="AS19" i="2" a="1"/>
  <c r="BG19" i="2" a="1"/>
  <c r="BU19" i="2" a="1"/>
  <c r="CI19" i="2" a="1"/>
  <c r="CW19" i="2" a="1"/>
  <c r="DK19" i="2" a="1"/>
  <c r="AS20" i="2" a="1"/>
  <c r="BG20" i="2" a="1"/>
  <c r="BU20" i="2" a="1"/>
  <c r="CI20" i="2" a="1"/>
  <c r="CW20" i="2" a="1"/>
  <c r="DK20" i="2" a="1"/>
  <c r="AS21" i="2" a="1"/>
  <c r="BG21" i="2" a="1"/>
  <c r="BU21" i="2" a="1"/>
  <c r="CI21" i="2" a="1"/>
  <c r="CW21" i="2" a="1"/>
  <c r="DK21" i="2" a="1"/>
  <c r="AS22" i="2" a="1"/>
  <c r="BG22" i="2" a="1"/>
  <c r="BU22" i="2" a="1"/>
  <c r="CI22" i="2" a="1"/>
  <c r="CW22" i="2" a="1"/>
  <c r="DK22" i="2" a="1"/>
  <c r="AS23" i="2" a="1"/>
  <c r="BG23" i="2" a="1"/>
  <c r="BU23" i="2" a="1"/>
  <c r="CI23" i="2" a="1"/>
  <c r="CW23" i="2" a="1"/>
  <c r="DK23" i="2" a="1"/>
  <c r="AS24" i="2" a="1"/>
  <c r="BG24" i="2" a="1"/>
  <c r="BU24" i="2" a="1"/>
  <c r="CI24" i="2" a="1"/>
  <c r="CW24" i="2" a="1"/>
  <c r="DK24" i="2" a="1"/>
  <c r="AS25" i="2" a="1"/>
  <c r="BG25" i="2" a="1"/>
  <c r="BU25" i="2" a="1"/>
  <c r="CI25" i="2" a="1"/>
  <c r="CW25" i="2" a="1"/>
  <c r="DK25" i="2" a="1"/>
  <c r="AS26" i="2" a="1"/>
  <c r="BG26" i="2" a="1"/>
  <c r="BU26" i="2" a="1"/>
  <c r="CI26" i="2" a="1"/>
  <c r="CW26" i="2" a="1"/>
  <c r="DK26" i="2" a="1"/>
  <c r="AG27" i="2" a="1"/>
  <c r="AH27" i="2" a="1"/>
  <c r="AI27" i="2" a="1"/>
  <c r="AJ27" i="2" a="1"/>
  <c r="AK27" i="2" a="1"/>
  <c r="AL27" i="2" a="1"/>
  <c r="AM27" i="2" a="1"/>
  <c r="AN27" i="2" a="1"/>
  <c r="AO27" i="2" a="1"/>
  <c r="AP27" i="2" a="1"/>
  <c r="AQ27" i="2" a="1"/>
  <c r="AR27" i="2" a="1"/>
  <c r="AU27" i="2" a="1"/>
  <c r="AV27" i="2" a="1"/>
  <c r="AW27" i="2" a="1"/>
  <c r="AX27" i="2" a="1"/>
  <c r="AY27" i="2" a="1"/>
  <c r="AZ27" i="2" a="1"/>
  <c r="BA27" i="2" a="1"/>
  <c r="BB27" i="2" a="1"/>
  <c r="BC27" i="2" a="1"/>
  <c r="BD27" i="2" a="1"/>
  <c r="BE27" i="2" a="1"/>
  <c r="BF27" i="2" a="1"/>
  <c r="BI27" i="2" a="1"/>
  <c r="BJ27" i="2" a="1"/>
  <c r="BK27" i="2" a="1"/>
  <c r="BL27" i="2" a="1"/>
  <c r="BM27" i="2" a="1"/>
  <c r="BN27" i="2" a="1"/>
  <c r="BO27" i="2" a="1"/>
  <c r="BP27" i="2" a="1"/>
  <c r="BQ27" i="2" a="1"/>
  <c r="BR27" i="2" a="1"/>
  <c r="BS27" i="2" a="1"/>
  <c r="BT27" i="2" a="1"/>
  <c r="BW27" i="2" a="1"/>
  <c r="BX27" i="2" a="1"/>
  <c r="BY27" i="2" a="1"/>
  <c r="BZ27" i="2" a="1"/>
  <c r="CA27" i="2" a="1"/>
  <c r="CB27" i="2" a="1"/>
  <c r="CC27" i="2" a="1"/>
  <c r="CD27" i="2" a="1"/>
  <c r="CE27" i="2" a="1"/>
  <c r="CF27" i="2" a="1"/>
  <c r="CG27" i="2" a="1"/>
  <c r="CH27" i="2" a="1"/>
  <c r="CK27" i="2" a="1"/>
  <c r="CL27" i="2" a="1"/>
  <c r="CM27" i="2" a="1"/>
  <c r="CN27" i="2" a="1"/>
  <c r="CO27" i="2" a="1"/>
  <c r="CP27" i="2" a="1"/>
  <c r="CQ27" i="2" a="1"/>
  <c r="CR27" i="2" a="1"/>
  <c r="CS27" i="2" a="1"/>
  <c r="CT27" i="2" a="1"/>
  <c r="CU27" i="2" a="1"/>
  <c r="CV27" i="2" a="1"/>
  <c r="CY27" i="2" a="1"/>
  <c r="CZ27" i="2" a="1"/>
  <c r="DA27" i="2" a="1"/>
  <c r="DB27" i="2" a="1"/>
  <c r="DC27" i="2" a="1"/>
  <c r="DD27" i="2" a="1"/>
  <c r="DE27" i="2" a="1"/>
  <c r="DF27" i="2" a="1"/>
  <c r="DG27" i="2" a="1"/>
  <c r="DH27" i="2" a="1"/>
  <c r="DI27" i="2" a="1"/>
  <c r="DJ27" i="2" a="1"/>
  <c r="AS30" i="2" a="1"/>
  <c r="AS46" i="2" s="1" a="1"/>
  <c r="BG30" i="2" a="1"/>
  <c r="BU30" i="2" a="1"/>
  <c r="CI30" i="2" a="1"/>
  <c r="CI46" i="2" s="1" a="1"/>
  <c r="CW30" i="2" a="1"/>
  <c r="CW46" i="2" s="1" a="1"/>
  <c r="DK30" i="2" a="1"/>
  <c r="DK46" i="2" s="1" a="1"/>
  <c r="AS31" i="2" a="1"/>
  <c r="BG31" i="2" a="1"/>
  <c r="BU31" i="2" a="1"/>
  <c r="CI31" i="2" a="1"/>
  <c r="CW31" i="2" a="1"/>
  <c r="DK31" i="2" a="1"/>
  <c r="AS32" i="2" a="1"/>
  <c r="BG32" i="2" a="1"/>
  <c r="BU32" i="2" a="1"/>
  <c r="CI32" i="2" a="1"/>
  <c r="CW32" i="2" a="1"/>
  <c r="DK32" i="2" a="1"/>
  <c r="AS33" i="2" a="1"/>
  <c r="BG33" i="2" a="1"/>
  <c r="BU33" i="2" a="1"/>
  <c r="CI33" i="2" a="1"/>
  <c r="CW33" i="2" a="1"/>
  <c r="DK33" i="2" a="1"/>
  <c r="AS34" i="2" a="1"/>
  <c r="BG34" i="2" a="1"/>
  <c r="BU34" i="2" a="1"/>
  <c r="CI34" i="2" a="1"/>
  <c r="CW34" i="2" a="1"/>
  <c r="DK34" i="2" a="1"/>
  <c r="AS35" i="2" a="1"/>
  <c r="BG35" i="2" a="1"/>
  <c r="BU35" i="2" a="1"/>
  <c r="CI35" i="2" a="1"/>
  <c r="CW35" i="2" a="1"/>
  <c r="DK35" i="2" a="1"/>
  <c r="AS36" i="2" a="1"/>
  <c r="BG36" i="2" a="1"/>
  <c r="BU36" i="2" a="1"/>
  <c r="CI36" i="2" a="1"/>
  <c r="CW36" i="2" a="1"/>
  <c r="DK36" i="2" a="1"/>
  <c r="AS37" i="2" a="1"/>
  <c r="BG37" i="2" a="1"/>
  <c r="BU37" i="2" a="1"/>
  <c r="CI37" i="2" a="1"/>
  <c r="CW37" i="2" a="1"/>
  <c r="DK37" i="2" a="1"/>
  <c r="AS38" i="2" a="1"/>
  <c r="BG38" i="2" a="1"/>
  <c r="BU38" i="2" a="1"/>
  <c r="CI38" i="2" a="1"/>
  <c r="CW38" i="2" a="1"/>
  <c r="DK38" i="2" a="1"/>
  <c r="AS39" i="2" a="1"/>
  <c r="BG39" i="2" a="1"/>
  <c r="BU39" i="2" a="1"/>
  <c r="CI39" i="2" a="1"/>
  <c r="CW39" i="2" a="1"/>
  <c r="DK39" i="2" a="1"/>
  <c r="AS40" i="2" a="1"/>
  <c r="BG40" i="2" a="1"/>
  <c r="BU40" i="2" a="1"/>
  <c r="CI40" i="2" a="1"/>
  <c r="CW40" i="2" a="1"/>
  <c r="DK40" i="2" a="1"/>
  <c r="AS41" i="2" a="1"/>
  <c r="BG41" i="2" a="1"/>
  <c r="BU41" i="2" a="1"/>
  <c r="CI41" i="2" a="1"/>
  <c r="CW41" i="2" a="1"/>
  <c r="DK41" i="2" a="1"/>
  <c r="AS42" i="2" a="1"/>
  <c r="BG42" i="2" a="1"/>
  <c r="BU42" i="2" a="1"/>
  <c r="CI42" i="2" a="1"/>
  <c r="CW42" i="2" a="1"/>
  <c r="DK42" i="2" a="1"/>
  <c r="AS43" i="2" a="1"/>
  <c r="BG43" i="2" a="1"/>
  <c r="BU43" i="2" a="1"/>
  <c r="CI43" i="2" a="1"/>
  <c r="CW43" i="2" a="1"/>
  <c r="DK43" i="2" a="1"/>
  <c r="AS44" i="2" a="1"/>
  <c r="BG44" i="2" a="1"/>
  <c r="BU44" i="2" a="1"/>
  <c r="CI44" i="2" a="1"/>
  <c r="CW44" i="2" a="1"/>
  <c r="DK44" i="2" a="1"/>
  <c r="AS45" i="2" a="1"/>
  <c r="BG45" i="2" a="1"/>
  <c r="BU45" i="2" a="1"/>
  <c r="CI45" i="2" a="1"/>
  <c r="CW45" i="2" a="1"/>
  <c r="DK45" i="2" a="1"/>
  <c r="AG46" i="2" a="1"/>
  <c r="AH46" i="2" a="1"/>
  <c r="AI46" i="2" a="1"/>
  <c r="AJ46" i="2" a="1"/>
  <c r="AK46" i="2" a="1"/>
  <c r="AL46" i="2" a="1"/>
  <c r="AM46" i="2" a="1"/>
  <c r="AN46" i="2" a="1"/>
  <c r="AO46" i="2" a="1"/>
  <c r="AP46" i="2" a="1"/>
  <c r="AQ46" i="2" a="1"/>
  <c r="AR46" i="2" a="1"/>
  <c r="AU46" i="2" a="1"/>
  <c r="AV46" i="2" a="1"/>
  <c r="AW46" i="2" a="1"/>
  <c r="AX46" i="2" a="1"/>
  <c r="AY46" i="2" a="1"/>
  <c r="AZ46" i="2" a="1"/>
  <c r="BA46" i="2" a="1"/>
  <c r="BB46" i="2" a="1"/>
  <c r="BC46" i="2" a="1"/>
  <c r="BD46" i="2" a="1"/>
  <c r="BE46" i="2" a="1"/>
  <c r="BF46" i="2" a="1"/>
  <c r="BI46" i="2" a="1"/>
  <c r="BJ46" i="2" a="1"/>
  <c r="BK46" i="2" a="1"/>
  <c r="BL46" i="2" a="1"/>
  <c r="BM46" i="2" a="1"/>
  <c r="BN46" i="2" a="1"/>
  <c r="BO46" i="2" a="1"/>
  <c r="BP46" i="2" a="1"/>
  <c r="BQ46" i="2" a="1"/>
  <c r="BR46" i="2" a="1"/>
  <c r="BS46" i="2" a="1"/>
  <c r="BT46" i="2" a="1"/>
  <c r="BW46" i="2" a="1"/>
  <c r="BX46" i="2" a="1"/>
  <c r="BY46" i="2" a="1"/>
  <c r="BZ46" i="2" a="1"/>
  <c r="CA46" i="2" a="1"/>
  <c r="CB46" i="2" a="1"/>
  <c r="CC46" i="2" a="1"/>
  <c r="CD46" i="2" a="1"/>
  <c r="CE46" i="2" a="1"/>
  <c r="CF46" i="2" a="1"/>
  <c r="CG46" i="2" a="1"/>
  <c r="CH46" i="2" a="1"/>
  <c r="CK46" i="2" a="1"/>
  <c r="CL46" i="2" a="1"/>
  <c r="CM46" i="2" a="1"/>
  <c r="CN46" i="2" a="1"/>
  <c r="CO46" i="2" a="1"/>
  <c r="CP46" i="2" a="1"/>
  <c r="CQ46" i="2" a="1"/>
  <c r="CR46" i="2" a="1"/>
  <c r="CS46" i="2" a="1"/>
  <c r="CT46" i="2" a="1"/>
  <c r="CU46" i="2" a="1"/>
  <c r="CV46" i="2" a="1"/>
  <c r="CY46" i="2" a="1"/>
  <c r="CZ46" i="2" a="1"/>
  <c r="DA46" i="2" a="1"/>
  <c r="DB46" i="2" a="1"/>
  <c r="DC46" i="2" a="1"/>
  <c r="DD46" i="2" a="1"/>
  <c r="DE46" i="2" a="1"/>
  <c r="DF46" i="2" a="1"/>
  <c r="DG46" i="2" a="1"/>
  <c r="DH46" i="2" a="1"/>
  <c r="DI46" i="2" a="1"/>
  <c r="DJ46" i="2" a="1"/>
  <c r="AS49" i="2" a="1"/>
  <c r="BG49" i="2" a="1"/>
  <c r="BU49" i="2" a="1"/>
  <c r="BU65" i="2" s="1" a="1"/>
  <c r="CI49" i="2" a="1"/>
  <c r="CI65" i="2" s="1" a="1"/>
  <c r="CW49" i="2" a="1"/>
  <c r="DK49" i="2" a="1"/>
  <c r="DK65" i="2" s="1" a="1"/>
  <c r="AS50" i="2" a="1"/>
  <c r="BG50" i="2" a="1"/>
  <c r="BU50" i="2" a="1"/>
  <c r="CI50" i="2" a="1"/>
  <c r="CW50" i="2" a="1"/>
  <c r="DK50" i="2" a="1"/>
  <c r="AS51" i="2" a="1"/>
  <c r="BG51" i="2" a="1"/>
  <c r="BU51" i="2" a="1"/>
  <c r="CI51" i="2" a="1"/>
  <c r="CW51" i="2" a="1"/>
  <c r="DK51" i="2" a="1"/>
  <c r="AS52" i="2" a="1"/>
  <c r="BG52" i="2" a="1"/>
  <c r="BU52" i="2" a="1"/>
  <c r="CI52" i="2" a="1"/>
  <c r="CW52" i="2" a="1"/>
  <c r="DK52" i="2" a="1"/>
  <c r="AS53" i="2" a="1"/>
  <c r="BG53" i="2" a="1"/>
  <c r="BU53" i="2" a="1"/>
  <c r="CI53" i="2" a="1"/>
  <c r="CW53" i="2" a="1"/>
  <c r="DK53" i="2" a="1"/>
  <c r="AS54" i="2" a="1"/>
  <c r="BG54" i="2" a="1"/>
  <c r="BU54" i="2" a="1"/>
  <c r="CI54" i="2" a="1"/>
  <c r="CW54" i="2" a="1"/>
  <c r="DK54" i="2" a="1"/>
  <c r="AS55" i="2" a="1"/>
  <c r="BG55" i="2" a="1"/>
  <c r="BU55" i="2" a="1"/>
  <c r="CI55" i="2" a="1"/>
  <c r="CW55" i="2" a="1"/>
  <c r="DK55" i="2" a="1"/>
  <c r="AS56" i="2" a="1"/>
  <c r="BG56" i="2" a="1"/>
  <c r="BU56" i="2" a="1"/>
  <c r="CI56" i="2" a="1"/>
  <c r="CW56" i="2" a="1"/>
  <c r="DK56" i="2" a="1"/>
  <c r="AS57" i="2" a="1"/>
  <c r="BG57" i="2" a="1"/>
  <c r="BU57" i="2" a="1"/>
  <c r="CI57" i="2" a="1"/>
  <c r="CW57" i="2" a="1"/>
  <c r="DK57" i="2" a="1"/>
  <c r="AS58" i="2" a="1"/>
  <c r="BG58" i="2" a="1"/>
  <c r="BU58" i="2" a="1"/>
  <c r="CI58" i="2" a="1"/>
  <c r="CW58" i="2" a="1"/>
  <c r="DK58" i="2" a="1"/>
  <c r="AS59" i="2" a="1"/>
  <c r="BG59" i="2" a="1"/>
  <c r="BU59" i="2" a="1"/>
  <c r="CI59" i="2" a="1"/>
  <c r="CW59" i="2" a="1"/>
  <c r="DK59" i="2" a="1"/>
  <c r="AS60" i="2" a="1"/>
  <c r="BG60" i="2" a="1"/>
  <c r="BU60" i="2" a="1"/>
  <c r="CI60" i="2" a="1"/>
  <c r="CW60" i="2" a="1"/>
  <c r="DK60" i="2" a="1"/>
  <c r="AS61" i="2" a="1"/>
  <c r="BG61" i="2" a="1"/>
  <c r="BU61" i="2" a="1"/>
  <c r="CI61" i="2" a="1"/>
  <c r="CW61" i="2" a="1"/>
  <c r="DK61" i="2" a="1"/>
  <c r="AS62" i="2" a="1"/>
  <c r="BG62" i="2" a="1"/>
  <c r="BU62" i="2" a="1"/>
  <c r="CI62" i="2" a="1"/>
  <c r="CW62" i="2" a="1"/>
  <c r="DK62" i="2" a="1"/>
  <c r="AS63" i="2" a="1"/>
  <c r="BG63" i="2" a="1"/>
  <c r="BU63" i="2" a="1"/>
  <c r="CI63" i="2" a="1"/>
  <c r="CW63" i="2" a="1"/>
  <c r="DK63" i="2" a="1"/>
  <c r="AS64" i="2" a="1"/>
  <c r="BG64" i="2" a="1"/>
  <c r="BU64" i="2" a="1"/>
  <c r="CI64" i="2" a="1"/>
  <c r="CW64" i="2" a="1"/>
  <c r="DK64" i="2" a="1"/>
  <c r="AG65" i="2" a="1"/>
  <c r="AH65" i="2" a="1"/>
  <c r="AI65" i="2" a="1"/>
  <c r="AJ65" i="2" a="1"/>
  <c r="AK65" i="2" a="1"/>
  <c r="AL65" i="2" a="1"/>
  <c r="AM65" i="2" a="1"/>
  <c r="AN65" i="2" a="1"/>
  <c r="AO65" i="2" a="1"/>
  <c r="AP65" i="2" a="1"/>
  <c r="AQ65" i="2" a="1"/>
  <c r="AR65" i="2" a="1"/>
  <c r="AU65" i="2" a="1"/>
  <c r="AV65" i="2" a="1"/>
  <c r="AW65" i="2" a="1"/>
  <c r="AX65" i="2" a="1"/>
  <c r="AY65" i="2" a="1"/>
  <c r="AZ65" i="2" a="1"/>
  <c r="BA65" i="2" a="1"/>
  <c r="BB65" i="2" a="1"/>
  <c r="BC65" i="2" a="1"/>
  <c r="BD65" i="2" a="1"/>
  <c r="BE65" i="2" a="1"/>
  <c r="BF65" i="2" a="1"/>
  <c r="BI65" i="2" a="1"/>
  <c r="BJ65" i="2" a="1"/>
  <c r="BK65" i="2" a="1"/>
  <c r="BL65" i="2" a="1"/>
  <c r="BM65" i="2" a="1"/>
  <c r="BN65" i="2" a="1"/>
  <c r="BO65" i="2" a="1"/>
  <c r="BP65" i="2" a="1"/>
  <c r="BQ65" i="2" a="1"/>
  <c r="BR65" i="2" a="1"/>
  <c r="BS65" i="2" a="1"/>
  <c r="BT65" i="2" a="1"/>
  <c r="BW65" i="2" a="1"/>
  <c r="BX65" i="2" a="1"/>
  <c r="BY65" i="2" a="1"/>
  <c r="BZ65" i="2" a="1"/>
  <c r="CA65" i="2" a="1"/>
  <c r="CB65" i="2" a="1"/>
  <c r="CC65" i="2" a="1"/>
  <c r="CD65" i="2" a="1"/>
  <c r="CE65" i="2" a="1"/>
  <c r="CF65" i="2" a="1"/>
  <c r="CG65" i="2" a="1"/>
  <c r="CH65" i="2" a="1"/>
  <c r="CK65" i="2" a="1"/>
  <c r="CL65" i="2" a="1"/>
  <c r="CM65" i="2" a="1"/>
  <c r="CN65" i="2" a="1"/>
  <c r="CO65" i="2" a="1"/>
  <c r="CP65" i="2" a="1"/>
  <c r="CQ65" i="2" a="1"/>
  <c r="CR65" i="2" a="1"/>
  <c r="CS65" i="2" a="1"/>
  <c r="CT65" i="2" a="1"/>
  <c r="CU65" i="2" a="1"/>
  <c r="CV65" i="2" a="1"/>
  <c r="CY65" i="2" a="1"/>
  <c r="CZ65" i="2" a="1"/>
  <c r="DA65" i="2" a="1"/>
  <c r="DB65" i="2" a="1"/>
  <c r="DC65" i="2" a="1"/>
  <c r="DD65" i="2" a="1"/>
  <c r="DE65" i="2" a="1"/>
  <c r="DF65" i="2" a="1"/>
  <c r="DG65" i="2" a="1"/>
  <c r="DH65" i="2" a="1"/>
  <c r="DI65" i="2" a="1"/>
  <c r="DJ65" i="2" a="1"/>
  <c r="AE11" i="2" a="1"/>
  <c r="AE12" i="2" a="1"/>
  <c r="AE13" i="2" a="1"/>
  <c r="AE14" i="2" a="1"/>
  <c r="AE15" i="2" a="1"/>
  <c r="AE16" i="2" a="1"/>
  <c r="AE17" i="2" a="1"/>
  <c r="AE18" i="2" a="1"/>
  <c r="AE19" i="2" a="1"/>
  <c r="AE20" i="2" a="1"/>
  <c r="AE21" i="2" a="1"/>
  <c r="AE22" i="2" a="1"/>
  <c r="AE23" i="2" a="1"/>
  <c r="AE24" i="2" a="1"/>
  <c r="AE25" i="2" a="1"/>
  <c r="AE26" i="2" a="1"/>
  <c r="S27" i="2" a="1"/>
  <c r="T27" i="2" a="1"/>
  <c r="U27" i="2" a="1"/>
  <c r="V27" i="2" a="1"/>
  <c r="W27" i="2" a="1"/>
  <c r="X27" i="2" a="1"/>
  <c r="Y27" i="2" a="1"/>
  <c r="Z27" i="2" a="1"/>
  <c r="AA27" i="2" a="1"/>
  <c r="AB27" i="2" a="1"/>
  <c r="AC27" i="2" a="1"/>
  <c r="AD27" i="2" a="1"/>
  <c r="AE30" i="2" a="1"/>
  <c r="AE46" i="2" s="1" a="1"/>
  <c r="AE31" i="2" a="1"/>
  <c r="AE32" i="2" a="1"/>
  <c r="AE33" i="2" a="1"/>
  <c r="AE34" i="2" a="1"/>
  <c r="AE35" i="2" a="1"/>
  <c r="AE36" i="2" a="1"/>
  <c r="AE37" i="2" a="1"/>
  <c r="AE38" i="2" a="1"/>
  <c r="AE39" i="2" a="1"/>
  <c r="AE40" i="2" a="1"/>
  <c r="AE41" i="2" a="1"/>
  <c r="AE42" i="2" a="1"/>
  <c r="AE43" i="2" a="1"/>
  <c r="AE44" i="2" a="1"/>
  <c r="AE45" i="2" a="1"/>
  <c r="S46" i="2" a="1"/>
  <c r="T46" i="2" a="1"/>
  <c r="U46" i="2" a="1"/>
  <c r="V46" i="2" a="1"/>
  <c r="W46" i="2" a="1"/>
  <c r="X46" i="2" a="1"/>
  <c r="Y46" i="2" a="1"/>
  <c r="Z46" i="2" a="1"/>
  <c r="AA46" i="2" a="1"/>
  <c r="AB46" i="2" a="1"/>
  <c r="AC46" i="2" a="1"/>
  <c r="AD46" i="2" a="1"/>
  <c r="AE49" i="2" a="1"/>
  <c r="AE65" i="2" s="1" a="1"/>
  <c r="AE50" i="2" a="1"/>
  <c r="AE51" i="2" a="1"/>
  <c r="AE52" i="2" a="1"/>
  <c r="AE53" i="2" a="1"/>
  <c r="AE54" i="2" a="1"/>
  <c r="AE55" i="2" a="1"/>
  <c r="AE56" i="2" a="1"/>
  <c r="AE57" i="2" a="1"/>
  <c r="AE58" i="2" a="1"/>
  <c r="AE59" i="2" a="1"/>
  <c r="AE60" i="2" a="1"/>
  <c r="AE61" i="2" a="1"/>
  <c r="AE62" i="2" a="1"/>
  <c r="AE63" i="2" a="1"/>
  <c r="AE64" i="2" a="1"/>
  <c r="S65" i="2" a="1"/>
  <c r="T65" i="2" a="1"/>
  <c r="U65" i="2" a="1"/>
  <c r="V65" i="2" a="1"/>
  <c r="W65" i="2" a="1"/>
  <c r="X65" i="2" a="1"/>
  <c r="Y65" i="2" a="1"/>
  <c r="Z65" i="2" a="1"/>
  <c r="AA65" i="2" a="1"/>
  <c r="AB65" i="2" a="1"/>
  <c r="AC65" i="2" a="1"/>
  <c r="AD65" i="2" a="1"/>
  <c r="F65" i="2" a="1"/>
  <c r="G65" i="2" a="1"/>
  <c r="H65" i="2" a="1"/>
  <c r="I65" i="2" a="1"/>
  <c r="J65" i="2" a="1"/>
  <c r="K65" i="2" a="1"/>
  <c r="L65" i="2" a="1"/>
  <c r="M65" i="2" a="1"/>
  <c r="N65" i="2" a="1"/>
  <c r="O65" i="2" a="1"/>
  <c r="P65" i="2" a="1"/>
  <c r="Q65" i="2" a="1"/>
  <c r="E65" i="2" a="1"/>
  <c r="Q64" i="2" a="1"/>
  <c r="Q63" i="2" a="1"/>
  <c r="Q62" i="2" a="1"/>
  <c r="Q61" i="2" a="1"/>
  <c r="Q60" i="2" a="1"/>
  <c r="Q59" i="2" a="1"/>
  <c r="Q58" i="2" a="1"/>
  <c r="Q57" i="2" a="1"/>
  <c r="Q56" i="2" a="1"/>
  <c r="Q55" i="2" a="1"/>
  <c r="Q54" i="2" a="1"/>
  <c r="Q53" i="2" a="1"/>
  <c r="Q52" i="2" a="1"/>
  <c r="Q51" i="2" a="1"/>
  <c r="Q50" i="2" a="1"/>
  <c r="Q49" i="2" a="1"/>
  <c r="F46" i="2" a="1"/>
  <c r="G46" i="2" a="1"/>
  <c r="H46" i="2" a="1"/>
  <c r="I46" i="2" a="1"/>
  <c r="J46" i="2" a="1"/>
  <c r="K46" i="2" a="1"/>
  <c r="L46" i="2" a="1"/>
  <c r="M46" i="2" a="1"/>
  <c r="N46" i="2" a="1"/>
  <c r="O46" i="2" a="1"/>
  <c r="P46" i="2" a="1"/>
  <c r="Q46" i="2" a="1"/>
  <c r="E46" i="2" a="1"/>
  <c r="Q45" i="2" a="1"/>
  <c r="Q44" i="2" a="1"/>
  <c r="Q43" i="2" a="1"/>
  <c r="Q42" i="2" a="1"/>
  <c r="Q41" i="2" a="1"/>
  <c r="Q40" i="2" a="1"/>
  <c r="Q39" i="2" a="1"/>
  <c r="Q38" i="2" a="1"/>
  <c r="Q37" i="2" a="1"/>
  <c r="Q36" i="2" a="1"/>
  <c r="Q35" i="2" a="1"/>
  <c r="Q34" i="2" a="1"/>
  <c r="Q33" i="2" a="1"/>
  <c r="Q32" i="2" a="1"/>
  <c r="Q31" i="2" a="1"/>
  <c r="Q30" i="2" a="1"/>
  <c r="F27" i="2" a="1"/>
  <c r="F8" i="2" s="1"/>
  <c r="G27" i="2" a="1"/>
  <c r="G8" i="2" s="1"/>
  <c r="H27" i="2" a="1"/>
  <c r="I27" i="2" a="1"/>
  <c r="J27" i="2" a="1"/>
  <c r="K27" i="2" a="1"/>
  <c r="L27" i="2" a="1"/>
  <c r="M27" i="2" a="1"/>
  <c r="N27" i="2" a="1"/>
  <c r="O27" i="2" a="1"/>
  <c r="P27" i="2" a="1"/>
  <c r="Q27" i="2" a="1"/>
  <c r="E27" i="2" a="1"/>
  <c r="E8" i="2" s="1"/>
  <c r="E6" i="2"/>
  <c r="S6" i="2" s="1"/>
  <c r="Q26" i="2" a="1"/>
  <c r="Q25" i="2" a="1"/>
  <c r="Q24" i="2" a="1"/>
  <c r="Q23" i="2" a="1"/>
  <c r="Q22" i="2" a="1"/>
  <c r="Q21" i="2" a="1"/>
  <c r="Q20" i="2" a="1"/>
  <c r="Q19" i="2" a="1"/>
  <c r="Q18" i="2" a="1"/>
  <c r="Q17" i="2" a="1"/>
  <c r="Q16" i="2" a="1"/>
  <c r="Q15" i="2" a="1"/>
  <c r="Q14" i="2" a="1"/>
  <c r="Q13" i="2" a="1"/>
  <c r="Q12" i="2" a="1"/>
  <c r="Q11" i="2" a="1"/>
  <c r="H79" i="10" l="1"/>
  <c r="H11" i="10"/>
  <c r="L93" i="10"/>
  <c r="H58" i="10"/>
  <c r="H7" i="10"/>
  <c r="H10" i="10"/>
  <c r="H6" i="10"/>
  <c r="D48" i="10"/>
  <c r="H84" i="10"/>
  <c r="H83" i="10"/>
  <c r="H91" i="10"/>
  <c r="N99" i="10"/>
  <c r="N104" i="10" s="1"/>
  <c r="H59" i="10"/>
  <c r="H55" i="10"/>
  <c r="H54" i="10"/>
  <c r="E71" i="10"/>
  <c r="D72" i="10" s="1"/>
  <c r="H53" i="10"/>
  <c r="H119" i="10"/>
  <c r="H87" i="10"/>
  <c r="H81" i="10"/>
  <c r="H80" i="10"/>
  <c r="H89" i="10"/>
  <c r="G100" i="10"/>
  <c r="F100" i="10"/>
  <c r="E100" i="10"/>
  <c r="E121" i="10" s="1"/>
  <c r="D121" i="10"/>
  <c r="H99" i="10"/>
  <c r="H98" i="10"/>
  <c r="E93" i="10"/>
  <c r="D94" i="10" s="1"/>
  <c r="H77" i="10"/>
  <c r="G42" i="9"/>
  <c r="I14" i="9"/>
  <c r="H41" i="9"/>
  <c r="F41" i="9"/>
  <c r="H40" i="9"/>
  <c r="F40" i="9"/>
  <c r="H39" i="9"/>
  <c r="G39" i="9"/>
  <c r="I38" i="9"/>
  <c r="F38" i="9"/>
  <c r="H37" i="9"/>
  <c r="F37" i="9"/>
  <c r="H36" i="9"/>
  <c r="F36" i="9"/>
  <c r="H35" i="9"/>
  <c r="F35" i="9"/>
  <c r="G34" i="9"/>
  <c r="I33" i="9"/>
  <c r="G33" i="9"/>
  <c r="H32" i="9"/>
  <c r="I31" i="9"/>
  <c r="F31" i="9"/>
  <c r="G30" i="9"/>
  <c r="H29" i="9"/>
  <c r="F29" i="9"/>
  <c r="H28" i="9"/>
  <c r="F28" i="9"/>
  <c r="H27" i="9"/>
  <c r="F27" i="9"/>
  <c r="H26" i="9"/>
  <c r="G26" i="9"/>
  <c r="I25" i="9"/>
  <c r="G25" i="9"/>
  <c r="H24" i="9"/>
  <c r="I23" i="9"/>
  <c r="F23" i="9"/>
  <c r="G22" i="9"/>
  <c r="H21" i="9"/>
  <c r="F21" i="9"/>
  <c r="G20" i="9"/>
  <c r="I19" i="9"/>
  <c r="F19" i="9"/>
  <c r="G18" i="9"/>
  <c r="H17" i="9"/>
  <c r="F17" i="9"/>
  <c r="H16" i="9"/>
  <c r="G16" i="9"/>
  <c r="H15" i="9"/>
  <c r="F15" i="9"/>
  <c r="G14" i="9"/>
  <c r="G13" i="9"/>
  <c r="I12" i="9"/>
  <c r="G12" i="9"/>
  <c r="G11" i="9"/>
  <c r="F11" i="9"/>
  <c r="H10" i="9"/>
  <c r="F10" i="9"/>
  <c r="I48" i="9"/>
  <c r="G48" i="9"/>
  <c r="F48" i="9"/>
  <c r="I47" i="9"/>
  <c r="H47" i="9"/>
  <c r="F47" i="9"/>
  <c r="I46" i="9"/>
  <c r="H46" i="9"/>
  <c r="G46" i="9"/>
  <c r="F46" i="9"/>
  <c r="I45" i="9"/>
  <c r="H45" i="9"/>
  <c r="F45" i="9"/>
  <c r="I44" i="9"/>
  <c r="G44" i="9"/>
  <c r="H43" i="9"/>
  <c r="I42" i="9"/>
  <c r="G43" i="9"/>
  <c r="I41" i="9"/>
  <c r="I40" i="9"/>
  <c r="G40" i="9"/>
  <c r="F39" i="9"/>
  <c r="H42" i="9"/>
  <c r="I37" i="9"/>
  <c r="G37" i="9"/>
  <c r="G36" i="9"/>
  <c r="I35" i="9"/>
  <c r="G35" i="9"/>
  <c r="H34" i="9"/>
  <c r="F34" i="9"/>
  <c r="H33" i="9"/>
  <c r="F33" i="9"/>
  <c r="G32" i="9"/>
  <c r="F32" i="9"/>
  <c r="G31" i="9"/>
  <c r="H30" i="9"/>
  <c r="I29" i="9"/>
  <c r="I43" i="9"/>
  <c r="H25" i="9"/>
  <c r="I24" i="9"/>
  <c r="F24" i="9"/>
  <c r="H23" i="9"/>
  <c r="I22" i="9"/>
  <c r="F22" i="9"/>
  <c r="I21" i="9"/>
  <c r="G21" i="9"/>
  <c r="H20" i="9"/>
  <c r="F20" i="9"/>
  <c r="G19" i="9"/>
  <c r="I18" i="9"/>
  <c r="F18" i="9"/>
  <c r="G17" i="9"/>
  <c r="I15" i="9"/>
  <c r="G15" i="9"/>
  <c r="H14" i="9"/>
  <c r="F14" i="9"/>
  <c r="H13" i="9"/>
  <c r="F13" i="9"/>
  <c r="H12" i="9"/>
  <c r="F12" i="9"/>
  <c r="I11" i="9"/>
  <c r="H11" i="9"/>
  <c r="I10" i="9"/>
  <c r="G10" i="9"/>
  <c r="I13" i="9"/>
  <c r="H44" i="9"/>
  <c r="G45" i="9"/>
  <c r="G47" i="9"/>
  <c r="H48" i="9"/>
  <c r="F44" i="9"/>
  <c r="F43" i="9"/>
  <c r="F42" i="9"/>
  <c r="G41" i="9"/>
  <c r="I39" i="9"/>
  <c r="H38" i="9"/>
  <c r="I36" i="9"/>
  <c r="I34" i="9"/>
  <c r="I32" i="9"/>
  <c r="H31" i="9"/>
  <c r="I30" i="9"/>
  <c r="F30" i="9"/>
  <c r="G29" i="9"/>
  <c r="I28" i="9"/>
  <c r="G28" i="9"/>
  <c r="I27" i="9"/>
  <c r="G27" i="9"/>
  <c r="I26" i="9"/>
  <c r="F26" i="9"/>
  <c r="F25" i="9"/>
  <c r="G24" i="9"/>
  <c r="G23" i="9"/>
  <c r="H22" i="9"/>
  <c r="I20" i="9"/>
  <c r="H19" i="9"/>
  <c r="H18" i="9"/>
  <c r="I17" i="9"/>
  <c r="I16" i="9"/>
  <c r="F16" i="9"/>
  <c r="G38" i="9"/>
  <c r="BU46" i="2" a="1"/>
  <c r="BI8" i="2"/>
  <c r="BI7" i="2" s="1" a="1"/>
  <c r="BU27" i="2" a="1"/>
  <c r="BG46" i="2" a="1"/>
  <c r="FA27" i="2" a="1"/>
  <c r="FA8" i="2" s="1"/>
  <c r="FA7" i="2" s="1" a="1"/>
  <c r="CW65" i="2" a="1"/>
  <c r="CW8" i="2" s="1"/>
  <c r="CW7" i="2" s="1" a="1"/>
  <c r="BG65" i="2" a="1"/>
  <c r="BG8" i="2" s="1"/>
  <c r="BG7" i="2" s="1" a="1"/>
  <c r="AS65" i="2" a="1"/>
  <c r="AS8" i="2" s="1"/>
  <c r="AS7" i="2" s="1" a="1"/>
  <c r="E13" i="4" a="1"/>
  <c r="G13" i="4" a="1"/>
  <c r="E22" i="5"/>
  <c r="E23" i="5" s="1" a="1"/>
  <c r="E24" i="5" s="1"/>
  <c r="D99" i="5"/>
  <c r="D95" i="5"/>
  <c r="D91" i="5"/>
  <c r="D87" i="5"/>
  <c r="D83" i="5"/>
  <c r="D79" i="5"/>
  <c r="F79" i="5" s="1"/>
  <c r="D75" i="5"/>
  <c r="D71" i="5"/>
  <c r="D67" i="5"/>
  <c r="D63" i="5"/>
  <c r="D59" i="5"/>
  <c r="D55" i="5"/>
  <c r="F57" i="5" s="1"/>
  <c r="C14" i="4" a="1"/>
  <c r="J13" i="4" a="1"/>
  <c r="E21" i="5"/>
  <c r="E10" i="5"/>
  <c r="E13" i="5"/>
  <c r="E14" i="5" s="1"/>
  <c r="AE27" i="2" a="1"/>
  <c r="EM46" i="2" a="1"/>
  <c r="EM8" i="2" s="1"/>
  <c r="EM7" i="2" s="1" a="1"/>
  <c r="V48" i="2" a="1"/>
  <c r="S48" i="2" a="1"/>
  <c r="AE29" i="2" a="1"/>
  <c r="AB29" i="2" a="1"/>
  <c r="Y29" i="2" a="1"/>
  <c r="X29" i="2" a="1"/>
  <c r="U29" i="2" a="1"/>
  <c r="AA10" i="2" a="1"/>
  <c r="Y10" i="2" a="1"/>
  <c r="X10" i="2" a="1"/>
  <c r="U10" i="2" a="1"/>
  <c r="S10" i="2" a="1"/>
  <c r="AE48" i="2" a="1"/>
  <c r="AC48" i="2" a="1"/>
  <c r="Z48" i="2" a="1"/>
  <c r="X48" i="2" a="1"/>
  <c r="T48" i="2" a="1"/>
  <c r="AG6" i="2"/>
  <c r="AB48" i="2" a="1"/>
  <c r="Y48" i="2" a="1"/>
  <c r="U48" i="2" a="1"/>
  <c r="AC29" i="2" a="1"/>
  <c r="Z29" i="2" a="1"/>
  <c r="V29" i="2" a="1"/>
  <c r="AE10" i="2" a="1"/>
  <c r="AD10" i="2" a="1"/>
  <c r="AC10" i="2" a="1"/>
  <c r="AB10" i="2" a="1"/>
  <c r="AD48" i="2" a="1"/>
  <c r="AA48" i="2" a="1"/>
  <c r="W48" i="2" a="1"/>
  <c r="AD29" i="2" a="1"/>
  <c r="AA29" i="2" a="1"/>
  <c r="W29" i="2" a="1"/>
  <c r="T29" i="2" a="1"/>
  <c r="S29" i="2" a="1"/>
  <c r="Z10" i="2" a="1"/>
  <c r="W10" i="2" a="1"/>
  <c r="V10" i="2" a="1"/>
  <c r="T10" i="2" a="1"/>
  <c r="EO8" i="2"/>
  <c r="EO7" i="2" s="1" a="1"/>
  <c r="EP8" i="2"/>
  <c r="EP7" i="2" s="1" a="1"/>
  <c r="EQ8" i="2"/>
  <c r="EQ7" i="2" s="1" a="1"/>
  <c r="ER8" i="2"/>
  <c r="ER7" i="2" s="1" a="1"/>
  <c r="ES8" i="2"/>
  <c r="ES7" i="2" s="1" a="1"/>
  <c r="ET8" i="2"/>
  <c r="ET7" i="2" s="1" a="1"/>
  <c r="EU8" i="2"/>
  <c r="EU7" i="2" s="1" a="1"/>
  <c r="EV8" i="2"/>
  <c r="EV7" i="2" s="1" a="1"/>
  <c r="EW8" i="2"/>
  <c r="EW7" i="2" s="1" a="1"/>
  <c r="EX8" i="2"/>
  <c r="EX7" i="2" s="1" a="1"/>
  <c r="EY8" i="2"/>
  <c r="EY7" i="2" s="1" a="1"/>
  <c r="EZ8" i="2"/>
  <c r="EZ7" i="2" s="1" a="1"/>
  <c r="EA8" i="2"/>
  <c r="EA7" i="2" s="1" a="1"/>
  <c r="EB8" i="2"/>
  <c r="EB7" i="2" s="1" a="1"/>
  <c r="EC8" i="2"/>
  <c r="EC7" i="2" s="1" a="1"/>
  <c r="ED8" i="2"/>
  <c r="ED7" i="2" s="1" a="1"/>
  <c r="EE8" i="2"/>
  <c r="EE7" i="2" s="1" a="1"/>
  <c r="EF8" i="2"/>
  <c r="EF7" i="2" s="1" a="1"/>
  <c r="EG8" i="2"/>
  <c r="EG7" i="2" s="1" a="1"/>
  <c r="EH8" i="2"/>
  <c r="EH7" i="2" s="1" a="1"/>
  <c r="EI8" i="2"/>
  <c r="EI7" i="2" s="1" a="1"/>
  <c r="EJ8" i="2"/>
  <c r="EJ7" i="2" s="1" a="1"/>
  <c r="EK8" i="2"/>
  <c r="EK7" i="2" s="1" a="1"/>
  <c r="EL8" i="2"/>
  <c r="EL7" i="2" s="1" a="1"/>
  <c r="DM8" i="2"/>
  <c r="DM7" i="2" s="1" a="1"/>
  <c r="DN8" i="2"/>
  <c r="DN7" i="2" s="1" a="1"/>
  <c r="DO8" i="2"/>
  <c r="DO7" i="2" s="1" a="1"/>
  <c r="DP8" i="2"/>
  <c r="DP7" i="2" s="1" a="1"/>
  <c r="DQ8" i="2"/>
  <c r="DQ7" i="2" s="1" a="1"/>
  <c r="DR8" i="2"/>
  <c r="DR7" i="2" s="1" a="1"/>
  <c r="DS8" i="2"/>
  <c r="DS7" i="2" s="1" a="1"/>
  <c r="DT8" i="2"/>
  <c r="DT7" i="2" s="1" a="1"/>
  <c r="DU8" i="2"/>
  <c r="DU7" i="2" s="1" a="1"/>
  <c r="DV8" i="2"/>
  <c r="DV7" i="2" s="1" a="1"/>
  <c r="DW8" i="2"/>
  <c r="DW7" i="2" s="1" a="1"/>
  <c r="DX8" i="2"/>
  <c r="DX7" i="2" s="1" a="1"/>
  <c r="DY8" i="2"/>
  <c r="DY7" i="2" s="1" a="1"/>
  <c r="AG8" i="2"/>
  <c r="AG7" i="2" s="1" a="1"/>
  <c r="AH8" i="2"/>
  <c r="AH7" i="2" s="1" a="1"/>
  <c r="AI8" i="2"/>
  <c r="AI7" i="2" s="1" a="1"/>
  <c r="AJ8" i="2"/>
  <c r="AJ7" i="2" s="1" a="1"/>
  <c r="AK8" i="2"/>
  <c r="AK7" i="2" s="1" a="1"/>
  <c r="AL8" i="2"/>
  <c r="AL7" i="2" s="1" a="1"/>
  <c r="AM8" i="2"/>
  <c r="AM7" i="2" s="1" a="1"/>
  <c r="AN8" i="2"/>
  <c r="AN7" i="2" s="1" a="1"/>
  <c r="AO8" i="2"/>
  <c r="AO7" i="2" s="1" a="1"/>
  <c r="AP8" i="2"/>
  <c r="AP7" i="2" s="1" a="1"/>
  <c r="AQ8" i="2"/>
  <c r="AQ7" i="2" s="1" a="1"/>
  <c r="AR8" i="2"/>
  <c r="AR7" i="2" s="1" a="1"/>
  <c r="AU8" i="2"/>
  <c r="AU7" i="2" s="1" a="1"/>
  <c r="AV8" i="2"/>
  <c r="AV7" i="2" s="1" a="1"/>
  <c r="AW8" i="2"/>
  <c r="AW7" i="2" s="1" a="1"/>
  <c r="AX8" i="2"/>
  <c r="AX7" i="2" s="1" a="1"/>
  <c r="AY8" i="2"/>
  <c r="AY7" i="2" s="1" a="1"/>
  <c r="AZ8" i="2"/>
  <c r="AZ7" i="2" s="1" a="1"/>
  <c r="BA8" i="2"/>
  <c r="BA7" i="2" s="1" a="1"/>
  <c r="BB8" i="2"/>
  <c r="BB7" i="2" s="1" a="1"/>
  <c r="BC8" i="2"/>
  <c r="BC7" i="2" s="1" a="1"/>
  <c r="BD8" i="2"/>
  <c r="BD7" i="2" s="1" a="1"/>
  <c r="BE8" i="2"/>
  <c r="BE7" i="2" s="1" a="1"/>
  <c r="BF8" i="2"/>
  <c r="BF7" i="2" s="1" a="1"/>
  <c r="DI8" i="2"/>
  <c r="DI7" i="2" s="1" a="1"/>
  <c r="BJ8" i="2"/>
  <c r="BJ7" i="2" s="1" a="1"/>
  <c r="BK8" i="2"/>
  <c r="BK7" i="2" s="1" a="1"/>
  <c r="BL8" i="2"/>
  <c r="BL7" i="2" s="1" a="1"/>
  <c r="BM8" i="2"/>
  <c r="BM7" i="2" s="1" a="1"/>
  <c r="BN8" i="2"/>
  <c r="BN7" i="2" s="1" a="1"/>
  <c r="BO8" i="2"/>
  <c r="BO7" i="2" s="1" a="1"/>
  <c r="BP8" i="2"/>
  <c r="BP7" i="2" s="1" a="1"/>
  <c r="BQ8" i="2"/>
  <c r="BQ7" i="2" s="1" a="1"/>
  <c r="BR8" i="2"/>
  <c r="BR7" i="2" s="1" a="1"/>
  <c r="BS8" i="2"/>
  <c r="BS7" i="2" s="1" a="1"/>
  <c r="BT8" i="2"/>
  <c r="BT7" i="2" s="1"/>
  <c r="BW8" i="2"/>
  <c r="BW7" i="2" s="1" a="1"/>
  <c r="BX8" i="2"/>
  <c r="BX7" i="2" s="1" a="1"/>
  <c r="BY8" i="2"/>
  <c r="BY7" i="2" s="1" a="1"/>
  <c r="BZ8" i="2"/>
  <c r="BZ7" i="2" s="1" a="1"/>
  <c r="CA8" i="2"/>
  <c r="CA7" i="2" s="1" a="1"/>
  <c r="CB8" i="2"/>
  <c r="CB7" i="2" s="1" a="1"/>
  <c r="CC8" i="2"/>
  <c r="CC7" i="2" s="1" a="1"/>
  <c r="CD8" i="2"/>
  <c r="CD7" i="2" s="1" a="1"/>
  <c r="CE8" i="2"/>
  <c r="CE7" i="2" s="1" a="1"/>
  <c r="CF8" i="2"/>
  <c r="CF7" i="2" s="1" a="1"/>
  <c r="CG8" i="2"/>
  <c r="CG7" i="2" s="1" a="1"/>
  <c r="CH8" i="2"/>
  <c r="CH7" i="2" s="1" a="1"/>
  <c r="CK8" i="2"/>
  <c r="CK7" i="2" s="1" a="1"/>
  <c r="CL8" i="2"/>
  <c r="CL7" i="2" s="1" a="1"/>
  <c r="CM8" i="2"/>
  <c r="CM7" i="2" s="1" a="1"/>
  <c r="CN8" i="2"/>
  <c r="CN7" i="2" s="1" a="1"/>
  <c r="CO8" i="2"/>
  <c r="CO7" i="2" s="1" a="1"/>
  <c r="CP8" i="2"/>
  <c r="CP7" i="2" s="1" a="1"/>
  <c r="CQ8" i="2"/>
  <c r="CQ7" i="2" s="1" a="1"/>
  <c r="CR8" i="2"/>
  <c r="CR7" i="2" s="1" a="1"/>
  <c r="CS8" i="2"/>
  <c r="CS7" i="2" s="1" a="1"/>
  <c r="CT8" i="2"/>
  <c r="CT7" i="2" s="1" a="1"/>
  <c r="CU8" i="2"/>
  <c r="CU7" i="2" s="1" a="1"/>
  <c r="CV8" i="2"/>
  <c r="CV7" i="2" s="1" a="1"/>
  <c r="CY8" i="2"/>
  <c r="CY7" i="2" s="1" a="1"/>
  <c r="CZ8" i="2"/>
  <c r="CZ7" i="2" s="1" a="1"/>
  <c r="DA8" i="2"/>
  <c r="DA7" i="2" s="1" a="1"/>
  <c r="DB8" i="2"/>
  <c r="DB7" i="2" s="1" a="1"/>
  <c r="DC8" i="2"/>
  <c r="DC7" i="2" s="1" a="1"/>
  <c r="DD8" i="2"/>
  <c r="DD7" i="2" s="1" a="1"/>
  <c r="DE8" i="2"/>
  <c r="DE7" i="2" s="1" a="1"/>
  <c r="DF8" i="2"/>
  <c r="DF7" i="2" s="1" a="1"/>
  <c r="DG8" i="2"/>
  <c r="DG7" i="2" s="1" a="1"/>
  <c r="DH8" i="2"/>
  <c r="DH7" i="2" s="1" a="1"/>
  <c r="DJ8" i="2"/>
  <c r="DJ7" i="2" s="1" a="1"/>
  <c r="CI8" i="2"/>
  <c r="CI7" i="2" s="1" a="1"/>
  <c r="DK8" i="2"/>
  <c r="DK7" i="2" s="1" a="1"/>
  <c r="S8" i="2"/>
  <c r="S7" i="2" s="1" a="1"/>
  <c r="T8" i="2"/>
  <c r="T7" i="2" s="1" a="1"/>
  <c r="U8" i="2"/>
  <c r="U7" i="2" s="1" a="1"/>
  <c r="W8" i="2"/>
  <c r="W7" i="2" s="1" a="1"/>
  <c r="X8" i="2"/>
  <c r="X7" i="2" s="1" a="1"/>
  <c r="Y8" i="2"/>
  <c r="Y7" i="2" s="1" a="1"/>
  <c r="Z8" i="2"/>
  <c r="Z7" i="2" s="1" a="1"/>
  <c r="AA8" i="2"/>
  <c r="AA7" i="2" s="1" a="1"/>
  <c r="AB8" i="2"/>
  <c r="AB7" i="2" s="1" a="1"/>
  <c r="AC8" i="2"/>
  <c r="AC7" i="2" s="1" a="1"/>
  <c r="V8" i="2"/>
  <c r="V7" i="2" s="1" a="1"/>
  <c r="AD8" i="2"/>
  <c r="AD7" i="2" s="1" a="1"/>
  <c r="Q48" i="2" a="1"/>
  <c r="O48" i="2" a="1"/>
  <c r="M48" i="2" a="1"/>
  <c r="L48" i="2" a="1"/>
  <c r="K48" i="2" a="1"/>
  <c r="P48" i="2" a="1"/>
  <c r="N48" i="2" a="1"/>
  <c r="I48" i="2" a="1"/>
  <c r="H48" i="2" a="1"/>
  <c r="G48" i="2" a="1"/>
  <c r="F48" i="2" a="1"/>
  <c r="E48" i="2" a="1"/>
  <c r="J48" i="2" a="1"/>
  <c r="F7" i="2" a="1"/>
  <c r="G7" i="2" a="1"/>
  <c r="H8" i="2"/>
  <c r="H7" i="2" s="1" a="1"/>
  <c r="I8" i="2"/>
  <c r="I7" i="2" s="1" a="1"/>
  <c r="J8" i="2"/>
  <c r="J7" i="2" s="1" a="1"/>
  <c r="K8" i="2"/>
  <c r="K7" i="2" s="1" a="1"/>
  <c r="L8" i="2"/>
  <c r="L7" i="2" s="1" a="1"/>
  <c r="M8" i="2"/>
  <c r="M7" i="2" s="1" a="1"/>
  <c r="N8" i="2"/>
  <c r="N7" i="2" s="1" a="1"/>
  <c r="O8" i="2"/>
  <c r="O7" i="2" s="1" a="1"/>
  <c r="P8" i="2"/>
  <c r="P7" i="2" s="1" a="1"/>
  <c r="Q8" i="2"/>
  <c r="Q7" i="2" s="1" a="1"/>
  <c r="E7" i="2" a="1"/>
  <c r="O29" i="2" a="1"/>
  <c r="Q29" i="2" a="1"/>
  <c r="N29" i="2" a="1"/>
  <c r="K29" i="2" a="1"/>
  <c r="J29" i="2" a="1"/>
  <c r="H29" i="2" a="1"/>
  <c r="E29" i="2" a="1"/>
  <c r="P29" i="2" a="1"/>
  <c r="M29" i="2" a="1"/>
  <c r="L29" i="2" a="1"/>
  <c r="I29" i="2" a="1"/>
  <c r="G29" i="2" a="1"/>
  <c r="F29" i="2" a="1"/>
  <c r="E10" i="2" a="1"/>
  <c r="F10" i="2" a="1"/>
  <c r="G10" i="2" a="1"/>
  <c r="H10" i="2" a="1"/>
  <c r="I10" i="2" a="1"/>
  <c r="J10" i="2" a="1"/>
  <c r="K10" i="2" a="1"/>
  <c r="L10" i="2" a="1"/>
  <c r="M10" i="2" a="1"/>
  <c r="N10" i="2" a="1"/>
  <c r="O10" i="2" a="1"/>
  <c r="P10" i="2" a="1"/>
  <c r="Q10" i="2" a="1"/>
  <c r="E28" i="10" l="1"/>
  <c r="D29" i="10" s="1"/>
  <c r="H8" i="10"/>
  <c r="H100" i="10"/>
  <c r="E48" i="10"/>
  <c r="D49" i="10" s="1"/>
  <c r="D122" i="10"/>
  <c r="G6" i="9"/>
  <c r="G4" i="9"/>
  <c r="G7" i="9"/>
  <c r="G5" i="9"/>
  <c r="BU8" i="2"/>
  <c r="BU7" i="2" s="1" a="1"/>
  <c r="L13" i="4" a="1"/>
  <c r="F13" i="4"/>
  <c r="D13" i="4"/>
  <c r="I13" i="4" s="1" a="1"/>
  <c r="K13" i="4" a="1"/>
  <c r="Z13" i="4"/>
  <c r="AA13" i="4"/>
  <c r="AB13" i="4"/>
  <c r="AC13" i="4"/>
  <c r="AD13" i="4"/>
  <c r="H14" i="4"/>
  <c r="E14" i="4" a="1"/>
  <c r="G14" i="4" a="1"/>
  <c r="F97" i="5"/>
  <c r="F96" i="5"/>
  <c r="F95" i="5"/>
  <c r="F93" i="5"/>
  <c r="F92" i="5"/>
  <c r="J92" i="5" s="1" a="1"/>
  <c r="F91" i="5"/>
  <c r="F85" i="5"/>
  <c r="J85" i="5" s="1" a="1"/>
  <c r="F84" i="5"/>
  <c r="J84" i="5" s="1" a="1"/>
  <c r="F83" i="5"/>
  <c r="F75" i="5"/>
  <c r="F76" i="5"/>
  <c r="F77" i="5"/>
  <c r="J77" i="5" s="1" a="1"/>
  <c r="F73" i="5"/>
  <c r="J73" i="5" s="1" a="1"/>
  <c r="F72" i="5"/>
  <c r="F71" i="5"/>
  <c r="F69" i="5"/>
  <c r="J69" i="5" s="1" a="1"/>
  <c r="F68" i="5"/>
  <c r="F67" i="5"/>
  <c r="F65" i="5"/>
  <c r="F64" i="5"/>
  <c r="F63" i="5"/>
  <c r="F61" i="5"/>
  <c r="F60" i="5"/>
  <c r="J60" i="5" s="1" a="1"/>
  <c r="F59" i="5"/>
  <c r="J59" i="5" s="1" a="1"/>
  <c r="F89" i="5"/>
  <c r="F87" i="5"/>
  <c r="F88" i="5"/>
  <c r="J88" i="5" s="1" a="1"/>
  <c r="F81" i="5"/>
  <c r="J81" i="5" s="1" a="1"/>
  <c r="F80" i="5"/>
  <c r="J80" i="5" s="1" a="1"/>
  <c r="F99" i="5"/>
  <c r="F101" i="5"/>
  <c r="F100" i="5"/>
  <c r="F56" i="5"/>
  <c r="F55" i="5"/>
  <c r="AE8" i="2"/>
  <c r="AE7" i="2" s="1" a="1"/>
  <c r="J79" i="5" a="1"/>
  <c r="G79" i="5"/>
  <c r="G57" i="5"/>
  <c r="J57" i="5" a="1"/>
  <c r="C15" i="4" a="1"/>
  <c r="J14" i="4" a="1"/>
  <c r="Y11" i="4"/>
  <c r="AF11" i="4"/>
  <c r="AS48" i="2" a="1"/>
  <c r="AR48" i="2" a="1"/>
  <c r="AQ48" i="2" a="1"/>
  <c r="AP48" i="2" a="1"/>
  <c r="AO48" i="2" a="1"/>
  <c r="AN48" i="2" a="1"/>
  <c r="AM48" i="2" a="1"/>
  <c r="AL48" i="2" a="1"/>
  <c r="AK48" i="2" a="1"/>
  <c r="AJ48" i="2" a="1"/>
  <c r="AI48" i="2" a="1"/>
  <c r="AH48" i="2" a="1"/>
  <c r="AG48" i="2" a="1"/>
  <c r="AS29" i="2" a="1"/>
  <c r="AR29" i="2" a="1"/>
  <c r="AQ29" i="2" a="1"/>
  <c r="AP29" i="2" a="1"/>
  <c r="AO29" i="2" a="1"/>
  <c r="AN29" i="2" a="1"/>
  <c r="AM29" i="2" a="1"/>
  <c r="AL29" i="2" a="1"/>
  <c r="AK29" i="2" a="1"/>
  <c r="AJ29" i="2" a="1"/>
  <c r="AI29" i="2" a="1"/>
  <c r="AH29" i="2" a="1"/>
  <c r="AG29" i="2" a="1"/>
  <c r="AS10" i="2" a="1"/>
  <c r="AR10" i="2" a="1"/>
  <c r="AQ10" i="2" a="1"/>
  <c r="AP10" i="2" a="1"/>
  <c r="AO10" i="2" a="1"/>
  <c r="AN10" i="2" a="1"/>
  <c r="AM10" i="2" a="1"/>
  <c r="AL10" i="2" a="1"/>
  <c r="AK10" i="2" a="1"/>
  <c r="AJ10" i="2" a="1"/>
  <c r="AI10" i="2" a="1"/>
  <c r="AH10" i="2" a="1"/>
  <c r="AG10" i="2" a="1"/>
  <c r="AU6" i="2"/>
  <c r="M4" i="9" l="1"/>
  <c r="M12" i="9"/>
  <c r="M3" i="9"/>
  <c r="H4" i="9"/>
  <c r="H5" i="9"/>
  <c r="M10" i="9"/>
  <c r="M6" i="9"/>
  <c r="M13" i="9"/>
  <c r="M5" i="9"/>
  <c r="M11" i="9"/>
  <c r="J87" i="5" a="1"/>
  <c r="G87" i="5"/>
  <c r="J76" i="5" a="1"/>
  <c r="G76" i="5"/>
  <c r="G83" i="5"/>
  <c r="J83" i="5" a="1"/>
  <c r="J72" i="5" a="1"/>
  <c r="G72" i="5"/>
  <c r="J71" i="5" a="1"/>
  <c r="G71" i="5"/>
  <c r="G73" i="5"/>
  <c r="G65" i="5"/>
  <c r="J65" i="5" a="1"/>
  <c r="G64" i="5"/>
  <c r="J64" i="5" a="1"/>
  <c r="J63" i="5" a="1"/>
  <c r="G63" i="5"/>
  <c r="J61" i="5" a="1"/>
  <c r="G61" i="5"/>
  <c r="G59" i="5"/>
  <c r="J56" i="5" a="1"/>
  <c r="G56" i="5"/>
  <c r="G55" i="5"/>
  <c r="J55" i="5" a="1"/>
  <c r="G77" i="5"/>
  <c r="J68" i="5" a="1"/>
  <c r="G68" i="5"/>
  <c r="G67" i="5"/>
  <c r="J67" i="5" a="1"/>
  <c r="G91" i="5"/>
  <c r="J91" i="5" a="1"/>
  <c r="G89" i="5"/>
  <c r="J89" i="5" a="1"/>
  <c r="G88" i="5"/>
  <c r="G69" i="5"/>
  <c r="G81" i="5"/>
  <c r="G60" i="5"/>
  <c r="G80" i="5"/>
  <c r="G97" i="5"/>
  <c r="J97" i="5" a="1"/>
  <c r="J96" i="5" a="1"/>
  <c r="G96" i="5"/>
  <c r="J95" i="5" a="1"/>
  <c r="G95" i="5"/>
  <c r="G85" i="5"/>
  <c r="G84" i="5"/>
  <c r="G75" i="5"/>
  <c r="J75" i="5" a="1"/>
  <c r="O13" i="4"/>
  <c r="P13" i="4"/>
  <c r="X13" i="4"/>
  <c r="M13" i="4" a="1"/>
  <c r="N13" i="4" a="1"/>
  <c r="Q13" i="4"/>
  <c r="R13" i="4"/>
  <c r="S13" i="4"/>
  <c r="T13" i="4"/>
  <c r="U13" i="4"/>
  <c r="V13" i="4"/>
  <c r="W13" i="4"/>
  <c r="F14" i="4"/>
  <c r="D14" i="4"/>
  <c r="I14" i="4" s="1" a="1"/>
  <c r="K14" i="4" s="1" a="1"/>
  <c r="J93" i="5" a="1"/>
  <c r="G93" i="5"/>
  <c r="G92" i="5"/>
  <c r="C16" i="4" a="1"/>
  <c r="J16" i="4" s="1" a="1"/>
  <c r="G15" i="4" a="1"/>
  <c r="H15" i="4"/>
  <c r="J15" i="4" a="1"/>
  <c r="E15" i="4" a="1"/>
  <c r="J101" i="5" a="1"/>
  <c r="G101" i="5"/>
  <c r="G99" i="5"/>
  <c r="J99" i="5" a="1"/>
  <c r="G100" i="5"/>
  <c r="J100" i="5" a="1"/>
  <c r="BG48" i="2" a="1"/>
  <c r="BF48" i="2" a="1"/>
  <c r="BE48" i="2" a="1"/>
  <c r="BD48" i="2" a="1"/>
  <c r="BC48" i="2" a="1"/>
  <c r="BB48" i="2" a="1"/>
  <c r="BA48" i="2" a="1"/>
  <c r="AZ48" i="2" a="1"/>
  <c r="AY48" i="2" a="1"/>
  <c r="AX48" i="2" a="1"/>
  <c r="AW48" i="2" a="1"/>
  <c r="AV48" i="2" a="1"/>
  <c r="AU48" i="2" a="1"/>
  <c r="BG29" i="2" a="1"/>
  <c r="BF29" i="2" a="1"/>
  <c r="BE29" i="2" a="1"/>
  <c r="BD29" i="2" a="1"/>
  <c r="BC29" i="2" a="1"/>
  <c r="BB29" i="2" a="1"/>
  <c r="BA29" i="2" a="1"/>
  <c r="AZ29" i="2" a="1"/>
  <c r="AY29" i="2" a="1"/>
  <c r="AX29" i="2" a="1"/>
  <c r="AW29" i="2" a="1"/>
  <c r="AV29" i="2" a="1"/>
  <c r="AU29" i="2" a="1"/>
  <c r="BG10" i="2" a="1"/>
  <c r="BF10" i="2" a="1"/>
  <c r="BE10" i="2" a="1"/>
  <c r="BD10" i="2" a="1"/>
  <c r="BC10" i="2" a="1"/>
  <c r="BB10" i="2" a="1"/>
  <c r="BA10" i="2" a="1"/>
  <c r="AZ10" i="2" a="1"/>
  <c r="AY10" i="2" a="1"/>
  <c r="AX10" i="2" a="1"/>
  <c r="AW10" i="2" a="1"/>
  <c r="AV10" i="2" a="1"/>
  <c r="AU10" i="2" a="1"/>
  <c r="BI6" i="2"/>
  <c r="Y13" i="4" l="1"/>
  <c r="M14" i="4" a="1"/>
  <c r="E16" i="4" a="1"/>
  <c r="G16" i="4" a="1"/>
  <c r="H16" i="4"/>
  <c r="C17" i="4" a="1"/>
  <c r="D15" i="4"/>
  <c r="I15" i="4" s="1" a="1"/>
  <c r="K15" i="4" s="1" a="1"/>
  <c r="F15" i="4"/>
  <c r="BU48" i="2" a="1"/>
  <c r="BT48" i="2" a="1"/>
  <c r="BS48" i="2" a="1"/>
  <c r="BR48" i="2" a="1"/>
  <c r="BQ48" i="2" a="1"/>
  <c r="BP48" i="2" a="1"/>
  <c r="BO48" i="2" a="1"/>
  <c r="BN48" i="2" a="1"/>
  <c r="BM48" i="2" a="1"/>
  <c r="BL48" i="2" a="1"/>
  <c r="BK48" i="2" a="1"/>
  <c r="BJ48" i="2" a="1"/>
  <c r="BI48" i="2" a="1"/>
  <c r="BU29" i="2" a="1"/>
  <c r="BT29" i="2" a="1"/>
  <c r="BS29" i="2" a="1"/>
  <c r="BR29" i="2" a="1"/>
  <c r="BQ29" i="2" a="1"/>
  <c r="BP29" i="2" a="1"/>
  <c r="BO29" i="2" a="1"/>
  <c r="BN29" i="2" a="1"/>
  <c r="BM29" i="2" a="1"/>
  <c r="BL29" i="2" a="1"/>
  <c r="BK29" i="2" a="1"/>
  <c r="BJ29" i="2" a="1"/>
  <c r="BI29" i="2" a="1"/>
  <c r="BU10" i="2" a="1"/>
  <c r="BT10" i="2" a="1"/>
  <c r="BS10" i="2" a="1"/>
  <c r="BR10" i="2" a="1"/>
  <c r="BQ10" i="2" a="1"/>
  <c r="BP10" i="2" a="1"/>
  <c r="BO10" i="2" a="1"/>
  <c r="BN10" i="2" a="1"/>
  <c r="BM10" i="2" a="1"/>
  <c r="BL10" i="2" a="1"/>
  <c r="BK10" i="2" a="1"/>
  <c r="BJ10" i="2" a="1"/>
  <c r="BI10" i="2" a="1"/>
  <c r="BW6" i="2"/>
  <c r="K63" i="5" l="1" a="1"/>
  <c r="K59" i="5" a="1"/>
  <c r="K56" i="5" a="1"/>
  <c r="K67" i="5" a="1"/>
  <c r="K91" i="5" a="1"/>
  <c r="K97" i="5" a="1"/>
  <c r="K96" i="5" a="1"/>
  <c r="K92" i="5" a="1"/>
  <c r="K99" i="5" a="1"/>
  <c r="K71" i="5" a="1"/>
  <c r="K65" i="5" a="1"/>
  <c r="K64" i="5" a="1"/>
  <c r="K55" i="5" a="1"/>
  <c r="K76" i="5" a="1"/>
  <c r="L15" i="4" a="1"/>
  <c r="J17" i="4" a="1"/>
  <c r="L16" i="4" a="1"/>
  <c r="F16" i="4"/>
  <c r="D16" i="4"/>
  <c r="I16" i="4" s="1" a="1"/>
  <c r="K16" i="4" s="1" a="1"/>
  <c r="H17" i="4"/>
  <c r="G17" i="4" a="1"/>
  <c r="E17" i="4" a="1"/>
  <c r="C18" i="4" a="1"/>
  <c r="M15" i="4" a="1"/>
  <c r="V14" i="4"/>
  <c r="CI48" i="2" a="1"/>
  <c r="CH48" i="2" a="1"/>
  <c r="CG48" i="2" a="1"/>
  <c r="CF48" i="2" a="1"/>
  <c r="CE48" i="2" a="1"/>
  <c r="CD48" i="2" a="1"/>
  <c r="CC48" i="2" a="1"/>
  <c r="CB48" i="2" a="1"/>
  <c r="CA48" i="2" a="1"/>
  <c r="BZ48" i="2" a="1"/>
  <c r="BY48" i="2" a="1"/>
  <c r="BX48" i="2" a="1"/>
  <c r="BW48" i="2" a="1"/>
  <c r="CI29" i="2" a="1"/>
  <c r="CH29" i="2" a="1"/>
  <c r="CG29" i="2" a="1"/>
  <c r="CF29" i="2" a="1"/>
  <c r="CE29" i="2" a="1"/>
  <c r="CD29" i="2" a="1"/>
  <c r="CC29" i="2" a="1"/>
  <c r="CB29" i="2" a="1"/>
  <c r="CA29" i="2" a="1"/>
  <c r="BZ29" i="2" a="1"/>
  <c r="BY29" i="2" a="1"/>
  <c r="BX29" i="2" a="1"/>
  <c r="BW29" i="2" a="1"/>
  <c r="CI10" i="2" a="1"/>
  <c r="CH10" i="2" a="1"/>
  <c r="CG10" i="2" a="1"/>
  <c r="CF10" i="2" a="1"/>
  <c r="CE10" i="2" a="1"/>
  <c r="CD10" i="2" a="1"/>
  <c r="CC10" i="2" a="1"/>
  <c r="CB10" i="2" a="1"/>
  <c r="CA10" i="2" a="1"/>
  <c r="BZ10" i="2" a="1"/>
  <c r="BY10" i="2" a="1"/>
  <c r="BX10" i="2" a="1"/>
  <c r="BW10" i="2" a="1"/>
  <c r="CK6" i="2"/>
  <c r="K83" i="5" l="1" a="1"/>
  <c r="K72" i="5" a="1"/>
  <c r="K87" i="5" a="1"/>
  <c r="L14" i="4" a="1"/>
  <c r="K95" i="5" a="1"/>
  <c r="K85" i="5" a="1"/>
  <c r="K84" i="5" a="1"/>
  <c r="K93" i="5" a="1"/>
  <c r="K89" i="5" a="1"/>
  <c r="K88" i="5" a="1"/>
  <c r="K81" i="5" a="1"/>
  <c r="K101" i="5" a="1"/>
  <c r="K61" i="5" a="1"/>
  <c r="K68" i="5" a="1"/>
  <c r="K80" i="5" a="1"/>
  <c r="K75" i="5" a="1"/>
  <c r="K79" i="5" a="1"/>
  <c r="K57" i="5" a="1"/>
  <c r="M57" i="5" s="1"/>
  <c r="K73" i="5" a="1"/>
  <c r="K77" i="5" a="1"/>
  <c r="K69" i="5" a="1"/>
  <c r="K60" i="5" a="1"/>
  <c r="K100" i="5" a="1"/>
  <c r="L83" i="5"/>
  <c r="M83" i="5"/>
  <c r="P83" i="5"/>
  <c r="P72" i="5"/>
  <c r="L72" i="5"/>
  <c r="M72" i="5"/>
  <c r="M63" i="5"/>
  <c r="L63" i="5"/>
  <c r="P63" i="5"/>
  <c r="P59" i="5"/>
  <c r="M59" i="5"/>
  <c r="L59" i="5"/>
  <c r="L56" i="5"/>
  <c r="M56" i="5"/>
  <c r="P56" i="5"/>
  <c r="L67" i="5"/>
  <c r="P67" i="5"/>
  <c r="M67" i="5"/>
  <c r="L91" i="5"/>
  <c r="P91" i="5"/>
  <c r="M91" i="5"/>
  <c r="M97" i="5"/>
  <c r="P97" i="5"/>
  <c r="L97" i="5"/>
  <c r="P96" i="5"/>
  <c r="M96" i="5"/>
  <c r="L96" i="5"/>
  <c r="P92" i="5"/>
  <c r="M92" i="5"/>
  <c r="L92" i="5"/>
  <c r="M99" i="5"/>
  <c r="P99" i="5"/>
  <c r="L99" i="5"/>
  <c r="L71" i="5"/>
  <c r="P71" i="5"/>
  <c r="M71" i="5"/>
  <c r="P65" i="5"/>
  <c r="L65" i="5"/>
  <c r="M65" i="5"/>
  <c r="P64" i="5"/>
  <c r="L64" i="5"/>
  <c r="M64" i="5"/>
  <c r="P55" i="5"/>
  <c r="M55" i="5"/>
  <c r="L55" i="5"/>
  <c r="P76" i="5"/>
  <c r="L76" i="5"/>
  <c r="M76" i="5"/>
  <c r="J18" i="4" a="1"/>
  <c r="V15" i="4"/>
  <c r="M16" i="4" a="1"/>
  <c r="L17" i="4" a="1"/>
  <c r="D17" i="4"/>
  <c r="I17" i="4" s="1" a="1"/>
  <c r="K17" i="4" s="1" a="1"/>
  <c r="F17" i="4"/>
  <c r="H18" i="4"/>
  <c r="E18" i="4" a="1"/>
  <c r="G18" i="4" a="1"/>
  <c r="C19" i="4" a="1"/>
  <c r="CW48" i="2" a="1"/>
  <c r="CV48" i="2" a="1"/>
  <c r="CU48" i="2" a="1"/>
  <c r="CT48" i="2" a="1"/>
  <c r="CS48" i="2" a="1"/>
  <c r="CR48" i="2" a="1"/>
  <c r="CQ48" i="2" a="1"/>
  <c r="CP48" i="2" a="1"/>
  <c r="CO48" i="2" a="1"/>
  <c r="CN48" i="2" a="1"/>
  <c r="CM48" i="2" a="1"/>
  <c r="CL48" i="2" a="1"/>
  <c r="CK48" i="2" a="1"/>
  <c r="CW29" i="2" a="1"/>
  <c r="CV29" i="2" a="1"/>
  <c r="CU29" i="2" a="1"/>
  <c r="CT29" i="2" a="1"/>
  <c r="CS29" i="2" a="1"/>
  <c r="CR29" i="2" a="1"/>
  <c r="CQ29" i="2" a="1"/>
  <c r="CP29" i="2" a="1"/>
  <c r="CO29" i="2" a="1"/>
  <c r="CN29" i="2" a="1"/>
  <c r="CM29" i="2" a="1"/>
  <c r="CL29" i="2" a="1"/>
  <c r="CK29" i="2" a="1"/>
  <c r="CW10" i="2" a="1"/>
  <c r="CV10" i="2" a="1"/>
  <c r="CU10" i="2" a="1"/>
  <c r="CT10" i="2" a="1"/>
  <c r="CS10" i="2" a="1"/>
  <c r="CR10" i="2" a="1"/>
  <c r="CQ10" i="2" a="1"/>
  <c r="CP10" i="2" a="1"/>
  <c r="CO10" i="2" a="1"/>
  <c r="CN10" i="2" a="1"/>
  <c r="CM10" i="2" a="1"/>
  <c r="CL10" i="2" a="1"/>
  <c r="CK10" i="2" a="1"/>
  <c r="CY6" i="2"/>
  <c r="M87" i="5" l="1"/>
  <c r="P87" i="5"/>
  <c r="L87" i="5"/>
  <c r="L95" i="5"/>
  <c r="M95" i="5"/>
  <c r="P95" i="5"/>
  <c r="M85" i="5"/>
  <c r="P85" i="5"/>
  <c r="L85" i="5"/>
  <c r="P84" i="5"/>
  <c r="M84" i="5"/>
  <c r="L84" i="5"/>
  <c r="M93" i="5"/>
  <c r="P93" i="5"/>
  <c r="L93" i="5"/>
  <c r="M89" i="5"/>
  <c r="P89" i="5"/>
  <c r="L89" i="5"/>
  <c r="P88" i="5"/>
  <c r="M88" i="5"/>
  <c r="L88" i="5"/>
  <c r="M81" i="5"/>
  <c r="P81" i="5"/>
  <c r="L81" i="5"/>
  <c r="L101" i="5"/>
  <c r="M101" i="5"/>
  <c r="P101" i="5"/>
  <c r="P61" i="5"/>
  <c r="M61" i="5"/>
  <c r="L61" i="5"/>
  <c r="P79" i="5"/>
  <c r="M79" i="5"/>
  <c r="L79" i="5"/>
  <c r="P57" i="5"/>
  <c r="L57" i="5"/>
  <c r="L68" i="5"/>
  <c r="P68" i="5"/>
  <c r="M68" i="5"/>
  <c r="M80" i="5"/>
  <c r="P80" i="5"/>
  <c r="L80" i="5"/>
  <c r="O80" i="5" s="1"/>
  <c r="L75" i="5"/>
  <c r="M75" i="5"/>
  <c r="P75" i="5"/>
  <c r="P73" i="5"/>
  <c r="M73" i="5"/>
  <c r="L73" i="5"/>
  <c r="M77" i="5"/>
  <c r="P77" i="5"/>
  <c r="L77" i="5"/>
  <c r="M69" i="5"/>
  <c r="L69" i="5"/>
  <c r="P69" i="5"/>
  <c r="M60" i="5"/>
  <c r="P60" i="5"/>
  <c r="L60" i="5"/>
  <c r="P100" i="5"/>
  <c r="M100" i="5"/>
  <c r="L100" i="5"/>
  <c r="Q83" i="5"/>
  <c r="R83" i="5"/>
  <c r="O83" i="5"/>
  <c r="N83" i="5"/>
  <c r="Q72" i="5"/>
  <c r="R72" i="5"/>
  <c r="N72" i="5"/>
  <c r="O72" i="5"/>
  <c r="O63" i="5"/>
  <c r="N63" i="5"/>
  <c r="R63" i="5"/>
  <c r="Q63" i="5"/>
  <c r="Q59" i="5"/>
  <c r="R59" i="5"/>
  <c r="N59" i="5"/>
  <c r="O59" i="5"/>
  <c r="N56" i="5"/>
  <c r="O56" i="5"/>
  <c r="R56" i="5"/>
  <c r="Q56" i="5"/>
  <c r="Q67" i="5"/>
  <c r="R67" i="5"/>
  <c r="N67" i="5"/>
  <c r="O67" i="5"/>
  <c r="Q91" i="5"/>
  <c r="R91" i="5"/>
  <c r="N91" i="5"/>
  <c r="O91" i="5"/>
  <c r="Q97" i="5"/>
  <c r="R97" i="5"/>
  <c r="O97" i="5"/>
  <c r="N97" i="5"/>
  <c r="R96" i="5"/>
  <c r="Q96" i="5"/>
  <c r="O96" i="5"/>
  <c r="N96" i="5"/>
  <c r="Q92" i="5"/>
  <c r="R92" i="5"/>
  <c r="N92" i="5"/>
  <c r="O92" i="5"/>
  <c r="N99" i="5"/>
  <c r="O99" i="5"/>
  <c r="Q99" i="5"/>
  <c r="R99" i="5"/>
  <c r="R71" i="5"/>
  <c r="Q71" i="5"/>
  <c r="O71" i="5"/>
  <c r="N71" i="5"/>
  <c r="N65" i="5"/>
  <c r="O65" i="5"/>
  <c r="Q65" i="5"/>
  <c r="R65" i="5"/>
  <c r="R64" i="5"/>
  <c r="Q64" i="5"/>
  <c r="N64" i="5"/>
  <c r="O64" i="5"/>
  <c r="N55" i="5"/>
  <c r="O55" i="5"/>
  <c r="R55" i="5"/>
  <c r="Q55" i="5"/>
  <c r="O76" i="5"/>
  <c r="N76" i="5"/>
  <c r="Q76" i="5"/>
  <c r="R76" i="5"/>
  <c r="J19" i="4" a="1"/>
  <c r="M17" i="4" a="1"/>
  <c r="V17" i="4" s="1"/>
  <c r="L18" i="4" a="1"/>
  <c r="F18" i="4"/>
  <c r="D18" i="4"/>
  <c r="I18" i="4" s="1" a="1"/>
  <c r="K18" i="4" s="1" a="1"/>
  <c r="G19" i="4" a="1"/>
  <c r="E19" i="4" a="1"/>
  <c r="H19" i="4"/>
  <c r="C20" i="4" a="1"/>
  <c r="V16" i="4"/>
  <c r="DM6" i="2"/>
  <c r="DK48" i="2" a="1"/>
  <c r="DJ48" i="2" a="1"/>
  <c r="DI48" i="2" a="1"/>
  <c r="DH48" i="2" a="1"/>
  <c r="DG48" i="2" a="1"/>
  <c r="DF48" i="2" a="1"/>
  <c r="DE48" i="2" a="1"/>
  <c r="DD48" i="2" a="1"/>
  <c r="DC48" i="2" a="1"/>
  <c r="DB48" i="2" a="1"/>
  <c r="DA48" i="2" a="1"/>
  <c r="CZ48" i="2" a="1"/>
  <c r="CY48" i="2" a="1"/>
  <c r="DK29" i="2" a="1"/>
  <c r="DJ29" i="2" a="1"/>
  <c r="DI29" i="2" a="1"/>
  <c r="DH29" i="2" a="1"/>
  <c r="DG29" i="2" a="1"/>
  <c r="DF29" i="2" a="1"/>
  <c r="DE29" i="2" a="1"/>
  <c r="DD29" i="2" a="1"/>
  <c r="DC29" i="2" a="1"/>
  <c r="DB29" i="2" a="1"/>
  <c r="DA29" i="2" a="1"/>
  <c r="CZ29" i="2" a="1"/>
  <c r="CY29" i="2" a="1"/>
  <c r="DK10" i="2" a="1"/>
  <c r="DJ10" i="2" a="1"/>
  <c r="DI10" i="2" a="1"/>
  <c r="DH10" i="2" a="1"/>
  <c r="DG10" i="2" a="1"/>
  <c r="DF10" i="2" a="1"/>
  <c r="DE10" i="2" a="1"/>
  <c r="DD10" i="2" a="1"/>
  <c r="DC10" i="2" a="1"/>
  <c r="DB10" i="2" a="1"/>
  <c r="DA10" i="2" a="1"/>
  <c r="CZ10" i="2" a="1"/>
  <c r="CY10" i="2" a="1"/>
  <c r="N87" i="5" l="1"/>
  <c r="O87" i="5"/>
  <c r="Q87" i="5"/>
  <c r="R87" i="5"/>
  <c r="Q95" i="5"/>
  <c r="N95" i="5"/>
  <c r="O95" i="5"/>
  <c r="R95" i="5"/>
  <c r="O85" i="5"/>
  <c r="N85" i="5"/>
  <c r="R85" i="5"/>
  <c r="Q85" i="5"/>
  <c r="O84" i="5"/>
  <c r="N84" i="5"/>
  <c r="Q84" i="5"/>
  <c r="R84" i="5"/>
  <c r="N93" i="5"/>
  <c r="O93" i="5"/>
  <c r="R93" i="5"/>
  <c r="Q93" i="5"/>
  <c r="N89" i="5"/>
  <c r="O89" i="5"/>
  <c r="Q89" i="5"/>
  <c r="R89" i="5"/>
  <c r="O88" i="5"/>
  <c r="N88" i="5"/>
  <c r="Q88" i="5"/>
  <c r="R88" i="5"/>
  <c r="N81" i="5"/>
  <c r="R81" i="5"/>
  <c r="Q81" i="5"/>
  <c r="O81" i="5"/>
  <c r="R101" i="5"/>
  <c r="Q101" i="5"/>
  <c r="N101" i="5"/>
  <c r="O101" i="5"/>
  <c r="O61" i="5"/>
  <c r="Q61" i="5"/>
  <c r="R61" i="5"/>
  <c r="N61" i="5"/>
  <c r="R79" i="5"/>
  <c r="Q79" i="5"/>
  <c r="O79" i="5"/>
  <c r="N79" i="5"/>
  <c r="R57" i="5"/>
  <c r="Q57" i="5"/>
  <c r="O57" i="5"/>
  <c r="N57" i="5"/>
  <c r="O73" i="5"/>
  <c r="Q73" i="5"/>
  <c r="R77" i="5"/>
  <c r="N77" i="5"/>
  <c r="O77" i="5"/>
  <c r="Q77" i="5"/>
  <c r="R69" i="5"/>
  <c r="Q69" i="5"/>
  <c r="R73" i="5"/>
  <c r="N73" i="5"/>
  <c r="O75" i="5"/>
  <c r="Q75" i="5"/>
  <c r="R75" i="5"/>
  <c r="N75" i="5"/>
  <c r="R68" i="5"/>
  <c r="N68" i="5"/>
  <c r="O68" i="5"/>
  <c r="Q68" i="5"/>
  <c r="N80" i="5"/>
  <c r="Q80" i="5"/>
  <c r="R80" i="5"/>
  <c r="O69" i="5"/>
  <c r="N69" i="5"/>
  <c r="Q60" i="5"/>
  <c r="R60" i="5"/>
  <c r="N60" i="5"/>
  <c r="O60" i="5"/>
  <c r="R100" i="5"/>
  <c r="Q100" i="5"/>
  <c r="O100" i="5"/>
  <c r="N100" i="5"/>
  <c r="J20" i="4" a="1"/>
  <c r="M18" i="4" a="1"/>
  <c r="L19" i="4" a="1"/>
  <c r="F19" i="4"/>
  <c r="D19" i="4"/>
  <c r="I19" i="4" s="1" a="1"/>
  <c r="K19" i="4" s="1" a="1"/>
  <c r="H20" i="4"/>
  <c r="E20" i="4" a="1"/>
  <c r="G20" i="4" a="1"/>
  <c r="C21" i="4" a="1"/>
  <c r="EA6" i="2"/>
  <c r="DY10" i="2" a="1"/>
  <c r="DX10" i="2" a="1"/>
  <c r="DU10" i="2" a="1"/>
  <c r="DS10" i="2" a="1"/>
  <c r="DO10" i="2" a="1"/>
  <c r="DM10" i="2" a="1"/>
  <c r="DV10" i="2" a="1"/>
  <c r="DT10" i="2" a="1"/>
  <c r="DQ10" i="2" a="1"/>
  <c r="DN10" i="2" a="1"/>
  <c r="DY48" i="2" a="1"/>
  <c r="DX48" i="2" a="1"/>
  <c r="DW48" i="2" a="1"/>
  <c r="DV48" i="2" a="1"/>
  <c r="DU48" i="2" a="1"/>
  <c r="DT48" i="2" a="1"/>
  <c r="DS48" i="2" a="1"/>
  <c r="DR48" i="2" a="1"/>
  <c r="DQ48" i="2" a="1"/>
  <c r="DP48" i="2" a="1"/>
  <c r="DO48" i="2" a="1"/>
  <c r="DN48" i="2" a="1"/>
  <c r="DM48" i="2" a="1"/>
  <c r="DY29" i="2" a="1"/>
  <c r="DX29" i="2" a="1"/>
  <c r="DW29" i="2" a="1"/>
  <c r="DV29" i="2" a="1"/>
  <c r="DU29" i="2" a="1"/>
  <c r="DT29" i="2" a="1"/>
  <c r="DS29" i="2" a="1"/>
  <c r="DR29" i="2" a="1"/>
  <c r="DQ29" i="2" a="1"/>
  <c r="DP29" i="2" a="1"/>
  <c r="DO29" i="2" a="1"/>
  <c r="DN29" i="2" a="1"/>
  <c r="DM29" i="2" a="1"/>
  <c r="DW10" i="2" a="1"/>
  <c r="DR10" i="2" a="1"/>
  <c r="DP10" i="2" a="1"/>
  <c r="V18" i="4" l="1"/>
  <c r="J21" i="4" a="1"/>
  <c r="M19" i="4" a="1"/>
  <c r="L20" i="4" a="1"/>
  <c r="F20" i="4"/>
  <c r="D20" i="4"/>
  <c r="I20" i="4" s="1" a="1"/>
  <c r="K20" i="4" s="1" a="1"/>
  <c r="H21" i="4"/>
  <c r="G21" i="4" a="1"/>
  <c r="E21" i="4" a="1"/>
  <c r="C22" i="4" a="1"/>
  <c r="EO6" i="2"/>
  <c r="EK48" i="2" a="1"/>
  <c r="EG48" i="2" a="1"/>
  <c r="ED48" i="2" a="1"/>
  <c r="EB48" i="2" a="1"/>
  <c r="EE29" i="2" a="1"/>
  <c r="ED29" i="2" a="1"/>
  <c r="EA29" i="2" a="1"/>
  <c r="EM10" i="2" a="1"/>
  <c r="EJ10" i="2" a="1"/>
  <c r="EG10" i="2" a="1"/>
  <c r="EC10" i="2" a="1"/>
  <c r="EB10" i="2" a="1"/>
  <c r="EL48" i="2" a="1"/>
  <c r="EH48" i="2" a="1"/>
  <c r="EE48" i="2" a="1"/>
  <c r="EC48" i="2" a="1"/>
  <c r="EA48" i="2" a="1"/>
  <c r="EL29" i="2" a="1"/>
  <c r="EJ29" i="2" a="1"/>
  <c r="EH29" i="2" a="1"/>
  <c r="EF29" i="2" a="1"/>
  <c r="EB29" i="2" a="1"/>
  <c r="EL10" i="2" a="1"/>
  <c r="EH10" i="2" a="1"/>
  <c r="EF10" i="2" a="1"/>
  <c r="ED10" i="2" a="1"/>
  <c r="EA10" i="2" a="1"/>
  <c r="EM48" i="2" a="1"/>
  <c r="EJ48" i="2" a="1"/>
  <c r="EI48" i="2" a="1"/>
  <c r="EF48" i="2" a="1"/>
  <c r="EM29" i="2" a="1"/>
  <c r="EK29" i="2" a="1"/>
  <c r="EI29" i="2" a="1"/>
  <c r="EG29" i="2" a="1"/>
  <c r="EC29" i="2" a="1"/>
  <c r="EK10" i="2" a="1"/>
  <c r="EI10" i="2" a="1"/>
  <c r="EE10" i="2" a="1"/>
  <c r="V19" i="4" l="1"/>
  <c r="J22" i="4" a="1"/>
  <c r="M20" i="4" a="1"/>
  <c r="L21" i="4" a="1"/>
  <c r="F21" i="4"/>
  <c r="D21" i="4"/>
  <c r="I21" i="4" s="1" a="1"/>
  <c r="K21" i="4" s="1" a="1"/>
  <c r="H22" i="4"/>
  <c r="G22" i="4" a="1"/>
  <c r="E22" i="4" a="1"/>
  <c r="C23" i="4" a="1"/>
  <c r="J23" i="4" s="1" a="1"/>
  <c r="FA48" i="2" a="1"/>
  <c r="EX48" i="2" a="1"/>
  <c r="EV48" i="2" a="1"/>
  <c r="EU48" i="2" a="1"/>
  <c r="ER48" i="2" a="1"/>
  <c r="EP48" i="2" a="1"/>
  <c r="EZ29" i="2" a="1"/>
  <c r="EX29" i="2" a="1"/>
  <c r="EV29" i="2" a="1"/>
  <c r="ET29" i="2" a="1"/>
  <c r="EO29" i="2" a="1"/>
  <c r="EZ48" i="2" a="1"/>
  <c r="EY48" i="2" a="1"/>
  <c r="EW48" i="2" a="1"/>
  <c r="ET48" i="2" a="1"/>
  <c r="ES48" i="2" a="1"/>
  <c r="EQ48" i="2" a="1"/>
  <c r="EO48" i="2" a="1"/>
  <c r="FA29" i="2" a="1"/>
  <c r="EY29" i="2" a="1"/>
  <c r="EW29" i="2" a="1"/>
  <c r="EU29" i="2" a="1"/>
  <c r="ES29" i="2" a="1"/>
  <c r="ER29" i="2" a="1"/>
  <c r="EQ29" i="2" a="1"/>
  <c r="EP29" i="2" a="1"/>
  <c r="FA10" i="2" a="1"/>
  <c r="EZ10" i="2" a="1"/>
  <c r="EY10" i="2" a="1"/>
  <c r="EX10" i="2" a="1"/>
  <c r="EW10" i="2" a="1"/>
  <c r="EV10" i="2" a="1"/>
  <c r="EU10" i="2" a="1"/>
  <c r="ET10" i="2" a="1"/>
  <c r="ES10" i="2" a="1"/>
  <c r="ER10" i="2" a="1"/>
  <c r="EQ10" i="2" a="1"/>
  <c r="EP10" i="2" a="1"/>
  <c r="EO10" i="2" a="1"/>
  <c r="M21" i="4" l="1" a="1"/>
  <c r="L22" i="4" a="1"/>
  <c r="F22" i="4"/>
  <c r="D22" i="4"/>
  <c r="I22" i="4" s="1" a="1"/>
  <c r="K22" i="4" s="1" a="1"/>
  <c r="G23" i="4" a="1"/>
  <c r="H23" i="4"/>
  <c r="E23" i="4" a="1"/>
  <c r="C24" i="4" a="1"/>
  <c r="V20" i="4"/>
  <c r="J24" i="4" l="1" a="1"/>
  <c r="V21" i="4"/>
  <c r="M22" i="4" a="1"/>
  <c r="L23" i="4" a="1"/>
  <c r="F23" i="4"/>
  <c r="D23" i="4"/>
  <c r="I23" i="4" s="1" a="1"/>
  <c r="K23" i="4" s="1" a="1"/>
  <c r="H24" i="4"/>
  <c r="G24" i="4" a="1"/>
  <c r="E24" i="4" a="1"/>
  <c r="C25" i="4" a="1"/>
  <c r="J25" i="4" l="1" a="1"/>
  <c r="M23" i="4" a="1"/>
  <c r="L24" i="4" a="1"/>
  <c r="F24" i="4"/>
  <c r="D24" i="4"/>
  <c r="I24" i="4" s="1" a="1"/>
  <c r="K24" i="4" s="1" a="1"/>
  <c r="H25" i="4"/>
  <c r="G25" i="4" a="1"/>
  <c r="E25" i="4" a="1"/>
  <c r="C26" i="4" a="1"/>
  <c r="V22" i="4"/>
  <c r="J26" i="4" l="1" a="1"/>
  <c r="M24" i="4" a="1"/>
  <c r="V24" i="4" s="1"/>
  <c r="L25" i="4" a="1"/>
  <c r="F25" i="4"/>
  <c r="D25" i="4"/>
  <c r="I25" i="4" s="1" a="1"/>
  <c r="K25" i="4" s="1" a="1"/>
  <c r="H26" i="4"/>
  <c r="G26" i="4" a="1"/>
  <c r="E26" i="4" a="1"/>
  <c r="C27" i="4" a="1"/>
  <c r="J27" i="4" s="1" a="1"/>
  <c r="V23" i="4"/>
  <c r="M25" i="4" l="1" a="1"/>
  <c r="L26" i="4" a="1"/>
  <c r="F26" i="4"/>
  <c r="D26" i="4"/>
  <c r="I26" i="4" s="1" a="1"/>
  <c r="K26" i="4" s="1" a="1"/>
  <c r="G27" i="4" a="1"/>
  <c r="H27" i="4"/>
  <c r="E27" i="4" a="1"/>
  <c r="C28" i="4" a="1"/>
  <c r="J28" i="4" l="1" a="1"/>
  <c r="M26" i="4" a="1"/>
  <c r="L27" i="4" a="1"/>
  <c r="F27" i="4"/>
  <c r="D27" i="4"/>
  <c r="I27" i="4" s="1" a="1"/>
  <c r="K27" i="4" s="1" a="1"/>
  <c r="G28" i="4" a="1"/>
  <c r="H28" i="4"/>
  <c r="E28" i="4" a="1"/>
  <c r="C29" i="4" a="1"/>
  <c r="J29" i="4" s="1" a="1"/>
  <c r="V25" i="4"/>
  <c r="M27" i="4" l="1" a="1"/>
  <c r="L28" i="4" a="1"/>
  <c r="F28" i="4"/>
  <c r="D28" i="4"/>
  <c r="I28" i="4" s="1" a="1"/>
  <c r="K28" i="4" s="1" a="1"/>
  <c r="G29" i="4" a="1"/>
  <c r="E29" i="4" a="1"/>
  <c r="H29" i="4"/>
  <c r="C30" i="4" a="1"/>
  <c r="J30" i="4" s="1" a="1"/>
  <c r="V26" i="4"/>
  <c r="M28" i="4" l="1" a="1"/>
  <c r="V28" i="4" s="1"/>
  <c r="L29" i="4" a="1"/>
  <c r="F29" i="4"/>
  <c r="D29" i="4"/>
  <c r="I29" i="4" s="1" a="1"/>
  <c r="K29" i="4" s="1" a="1"/>
  <c r="E30" i="4" a="1"/>
  <c r="H30" i="4"/>
  <c r="G30" i="4" a="1"/>
  <c r="C31" i="4" a="1"/>
  <c r="V27" i="4"/>
  <c r="J31" i="4" l="1" a="1"/>
  <c r="M29" i="4" a="1"/>
  <c r="L30" i="4" a="1"/>
  <c r="F30" i="4"/>
  <c r="D30" i="4"/>
  <c r="I30" i="4" s="1" a="1"/>
  <c r="K30" i="4" s="1" a="1"/>
  <c r="E31" i="4" a="1"/>
  <c r="H31" i="4"/>
  <c r="G31" i="4" a="1"/>
  <c r="C32" i="4" a="1"/>
  <c r="J32" i="4" l="1" a="1"/>
  <c r="N21" i="4" a="1"/>
  <c r="M30" i="4" a="1"/>
  <c r="L31" i="4" a="1"/>
  <c r="F31" i="4"/>
  <c r="D31" i="4"/>
  <c r="I31" i="4" s="1" a="1"/>
  <c r="K31" i="4" s="1" a="1"/>
  <c r="G32" i="4" a="1"/>
  <c r="E32" i="4" a="1"/>
  <c r="H32" i="4"/>
  <c r="C33" i="4" a="1"/>
  <c r="V29" i="4"/>
  <c r="J33" i="4" l="1" a="1"/>
  <c r="O21" i="4"/>
  <c r="Q21" i="4"/>
  <c r="T21" i="4"/>
  <c r="V30" i="4"/>
  <c r="M31" i="4" a="1"/>
  <c r="L32" i="4" a="1"/>
  <c r="F32" i="4"/>
  <c r="D32" i="4"/>
  <c r="I32" i="4" s="1" a="1"/>
  <c r="K32" i="4" s="1" a="1"/>
  <c r="H33" i="4"/>
  <c r="E33" i="4" a="1"/>
  <c r="G33" i="4" a="1"/>
  <c r="C34" i="4" a="1"/>
  <c r="J34" i="4" l="1" a="1"/>
  <c r="M32" i="4" a="1"/>
  <c r="L33" i="4" a="1"/>
  <c r="F33" i="4"/>
  <c r="D33" i="4"/>
  <c r="I33" i="4" s="1" a="1"/>
  <c r="K33" i="4" s="1" a="1"/>
  <c r="H34" i="4"/>
  <c r="G34" i="4" a="1"/>
  <c r="E34" i="4" a="1"/>
  <c r="C35" i="4" a="1"/>
  <c r="V31" i="4"/>
  <c r="J35" i="4" l="1" a="1"/>
  <c r="R21" i="4"/>
  <c r="S21" i="4" s="1"/>
  <c r="P21" i="4"/>
  <c r="V32" i="4"/>
  <c r="M33" i="4" a="1"/>
  <c r="L34" i="4" a="1"/>
  <c r="F34" i="4"/>
  <c r="D34" i="4"/>
  <c r="I34" i="4" s="1" a="1"/>
  <c r="K34" i="4" s="1" a="1"/>
  <c r="G35" i="4" a="1"/>
  <c r="H35" i="4"/>
  <c r="E35" i="4" a="1"/>
  <c r="C36" i="4" a="1"/>
  <c r="J36" i="4" l="1" a="1"/>
  <c r="N33" i="4" a="1"/>
  <c r="V33" i="4"/>
  <c r="N34" i="4" a="1"/>
  <c r="M34" i="4" a="1"/>
  <c r="L35" i="4" a="1"/>
  <c r="D35" i="4"/>
  <c r="I35" i="4" s="1" a="1"/>
  <c r="K35" i="4" s="1" a="1"/>
  <c r="F35" i="4"/>
  <c r="E36" i="4" a="1"/>
  <c r="H36" i="4"/>
  <c r="G36" i="4" a="1"/>
  <c r="C37" i="4" a="1"/>
  <c r="J37" i="4" l="1" a="1"/>
  <c r="N25" i="4" a="1"/>
  <c r="N23" i="4" a="1"/>
  <c r="N32" i="4" a="1"/>
  <c r="N26" i="4" a="1"/>
  <c r="N29" i="4" a="1"/>
  <c r="N30" i="4" a="1"/>
  <c r="N31" i="4" a="1"/>
  <c r="N28" i="4" a="1"/>
  <c r="N24" i="4" a="1"/>
  <c r="N27" i="4" a="1"/>
  <c r="N22" i="4" a="1"/>
  <c r="O33" i="4"/>
  <c r="Q33" i="4"/>
  <c r="T33" i="4"/>
  <c r="O34" i="4"/>
  <c r="Q34" i="4"/>
  <c r="T34" i="4"/>
  <c r="V34" i="4"/>
  <c r="M35" i="4" a="1"/>
  <c r="V35" i="4" s="1"/>
  <c r="L36" i="4" a="1"/>
  <c r="F36" i="4"/>
  <c r="D36" i="4"/>
  <c r="I36" i="4" s="1" a="1"/>
  <c r="K36" i="4" s="1" a="1"/>
  <c r="H37" i="4"/>
  <c r="E37" i="4" a="1"/>
  <c r="G37" i="4" a="1"/>
  <c r="C38" i="4" a="1"/>
  <c r="J38" i="4" s="1" a="1"/>
  <c r="T25" i="4" l="1"/>
  <c r="Q25" i="4"/>
  <c r="O25" i="4"/>
  <c r="P25" i="4" s="1"/>
  <c r="T23" i="4"/>
  <c r="O23" i="4"/>
  <c r="P23" i="4" s="1"/>
  <c r="Q23" i="4"/>
  <c r="T32" i="4"/>
  <c r="Q32" i="4"/>
  <c r="O32" i="4"/>
  <c r="P32" i="4" s="1"/>
  <c r="Q26" i="4"/>
  <c r="R26" i="4" s="1"/>
  <c r="S26" i="4" s="1"/>
  <c r="O26" i="4"/>
  <c r="P26" i="4" s="1"/>
  <c r="T26" i="4"/>
  <c r="T29" i="4"/>
  <c r="Q29" i="4"/>
  <c r="R29" i="4" s="1"/>
  <c r="O29" i="4"/>
  <c r="P29" i="4" s="1"/>
  <c r="S29" i="4" s="1"/>
  <c r="Q30" i="4"/>
  <c r="R30" i="4" s="1"/>
  <c r="S30" i="4" s="1"/>
  <c r="O30" i="4"/>
  <c r="P30" i="4" s="1"/>
  <c r="T30" i="4"/>
  <c r="T31" i="4"/>
  <c r="O31" i="4"/>
  <c r="P31" i="4" s="1"/>
  <c r="Q31" i="4"/>
  <c r="R31" i="4" s="1"/>
  <c r="S31" i="4" s="1"/>
  <c r="T28" i="4"/>
  <c r="O28" i="4"/>
  <c r="P28" i="4" s="1"/>
  <c r="Q28" i="4"/>
  <c r="T24" i="4"/>
  <c r="O24" i="4"/>
  <c r="P24" i="4" s="1"/>
  <c r="Q24" i="4"/>
  <c r="O27" i="4"/>
  <c r="P27" i="4" s="1"/>
  <c r="T27" i="4"/>
  <c r="Q27" i="4"/>
  <c r="Q22" i="4"/>
  <c r="R22" i="4" s="1"/>
  <c r="S22" i="4" s="1"/>
  <c r="O22" i="4"/>
  <c r="P22" i="4" s="1"/>
  <c r="T22" i="4"/>
  <c r="R32" i="4"/>
  <c r="S32" i="4" s="1"/>
  <c r="R27" i="4"/>
  <c r="S27" i="4" s="1"/>
  <c r="R28" i="4"/>
  <c r="S28" i="4" s="1"/>
  <c r="R23" i="4"/>
  <c r="S23" i="4" s="1"/>
  <c r="R24" i="4"/>
  <c r="S24" i="4" s="1"/>
  <c r="R25" i="4"/>
  <c r="S25" i="4" s="1"/>
  <c r="M36" i="4" a="1"/>
  <c r="L37" i="4" a="1"/>
  <c r="D37" i="4"/>
  <c r="I37" i="4" s="1" a="1"/>
  <c r="K37" i="4" s="1" a="1"/>
  <c r="F37" i="4"/>
  <c r="H38" i="4"/>
  <c r="E38" i="4" a="1"/>
  <c r="G38" i="4" a="1"/>
  <c r="C39" i="4" a="1"/>
  <c r="R33" i="4" l="1"/>
  <c r="R34" i="4"/>
  <c r="P34" i="4"/>
  <c r="S34" i="4" s="1"/>
  <c r="P33" i="4"/>
  <c r="S33" i="4" s="1"/>
  <c r="J39" i="4" a="1"/>
  <c r="M37" i="4" a="1"/>
  <c r="V37" i="4" s="1"/>
  <c r="L38" i="4" a="1"/>
  <c r="F38" i="4"/>
  <c r="D38" i="4"/>
  <c r="I38" i="4" s="1" a="1"/>
  <c r="K38" i="4" s="1" a="1"/>
  <c r="H39" i="4"/>
  <c r="G39" i="4" a="1"/>
  <c r="E39" i="4" a="1"/>
  <c r="C40" i="4" a="1"/>
  <c r="V36" i="4"/>
  <c r="J40" i="4" l="1" a="1"/>
  <c r="M38" i="4" a="1"/>
  <c r="L39" i="4" a="1"/>
  <c r="D39" i="4"/>
  <c r="I39" i="4" s="1" a="1"/>
  <c r="K39" i="4" s="1" a="1"/>
  <c r="F39" i="4"/>
  <c r="H40" i="4"/>
  <c r="G40" i="4" a="1"/>
  <c r="E40" i="4" a="1"/>
  <c r="C41" i="4" a="1"/>
  <c r="J41" i="4" l="1" a="1"/>
  <c r="M39" i="4" a="1"/>
  <c r="V39" i="4" s="1"/>
  <c r="L40" i="4" a="1"/>
  <c r="F40" i="4"/>
  <c r="D40" i="4"/>
  <c r="I40" i="4" s="1" a="1"/>
  <c r="K40" i="4" s="1" a="1"/>
  <c r="G41" i="4" a="1"/>
  <c r="H41" i="4"/>
  <c r="E41" i="4" a="1"/>
  <c r="C42" i="4" a="1"/>
  <c r="V38" i="4"/>
  <c r="J42" i="4" l="1" a="1"/>
  <c r="M40" i="4" a="1"/>
  <c r="V40" i="4" s="1"/>
  <c r="L41" i="4" a="1"/>
  <c r="D41" i="4"/>
  <c r="I41" i="4" s="1" a="1"/>
  <c r="K41" i="4" s="1" a="1"/>
  <c r="F41" i="4"/>
  <c r="G42" i="4" a="1"/>
  <c r="H42" i="4"/>
  <c r="E42" i="4" a="1"/>
  <c r="C43" i="4" a="1"/>
  <c r="J43" i="4" l="1" a="1"/>
  <c r="M41" i="4" a="1"/>
  <c r="L42" i="4" a="1"/>
  <c r="F42" i="4"/>
  <c r="D42" i="4"/>
  <c r="I42" i="4" s="1" a="1"/>
  <c r="K42" i="4" s="1" a="1"/>
  <c r="E43" i="4" a="1"/>
  <c r="H43" i="4"/>
  <c r="G43" i="4" a="1"/>
  <c r="C44" i="4" a="1"/>
  <c r="V41" i="4" l="1"/>
  <c r="J44" i="4" a="1"/>
  <c r="M42" i="4" a="1"/>
  <c r="L43" i="4" a="1"/>
  <c r="D43" i="4"/>
  <c r="I43" i="4" s="1" a="1"/>
  <c r="K43" i="4" s="1" a="1"/>
  <c r="F43" i="4"/>
  <c r="H44" i="4"/>
  <c r="G44" i="4" a="1"/>
  <c r="E44" i="4" a="1"/>
  <c r="C45" i="4" a="1"/>
  <c r="V42" i="4" l="1"/>
  <c r="J45" i="4" a="1"/>
  <c r="M43" i="4" a="1"/>
  <c r="L44" i="4" a="1"/>
  <c r="F44" i="4"/>
  <c r="D44" i="4"/>
  <c r="I44" i="4" s="1" a="1"/>
  <c r="K44" i="4" s="1" a="1"/>
  <c r="E45" i="4" a="1"/>
  <c r="G45" i="4" a="1"/>
  <c r="H45" i="4"/>
  <c r="C46" i="4" a="1"/>
  <c r="V43" i="4" l="1"/>
  <c r="N40" i="4" a="1"/>
  <c r="N41" i="4" a="1"/>
  <c r="N42" i="4" a="1"/>
  <c r="N43" i="4" a="1"/>
  <c r="T43" i="4" s="1"/>
  <c r="J46" i="4" a="1"/>
  <c r="N44" i="4" a="1"/>
  <c r="M44" i="4" a="1"/>
  <c r="L45" i="4" a="1"/>
  <c r="F45" i="4"/>
  <c r="D45" i="4"/>
  <c r="I45" i="4" s="1" a="1"/>
  <c r="K45" i="4" s="1" a="1"/>
  <c r="G46" i="4" a="1"/>
  <c r="E46" i="4" a="1"/>
  <c r="H46" i="4"/>
  <c r="C47" i="4" a="1"/>
  <c r="J47" i="4" s="1" a="1"/>
  <c r="Q40" i="4" l="1"/>
  <c r="R40" i="4" s="1"/>
  <c r="T40" i="4"/>
  <c r="O40" i="4"/>
  <c r="O41" i="4"/>
  <c r="Q41" i="4"/>
  <c r="R41" i="4" s="1"/>
  <c r="T41" i="4"/>
  <c r="O42" i="4"/>
  <c r="T42" i="4"/>
  <c r="Q42" i="4"/>
  <c r="R42" i="4" s="1"/>
  <c r="Q43" i="4"/>
  <c r="R43" i="4" s="1"/>
  <c r="O43" i="4"/>
  <c r="O44" i="4"/>
  <c r="Q44" i="4"/>
  <c r="R44" i="4" s="1"/>
  <c r="T44" i="4"/>
  <c r="V44" i="4"/>
  <c r="M45" i="4" a="1"/>
  <c r="V45" i="4" s="1"/>
  <c r="N45" i="4" a="1"/>
  <c r="L46" i="4" a="1"/>
  <c r="F46" i="4"/>
  <c r="D46" i="4"/>
  <c r="I46" i="4" s="1" a="1"/>
  <c r="K46" i="4" s="1" a="1"/>
  <c r="G47" i="4" a="1"/>
  <c r="E47" i="4" a="1"/>
  <c r="H47" i="4"/>
  <c r="C48" i="4" a="1"/>
  <c r="J48" i="4" s="1" a="1"/>
  <c r="O45" i="4" l="1"/>
  <c r="P45" i="4" s="1"/>
  <c r="S45" i="4" s="1"/>
  <c r="Q45" i="4"/>
  <c r="R45" i="4" s="1"/>
  <c r="T45" i="4"/>
  <c r="P43" i="4"/>
  <c r="S43" i="4" s="1"/>
  <c r="P44" i="4"/>
  <c r="S44" i="4" s="1"/>
  <c r="P42" i="4"/>
  <c r="S42" i="4" s="1"/>
  <c r="P40" i="4"/>
  <c r="S40" i="4" s="1"/>
  <c r="P41" i="4"/>
  <c r="S41" i="4" s="1"/>
  <c r="N46" i="4" a="1"/>
  <c r="M46" i="4" a="1"/>
  <c r="L47" i="4" a="1"/>
  <c r="F47" i="4"/>
  <c r="D47" i="4"/>
  <c r="I47" i="4" s="1" a="1"/>
  <c r="K47" i="4" s="1" a="1"/>
  <c r="E48" i="4" a="1"/>
  <c r="H48" i="4"/>
  <c r="G48" i="4" a="1"/>
  <c r="C49" i="4" a="1"/>
  <c r="J49" i="4" s="1" a="1"/>
  <c r="Q46" i="4" l="1"/>
  <c r="R46" i="4" s="1"/>
  <c r="T46" i="4"/>
  <c r="V46" i="4"/>
  <c r="O46" i="4"/>
  <c r="P46" i="4" s="1"/>
  <c r="S46" i="4" s="1"/>
  <c r="W47" i="4"/>
  <c r="X47" i="4"/>
  <c r="M47" i="4" a="1"/>
  <c r="N47" i="4" a="1"/>
  <c r="O47" i="4"/>
  <c r="P47" i="4"/>
  <c r="Q47" i="4"/>
  <c r="R47" i="4"/>
  <c r="S47" i="4"/>
  <c r="T47" i="4"/>
  <c r="U47" i="4"/>
  <c r="V47" i="4"/>
  <c r="K48" i="4" a="1"/>
  <c r="L48" i="4" a="1"/>
  <c r="F48" i="4"/>
  <c r="D48" i="4"/>
  <c r="I48" i="4" s="1" a="1"/>
  <c r="Y48" i="4"/>
  <c r="Z48" i="4"/>
  <c r="AA48" i="4"/>
  <c r="AB48" i="4"/>
  <c r="AC48" i="4"/>
  <c r="AD48" i="4"/>
  <c r="D49" i="4"/>
  <c r="I49" i="4" s="1" a="1"/>
  <c r="G49" i="4" a="1"/>
  <c r="H49" i="4"/>
  <c r="C50" i="4" a="1"/>
  <c r="J50" i="4" s="1" a="1"/>
  <c r="F49" i="4" l="1"/>
  <c r="P48" i="4"/>
  <c r="Q48" i="4"/>
  <c r="R48" i="4"/>
  <c r="S48" i="4"/>
  <c r="T48" i="4"/>
  <c r="U48" i="4"/>
  <c r="V48" i="4"/>
  <c r="W48" i="4"/>
  <c r="N48" i="4" a="1"/>
  <c r="O48" i="4"/>
  <c r="X48" i="4"/>
  <c r="M48" i="4" a="1"/>
  <c r="K49" i="4" a="1"/>
  <c r="L49" i="4" a="1"/>
  <c r="Z49" i="4"/>
  <c r="AA49" i="4"/>
  <c r="AB49" i="4"/>
  <c r="AC49" i="4"/>
  <c r="AD49" i="4"/>
  <c r="H50" i="4"/>
  <c r="D50" i="4"/>
  <c r="I50" i="4" s="1" a="1"/>
  <c r="G50" i="4" a="1"/>
  <c r="C51" i="4" a="1"/>
  <c r="J51" i="4" s="1" a="1"/>
  <c r="U49" i="4" l="1"/>
  <c r="M49" i="4" a="1"/>
  <c r="V49" i="4"/>
  <c r="X49" i="4"/>
  <c r="N49" i="4" a="1"/>
  <c r="O49" i="4"/>
  <c r="P49" i="4"/>
  <c r="Q49" i="4"/>
  <c r="S49" i="4"/>
  <c r="T49" i="4"/>
  <c r="W49" i="4"/>
  <c r="R49" i="4"/>
  <c r="F50" i="4"/>
  <c r="K50" i="4" a="1"/>
  <c r="Z50" i="4"/>
  <c r="AA50" i="4"/>
  <c r="AB50" i="4"/>
  <c r="AC50" i="4"/>
  <c r="AD50" i="4"/>
  <c r="L50" i="4" a="1"/>
  <c r="G51" i="4" a="1"/>
  <c r="H51" i="4"/>
  <c r="D51" i="4"/>
  <c r="I51" i="4" s="1" a="1"/>
  <c r="C52" i="4" a="1"/>
  <c r="J52" i="4" s="1" a="1"/>
  <c r="W50" i="4" l="1"/>
  <c r="X50" i="4"/>
  <c r="M50" i="4" a="1"/>
  <c r="P50" i="4"/>
  <c r="Q50" i="4"/>
  <c r="R50" i="4"/>
  <c r="S50" i="4"/>
  <c r="T50" i="4"/>
  <c r="U50" i="4"/>
  <c r="N50" i="4" a="1"/>
  <c r="V50" i="4"/>
  <c r="O50" i="4"/>
  <c r="F51" i="4"/>
  <c r="N51" i="4" s="1" a="1"/>
  <c r="K51" i="4" a="1"/>
  <c r="L51" i="4" a="1"/>
  <c r="Z51" i="4"/>
  <c r="AA51" i="4"/>
  <c r="AB51" i="4"/>
  <c r="AC51" i="4"/>
  <c r="AD51" i="4"/>
  <c r="H52" i="4"/>
  <c r="G52" i="4" a="1"/>
  <c r="D52" i="4"/>
  <c r="I52" i="4" s="1" a="1"/>
  <c r="C53" i="4" a="1"/>
  <c r="J53" i="4" s="1" a="1"/>
  <c r="F52" i="4" l="1"/>
  <c r="N52" i="4" s="1" a="1"/>
  <c r="X51" i="4"/>
  <c r="M51" i="4" a="1"/>
  <c r="O51" i="4"/>
  <c r="P51" i="4"/>
  <c r="Q51" i="4"/>
  <c r="R51" i="4"/>
  <c r="S51" i="4"/>
  <c r="T51" i="4"/>
  <c r="U51" i="4"/>
  <c r="V51" i="4"/>
  <c r="W51" i="4"/>
  <c r="K52" i="4" a="1"/>
  <c r="Z52" i="4"/>
  <c r="AA52" i="4"/>
  <c r="AB52" i="4"/>
  <c r="AC52" i="4"/>
  <c r="AD52" i="4"/>
  <c r="L52" i="4" a="1"/>
  <c r="H53" i="4"/>
  <c r="G53" i="4" a="1"/>
  <c r="E53" i="4" a="1"/>
  <c r="C54" i="4" a="1"/>
  <c r="J54" i="4" s="1" a="1"/>
  <c r="X52" i="4" l="1"/>
  <c r="W52" i="4"/>
  <c r="M52" i="4" a="1"/>
  <c r="O52" i="4"/>
  <c r="P52" i="4"/>
  <c r="Q52" i="4"/>
  <c r="R52" i="4"/>
  <c r="S52" i="4"/>
  <c r="T52" i="4"/>
  <c r="U52" i="4"/>
  <c r="V52" i="4"/>
  <c r="K53" i="4" a="1"/>
  <c r="L53" i="4" a="1"/>
  <c r="F53" i="4"/>
  <c r="D53" i="4"/>
  <c r="I53" i="4" s="1" a="1"/>
  <c r="G54" i="4" a="1"/>
  <c r="H54" i="4"/>
  <c r="E54" i="4" a="1"/>
  <c r="C55" i="4" a="1"/>
  <c r="J55" i="4" s="1" a="1"/>
  <c r="N53" i="4" l="1" a="1"/>
  <c r="M53" i="4" a="1"/>
  <c r="V53" i="4" s="1"/>
  <c r="L54" i="4" a="1"/>
  <c r="D54" i="4"/>
  <c r="I54" i="4" s="1" a="1"/>
  <c r="K54" i="4" s="1" a="1"/>
  <c r="F54" i="4"/>
  <c r="H55" i="4"/>
  <c r="G55" i="4" a="1"/>
  <c r="E55" i="4" a="1"/>
  <c r="C56" i="4" a="1"/>
  <c r="J56" i="4" s="1" a="1"/>
  <c r="O53" i="4" l="1"/>
  <c r="P53" i="4" s="1"/>
  <c r="S53" i="4" s="1"/>
  <c r="U53" i="4" s="1"/>
  <c r="W53" i="4" s="1"/>
  <c r="X53" i="4" s="1"/>
  <c r="Q53" i="4"/>
  <c r="R53" i="4" s="1"/>
  <c r="T53" i="4"/>
  <c r="M54" i="4" a="1"/>
  <c r="N54" i="4" a="1"/>
  <c r="K55" i="4" a="1"/>
  <c r="L55" i="4" a="1"/>
  <c r="F55" i="4"/>
  <c r="D55" i="4"/>
  <c r="I55" i="4" s="1" a="1"/>
  <c r="G56" i="4" a="1"/>
  <c r="E56" i="4" a="1"/>
  <c r="H56" i="4"/>
  <c r="C57" i="4" a="1"/>
  <c r="J57" i="4" s="1" a="1"/>
  <c r="Q54" i="4" l="1"/>
  <c r="R54" i="4" s="1"/>
  <c r="T54" i="4"/>
  <c r="V54" i="4"/>
  <c r="O54" i="4"/>
  <c r="P54" i="4" s="1"/>
  <c r="S54" i="4" s="1"/>
  <c r="U54" i="4" s="1"/>
  <c r="W54" i="4" s="1"/>
  <c r="X54" i="4" s="1"/>
  <c r="N55" i="4" a="1"/>
  <c r="M55" i="4" a="1"/>
  <c r="L56" i="4" a="1"/>
  <c r="D56" i="4"/>
  <c r="I56" i="4" s="1" a="1"/>
  <c r="K56" i="4" s="1" a="1"/>
  <c r="F56" i="4"/>
  <c r="H57" i="4"/>
  <c r="E57" i="4" a="1"/>
  <c r="G57" i="4" a="1"/>
  <c r="C58" i="4" a="1"/>
  <c r="J58" i="4" s="1" a="1"/>
  <c r="T55" i="4" l="1"/>
  <c r="V55" i="4"/>
  <c r="Q55" i="4"/>
  <c r="R55" i="4" s="1"/>
  <c r="O55" i="4"/>
  <c r="P55" i="4" s="1"/>
  <c r="S55" i="4" s="1"/>
  <c r="U55" i="4" s="1"/>
  <c r="W55" i="4" s="1"/>
  <c r="X55" i="4" s="1"/>
  <c r="N56" i="4" a="1"/>
  <c r="O56" i="4"/>
  <c r="P56" i="4"/>
  <c r="X56" i="4"/>
  <c r="M56" i="4" a="1"/>
  <c r="Q56" i="4"/>
  <c r="R56" i="4"/>
  <c r="S56" i="4"/>
  <c r="T56" i="4"/>
  <c r="U56" i="4"/>
  <c r="V56" i="4"/>
  <c r="W56" i="4"/>
  <c r="Y57" i="4"/>
  <c r="Z57" i="4"/>
  <c r="AA57" i="4"/>
  <c r="AB57" i="4"/>
  <c r="AC57" i="4"/>
  <c r="AD57" i="4"/>
  <c r="K57" i="4" a="1"/>
  <c r="L57" i="4" a="1"/>
  <c r="F57" i="4"/>
  <c r="D57" i="4"/>
  <c r="I57" i="4" s="1" a="1"/>
  <c r="H58" i="4"/>
  <c r="G58" i="4" a="1"/>
  <c r="E58" i="4" a="1"/>
  <c r="C59" i="4" a="1"/>
  <c r="J59" i="4" s="1" a="1"/>
  <c r="N57" i="4" l="1" a="1"/>
  <c r="O57" i="4"/>
  <c r="P57" i="4"/>
  <c r="Q57" i="4"/>
  <c r="R57" i="4"/>
  <c r="S57" i="4"/>
  <c r="T57" i="4"/>
  <c r="U57" i="4"/>
  <c r="V57" i="4"/>
  <c r="W57" i="4"/>
  <c r="X57" i="4"/>
  <c r="M57" i="4" a="1"/>
  <c r="Y58" i="4"/>
  <c r="Z58" i="4"/>
  <c r="AA58" i="4"/>
  <c r="AB58" i="4"/>
  <c r="AC58" i="4"/>
  <c r="AD58" i="4"/>
  <c r="K58" i="4" a="1"/>
  <c r="L58" i="4" a="1"/>
  <c r="D58" i="4"/>
  <c r="I58" i="4" s="1" a="1"/>
  <c r="F58" i="4"/>
  <c r="G59" i="4" a="1"/>
  <c r="H59" i="4"/>
  <c r="E59" i="4" a="1"/>
  <c r="C60" i="4" a="1"/>
  <c r="J60" i="4" s="1" a="1"/>
  <c r="N58" i="4" l="1" a="1"/>
  <c r="O58" i="4"/>
  <c r="P58" i="4"/>
  <c r="X58" i="4"/>
  <c r="M58" i="4" a="1"/>
  <c r="Q58" i="4"/>
  <c r="R58" i="4"/>
  <c r="S58" i="4"/>
  <c r="T58" i="4"/>
  <c r="U58" i="4"/>
  <c r="V58" i="4"/>
  <c r="W58" i="4"/>
  <c r="Y59" i="4"/>
  <c r="Z59" i="4"/>
  <c r="AA59" i="4"/>
  <c r="AB59" i="4"/>
  <c r="AC59" i="4"/>
  <c r="AD59" i="4"/>
  <c r="K59" i="4" a="1"/>
  <c r="L59" i="4" a="1"/>
  <c r="F59" i="4"/>
  <c r="D59" i="4"/>
  <c r="I59" i="4" s="1" a="1"/>
  <c r="G60" i="4" a="1"/>
  <c r="H60" i="4"/>
  <c r="E60" i="4" a="1"/>
  <c r="C61" i="4" a="1"/>
  <c r="J61" i="4" s="1" a="1"/>
  <c r="N59" i="4" l="1" a="1"/>
  <c r="O59" i="4"/>
  <c r="P59" i="4"/>
  <c r="Q59" i="4"/>
  <c r="R59" i="4"/>
  <c r="S59" i="4"/>
  <c r="T59" i="4"/>
  <c r="U59" i="4"/>
  <c r="V59" i="4"/>
  <c r="W59" i="4"/>
  <c r="X59" i="4"/>
  <c r="M59" i="4" a="1"/>
  <c r="Y60" i="4"/>
  <c r="Z60" i="4"/>
  <c r="AA60" i="4"/>
  <c r="AB60" i="4"/>
  <c r="AC60" i="4"/>
  <c r="AD60" i="4"/>
  <c r="K60" i="4" a="1"/>
  <c r="L60" i="4" a="1"/>
  <c r="D60" i="4"/>
  <c r="I60" i="4" s="1" a="1"/>
  <c r="F60" i="4"/>
  <c r="G61" i="4" a="1"/>
  <c r="H61" i="4"/>
  <c r="E61" i="4" a="1"/>
  <c r="C62" i="4" a="1"/>
  <c r="J62" i="4" s="1" a="1"/>
  <c r="N60" i="4" l="1" a="1"/>
  <c r="O60" i="4"/>
  <c r="P60" i="4"/>
  <c r="X60" i="4"/>
  <c r="M60" i="4" a="1"/>
  <c r="Q60" i="4"/>
  <c r="R60" i="4"/>
  <c r="S60" i="4"/>
  <c r="T60" i="4"/>
  <c r="U60" i="4"/>
  <c r="V60" i="4"/>
  <c r="W60" i="4"/>
  <c r="Y61" i="4"/>
  <c r="Z61" i="4"/>
  <c r="AA61" i="4"/>
  <c r="AB61" i="4"/>
  <c r="AC61" i="4"/>
  <c r="AD61" i="4"/>
  <c r="K61" i="4" a="1"/>
  <c r="L61" i="4" a="1"/>
  <c r="F61" i="4"/>
  <c r="D61" i="4"/>
  <c r="I61" i="4" s="1" a="1"/>
  <c r="G62" i="4" a="1"/>
  <c r="H62" i="4"/>
  <c r="E62" i="4" a="1"/>
  <c r="C63" i="4" a="1"/>
  <c r="J63" i="4" s="1" a="1"/>
  <c r="N61" i="4" l="1" a="1"/>
  <c r="O61" i="4"/>
  <c r="P61" i="4"/>
  <c r="Q61" i="4"/>
  <c r="R61" i="4"/>
  <c r="S61" i="4"/>
  <c r="T61" i="4"/>
  <c r="U61" i="4"/>
  <c r="V61" i="4"/>
  <c r="W61" i="4"/>
  <c r="X61" i="4"/>
  <c r="M61" i="4" a="1"/>
  <c r="Y62" i="4"/>
  <c r="Z62" i="4"/>
  <c r="AA62" i="4"/>
  <c r="AB62" i="4"/>
  <c r="AC62" i="4"/>
  <c r="AD62" i="4"/>
  <c r="K62" i="4" a="1"/>
  <c r="L62" i="4" a="1"/>
  <c r="D62" i="4"/>
  <c r="I62" i="4" s="1" a="1"/>
  <c r="F62" i="4"/>
  <c r="G63" i="4" a="1"/>
  <c r="H63" i="4"/>
  <c r="E63" i="4" a="1"/>
  <c r="C64" i="4" a="1"/>
  <c r="J64" i="4" s="1" a="1"/>
  <c r="N62" i="4" l="1" a="1"/>
  <c r="O62" i="4"/>
  <c r="P62" i="4"/>
  <c r="X62" i="4"/>
  <c r="M62" i="4" a="1"/>
  <c r="Q62" i="4"/>
  <c r="R62" i="4"/>
  <c r="S62" i="4"/>
  <c r="T62" i="4"/>
  <c r="U62" i="4"/>
  <c r="V62" i="4"/>
  <c r="W62" i="4"/>
  <c r="Y63" i="4"/>
  <c r="Z63" i="4"/>
  <c r="AA63" i="4"/>
  <c r="AB63" i="4"/>
  <c r="AC63" i="4"/>
  <c r="AD63" i="4"/>
  <c r="K63" i="4" a="1"/>
  <c r="L63" i="4" a="1"/>
  <c r="F63" i="4"/>
  <c r="D63" i="4"/>
  <c r="I63" i="4" s="1" a="1"/>
  <c r="G64" i="4" a="1"/>
  <c r="H64" i="4"/>
  <c r="E64" i="4" a="1"/>
  <c r="C65" i="4" a="1"/>
  <c r="J65" i="4" s="1" a="1"/>
  <c r="N63" i="4" l="1" a="1"/>
  <c r="O63" i="4"/>
  <c r="P63" i="4"/>
  <c r="Q63" i="4"/>
  <c r="R63" i="4"/>
  <c r="S63" i="4"/>
  <c r="T63" i="4"/>
  <c r="U63" i="4"/>
  <c r="V63" i="4"/>
  <c r="W63" i="4"/>
  <c r="X63" i="4"/>
  <c r="M63" i="4" a="1"/>
  <c r="Y64" i="4"/>
  <c r="Z64" i="4"/>
  <c r="AA64" i="4"/>
  <c r="AB64" i="4"/>
  <c r="AC64" i="4"/>
  <c r="AD64" i="4"/>
  <c r="K64" i="4" a="1"/>
  <c r="L64" i="4" a="1"/>
  <c r="F64" i="4"/>
  <c r="D64" i="4"/>
  <c r="I64" i="4" s="1" a="1"/>
  <c r="E65" i="4" a="1"/>
  <c r="G65" i="4" a="1"/>
  <c r="H65" i="4"/>
  <c r="C66" i="4" a="1"/>
  <c r="J66" i="4" s="1" a="1"/>
  <c r="O64" i="4" l="1"/>
  <c r="P64" i="4"/>
  <c r="X64" i="4"/>
  <c r="M64" i="4" a="1"/>
  <c r="N64" i="4" a="1"/>
  <c r="Q64" i="4"/>
  <c r="R64" i="4"/>
  <c r="S64" i="4"/>
  <c r="T64" i="4"/>
  <c r="U64" i="4"/>
  <c r="V64" i="4"/>
  <c r="W64" i="4"/>
  <c r="K65" i="4" a="1"/>
  <c r="L65" i="4" a="1"/>
  <c r="F65" i="4"/>
  <c r="D65" i="4"/>
  <c r="I65" i="4" s="1" a="1"/>
  <c r="Y65" i="4"/>
  <c r="Z65" i="4"/>
  <c r="AA65" i="4"/>
  <c r="AB65" i="4"/>
  <c r="AC65" i="4"/>
  <c r="AD65" i="4"/>
  <c r="H66" i="4"/>
  <c r="E66" i="4" a="1"/>
  <c r="G66" i="4" a="1"/>
  <c r="C67" i="4" a="1"/>
  <c r="J67" i="4" s="1" a="1"/>
  <c r="O65" i="4" l="1"/>
  <c r="P65" i="4"/>
  <c r="Q65" i="4"/>
  <c r="R65" i="4"/>
  <c r="S65" i="4"/>
  <c r="T65" i="4"/>
  <c r="U65" i="4"/>
  <c r="V65" i="4"/>
  <c r="W65" i="4"/>
  <c r="N65" i="4" a="1"/>
  <c r="X65" i="4"/>
  <c r="M65" i="4" a="1"/>
  <c r="Y66" i="4"/>
  <c r="Z66" i="4"/>
  <c r="AA66" i="4"/>
  <c r="AB66" i="4"/>
  <c r="AC66" i="4"/>
  <c r="AD66" i="4"/>
  <c r="K66" i="4" a="1"/>
  <c r="L66" i="4" a="1"/>
  <c r="F66" i="4"/>
  <c r="D66" i="4"/>
  <c r="I66" i="4" s="1" a="1"/>
  <c r="E67" i="4" a="1"/>
  <c r="G67" i="4" a="1"/>
  <c r="H67" i="4"/>
  <c r="C68" i="4" a="1"/>
  <c r="J68" i="4" s="1" a="1"/>
  <c r="O66" i="4" l="1"/>
  <c r="P66" i="4"/>
  <c r="X66" i="4"/>
  <c r="M66" i="4" a="1"/>
  <c r="N66" i="4" a="1"/>
  <c r="Q66" i="4"/>
  <c r="R66" i="4"/>
  <c r="S66" i="4"/>
  <c r="T66" i="4"/>
  <c r="U66" i="4"/>
  <c r="V66" i="4"/>
  <c r="W66" i="4"/>
  <c r="K67" i="4" a="1"/>
  <c r="L67" i="4" a="1"/>
  <c r="F67" i="4"/>
  <c r="D67" i="4"/>
  <c r="I67" i="4" s="1" a="1"/>
  <c r="Y67" i="4"/>
  <c r="Z67" i="4"/>
  <c r="AA67" i="4"/>
  <c r="AB67" i="4"/>
  <c r="AC67" i="4"/>
  <c r="AD67" i="4"/>
  <c r="E68" i="4" a="1"/>
  <c r="H68" i="4"/>
  <c r="G68" i="4" a="1"/>
  <c r="C69" i="4" a="1"/>
  <c r="N14" i="4" l="1" a="1"/>
  <c r="N15" i="4" a="1"/>
  <c r="N16" i="4" a="1"/>
  <c r="N17" i="4" a="1"/>
  <c r="N18" i="4" a="1"/>
  <c r="N19" i="4" a="1"/>
  <c r="N36" i="4" a="1"/>
  <c r="N38" i="4" a="1"/>
  <c r="N35" i="4" a="1"/>
  <c r="N37" i="4" a="1"/>
  <c r="N39" i="4" a="1"/>
  <c r="N20" i="4" a="1"/>
  <c r="J69" i="4" a="1"/>
  <c r="O67" i="4"/>
  <c r="P67" i="4"/>
  <c r="Q67" i="4"/>
  <c r="R67" i="4"/>
  <c r="S67" i="4"/>
  <c r="T67" i="4"/>
  <c r="U67" i="4"/>
  <c r="V67" i="4"/>
  <c r="W67" i="4"/>
  <c r="N67" i="4" a="1"/>
  <c r="X67" i="4"/>
  <c r="M67" i="4" a="1"/>
  <c r="K68" i="4" a="1"/>
  <c r="L68" i="4" a="1"/>
  <c r="F68" i="4"/>
  <c r="D68" i="4"/>
  <c r="I68" i="4" s="1" a="1"/>
  <c r="Y68" i="4"/>
  <c r="Z68" i="4"/>
  <c r="AA68" i="4"/>
  <c r="AB68" i="4"/>
  <c r="AC68" i="4"/>
  <c r="AD68" i="4"/>
  <c r="E69" i="4" a="1"/>
  <c r="H69" i="4"/>
  <c r="G69" i="4" a="1"/>
  <c r="O14" i="4" l="1"/>
  <c r="P14" i="4" s="1"/>
  <c r="S14" i="4" s="1"/>
  <c r="U14" i="4" s="1"/>
  <c r="W14" i="4" s="1"/>
  <c r="X14" i="4" s="1"/>
  <c r="Q14" i="4"/>
  <c r="R14" i="4" s="1"/>
  <c r="T14" i="4"/>
  <c r="O15" i="4"/>
  <c r="P15" i="4" s="1"/>
  <c r="S15" i="4" s="1"/>
  <c r="T15" i="4"/>
  <c r="Q15" i="4"/>
  <c r="R15" i="4" s="1"/>
  <c r="O16" i="4"/>
  <c r="P16" i="4" s="1"/>
  <c r="Q16" i="4"/>
  <c r="R16" i="4" s="1"/>
  <c r="S16" i="4" s="1"/>
  <c r="T16" i="4"/>
  <c r="T17" i="4"/>
  <c r="Q17" i="4"/>
  <c r="R17" i="4" s="1"/>
  <c r="O17" i="4"/>
  <c r="P17" i="4" s="1"/>
  <c r="S17" i="4" s="1"/>
  <c r="U17" i="4" s="1"/>
  <c r="T18" i="4"/>
  <c r="O18" i="4"/>
  <c r="P18" i="4" s="1"/>
  <c r="S18" i="4" s="1"/>
  <c r="U18" i="4" s="1"/>
  <c r="Q18" i="4"/>
  <c r="R18" i="4" s="1"/>
  <c r="T19" i="4"/>
  <c r="O19" i="4"/>
  <c r="P19" i="4" s="1"/>
  <c r="S19" i="4" s="1"/>
  <c r="U19" i="4" s="1"/>
  <c r="Q19" i="4"/>
  <c r="R19" i="4" s="1"/>
  <c r="T36" i="4"/>
  <c r="Q36" i="4"/>
  <c r="R36" i="4" s="1"/>
  <c r="O36" i="4"/>
  <c r="P36" i="4" s="1"/>
  <c r="S36" i="4" s="1"/>
  <c r="U36" i="4" s="1"/>
  <c r="T38" i="4"/>
  <c r="O38" i="4"/>
  <c r="P38" i="4" s="1"/>
  <c r="S38" i="4" s="1"/>
  <c r="U38" i="4" s="1"/>
  <c r="Q38" i="4"/>
  <c r="R38" i="4" s="1"/>
  <c r="T35" i="4"/>
  <c r="Q35" i="4"/>
  <c r="R35" i="4" s="1"/>
  <c r="O35" i="4"/>
  <c r="P35" i="4" s="1"/>
  <c r="S35" i="4" s="1"/>
  <c r="T37" i="4"/>
  <c r="Q37" i="4"/>
  <c r="R37" i="4" s="1"/>
  <c r="S37" i="4" s="1"/>
  <c r="U37" i="4" s="1"/>
  <c r="O37" i="4"/>
  <c r="P37" i="4" s="1"/>
  <c r="O39" i="4"/>
  <c r="P39" i="4" s="1"/>
  <c r="T39" i="4"/>
  <c r="Q39" i="4"/>
  <c r="R39" i="4" s="1"/>
  <c r="S39" i="4" s="1"/>
  <c r="U39" i="4" s="1"/>
  <c r="O20" i="4"/>
  <c r="P20" i="4" s="1"/>
  <c r="Q20" i="4"/>
  <c r="R20" i="4" s="1"/>
  <c r="S20" i="4" s="1"/>
  <c r="T20" i="4"/>
  <c r="O68" i="4"/>
  <c r="P68" i="4"/>
  <c r="X68" i="4"/>
  <c r="M68" i="4" a="1"/>
  <c r="N68" i="4" a="1"/>
  <c r="Q68" i="4"/>
  <c r="R68" i="4"/>
  <c r="S68" i="4"/>
  <c r="T68" i="4"/>
  <c r="U68" i="4"/>
  <c r="V68" i="4"/>
  <c r="W68" i="4"/>
  <c r="K69" i="4" a="1"/>
  <c r="L69" i="4" a="1"/>
  <c r="F69" i="4"/>
  <c r="D69" i="4"/>
  <c r="I69" i="4" s="1" a="1"/>
  <c r="Y69" i="4"/>
  <c r="Z69" i="4"/>
  <c r="AA69" i="4"/>
  <c r="AB69" i="4"/>
  <c r="AC69" i="4"/>
  <c r="AD69" i="4"/>
  <c r="U34" i="4" l="1"/>
  <c r="U32" i="4"/>
  <c r="U33" i="4"/>
  <c r="U16" i="4"/>
  <c r="U15" i="4"/>
  <c r="U46" i="4"/>
  <c r="W46" i="4" s="1"/>
  <c r="X46" i="4" s="1"/>
  <c r="U41" i="4"/>
  <c r="U40" i="4"/>
  <c r="U42" i="4"/>
  <c r="U44" i="4"/>
  <c r="U43" i="4"/>
  <c r="U45" i="4"/>
  <c r="U35" i="4"/>
  <c r="U31" i="4"/>
  <c r="U30" i="4"/>
  <c r="U21" i="4"/>
  <c r="U28" i="4"/>
  <c r="U22" i="4"/>
  <c r="U26" i="4"/>
  <c r="U20" i="4"/>
  <c r="W20" i="4" s="1"/>
  <c r="X20" i="4" s="1"/>
  <c r="U25" i="4"/>
  <c r="U23" i="4"/>
  <c r="U29" i="4"/>
  <c r="U27" i="4"/>
  <c r="U24" i="4"/>
  <c r="O69" i="4"/>
  <c r="P69" i="4"/>
  <c r="Q69" i="4"/>
  <c r="R69" i="4"/>
  <c r="S69" i="4"/>
  <c r="T69" i="4"/>
  <c r="U69" i="4"/>
  <c r="V69" i="4"/>
  <c r="W69" i="4"/>
  <c r="N69" i="4" a="1"/>
  <c r="X69" i="4"/>
  <c r="M69" i="4" a="1"/>
  <c r="W45" i="4" l="1"/>
  <c r="X45" i="4" s="1"/>
  <c r="W44" i="4"/>
  <c r="X44" i="4" s="1"/>
  <c r="W42" i="4"/>
  <c r="X42" i="4" s="1"/>
  <c r="W43" i="4"/>
  <c r="X43" i="4" s="1"/>
  <c r="W34" i="4"/>
  <c r="X34" i="4" s="1"/>
  <c r="W33" i="4"/>
  <c r="X33" i="4" s="1"/>
  <c r="W32" i="4"/>
  <c r="X32" i="4" s="1"/>
  <c r="W41" i="4"/>
  <c r="X41" i="4" s="1"/>
  <c r="W19" i="4"/>
  <c r="X19" i="4" s="1"/>
  <c r="W18" i="4"/>
  <c r="X18" i="4" s="1"/>
  <c r="W17" i="4"/>
  <c r="X17" i="4" s="1"/>
  <c r="W15" i="4"/>
  <c r="X15" i="4" s="1"/>
  <c r="W36" i="4"/>
  <c r="X36" i="4" s="1"/>
  <c r="W37" i="4"/>
  <c r="X37" i="4" s="1"/>
  <c r="W39" i="4"/>
  <c r="X39" i="4" s="1"/>
  <c r="W38" i="4"/>
  <c r="X38" i="4" s="1"/>
  <c r="W35" i="4"/>
  <c r="X35" i="4" s="1"/>
  <c r="W16" i="4"/>
  <c r="X16" i="4" s="1"/>
  <c r="W40" i="4"/>
  <c r="X40" i="4" s="1"/>
  <c r="W23" i="4"/>
  <c r="X23" i="4" s="1"/>
  <c r="W24" i="4"/>
  <c r="X24" i="4" s="1"/>
  <c r="W31" i="4"/>
  <c r="X31" i="4" s="1"/>
  <c r="W30" i="4"/>
  <c r="X30" i="4" s="1"/>
  <c r="W21" i="4"/>
  <c r="X21" i="4" s="1"/>
  <c r="W28" i="4"/>
  <c r="X28" i="4" s="1"/>
  <c r="W22" i="4"/>
  <c r="X22" i="4" s="1"/>
  <c r="W26" i="4"/>
  <c r="X26" i="4" s="1"/>
  <c r="W25" i="4"/>
  <c r="X25" i="4" s="1"/>
  <c r="W29" i="4"/>
  <c r="X29" i="4" s="1"/>
  <c r="W27" i="4"/>
  <c r="X27" i="4" s="1"/>
  <c r="F39" i="5" l="1" a="1"/>
  <c r="Z34" i="4"/>
  <c r="AA34" i="4"/>
  <c r="F35" i="5" a="1"/>
  <c r="AA14" i="4"/>
  <c r="Z14" i="4"/>
  <c r="Y14" i="4"/>
  <c r="F38" i="5" a="1"/>
  <c r="Y33" i="4"/>
  <c r="Z33" i="4"/>
  <c r="AA33" i="4"/>
  <c r="Z18" i="4"/>
  <c r="Z43" i="4"/>
  <c r="Y44" i="4"/>
  <c r="AA45" i="4"/>
  <c r="Z45" i="4"/>
  <c r="Z46" i="4"/>
  <c r="Y49" i="4"/>
  <c r="Z53" i="4"/>
  <c r="AA16" i="4"/>
  <c r="Z17" i="4"/>
  <c r="Z19" i="4"/>
  <c r="Y17" i="4"/>
  <c r="F37" i="5" a="1"/>
  <c r="F36" i="5" a="1"/>
  <c r="Y18" i="4"/>
  <c r="AA17" i="4"/>
  <c r="AA15" i="4"/>
  <c r="Y16" i="4"/>
  <c r="Z15" i="4"/>
  <c r="Z42" i="4"/>
  <c r="AA44" i="4"/>
  <c r="AA19" i="4"/>
  <c r="Y15" i="4"/>
  <c r="F41" i="5" a="1"/>
  <c r="Y42" i="4"/>
  <c r="Z44" i="4"/>
  <c r="AA46" i="4"/>
  <c r="Y47" i="4"/>
  <c r="Y52" i="4"/>
  <c r="AA18" i="4"/>
  <c r="Y19" i="4"/>
  <c r="Z16" i="4"/>
  <c r="AA42" i="4"/>
  <c r="Y43" i="4"/>
  <c r="AA43" i="4"/>
  <c r="Y45" i="4"/>
  <c r="Y46" i="4"/>
  <c r="Z47" i="4"/>
  <c r="AA47" i="4"/>
  <c r="Y50" i="4"/>
  <c r="Y51" i="4"/>
  <c r="Y53" i="4"/>
  <c r="AA53" i="4"/>
  <c r="Y54" i="4"/>
  <c r="Z54" i="4"/>
  <c r="AA54" i="4"/>
  <c r="Y55" i="4"/>
  <c r="Z55" i="4"/>
  <c r="AA55" i="4"/>
  <c r="Z56" i="4"/>
  <c r="Y56" i="4"/>
  <c r="AA56" i="4"/>
  <c r="J35" i="5" a="1"/>
  <c r="AA20" i="4"/>
  <c r="Y20" i="4"/>
  <c r="Z20" i="4"/>
  <c r="AB20" i="4"/>
  <c r="AD20" i="4"/>
  <c r="Y41" i="4"/>
  <c r="Z41" i="4"/>
  <c r="Y35" i="4"/>
  <c r="Y38" i="4"/>
  <c r="Z35" i="4"/>
  <c r="Z37" i="4"/>
  <c r="AA38" i="4"/>
  <c r="Y40" i="4"/>
  <c r="AA35" i="4"/>
  <c r="AA40" i="4"/>
  <c r="Y39" i="4"/>
  <c r="Z38" i="4"/>
  <c r="AA41" i="4"/>
  <c r="AA37" i="4"/>
  <c r="Z40" i="4"/>
  <c r="Z39" i="4"/>
  <c r="AA39" i="4"/>
  <c r="Y36" i="4"/>
  <c r="Z36" i="4"/>
  <c r="AA36" i="4"/>
  <c r="Y24" i="4"/>
  <c r="AA27" i="4"/>
  <c r="Z23" i="4"/>
  <c r="N38" i="5" a="1"/>
  <c r="Y37" i="4"/>
  <c r="N36" i="5" a="1"/>
  <c r="J41" i="5" a="1"/>
  <c r="N39" i="5" a="1"/>
  <c r="Y31" i="4"/>
  <c r="Y29" i="4"/>
  <c r="J36" i="5" a="1"/>
  <c r="Z26" i="4"/>
  <c r="Z24" i="4"/>
  <c r="Y21" i="4"/>
  <c r="AA32" i="4"/>
  <c r="Z32" i="4"/>
  <c r="Z31" i="4"/>
  <c r="Z29" i="4"/>
  <c r="Y34" i="4"/>
  <c r="Y23" i="4"/>
  <c r="J38" i="5" a="1"/>
  <c r="Y25" i="4"/>
  <c r="N37" i="5" a="1"/>
  <c r="N41" i="5" a="1"/>
  <c r="J37" i="5" a="1"/>
  <c r="AA23" i="4"/>
  <c r="Y26" i="4"/>
  <c r="Y27" i="4"/>
  <c r="Z25" i="4"/>
  <c r="AA21" i="4"/>
  <c r="Z28" i="4"/>
  <c r="Y28" i="4"/>
  <c r="Y32" i="4"/>
  <c r="AA25" i="4"/>
  <c r="AA31" i="4"/>
  <c r="AA29" i="4"/>
  <c r="Z27" i="4"/>
  <c r="AA26" i="4"/>
  <c r="Z30" i="4"/>
  <c r="J39" i="5" a="1"/>
  <c r="Y22" i="4"/>
  <c r="AA24" i="4"/>
  <c r="Z22" i="4"/>
  <c r="AA28" i="4"/>
  <c r="Y30" i="4"/>
  <c r="Z21" i="4"/>
  <c r="AA30" i="4"/>
  <c r="AA22" i="4"/>
  <c r="N35" i="5" a="1"/>
  <c r="AB45" i="4" l="1"/>
  <c r="AB38" i="4"/>
  <c r="AB14" i="4"/>
  <c r="AB15" i="4"/>
  <c r="AB44" i="4"/>
  <c r="AJ20" i="4"/>
  <c r="E39" i="5" a="1"/>
  <c r="AI20" i="4" s="1"/>
  <c r="AB19" i="4"/>
  <c r="AD34" i="4"/>
  <c r="AC34" i="4"/>
  <c r="AB34" i="4"/>
  <c r="E35" i="5" a="1"/>
  <c r="AI16" i="4" s="1"/>
  <c r="AJ16" i="4"/>
  <c r="AC14" i="4"/>
  <c r="AD14" i="4"/>
  <c r="AJ29" i="4"/>
  <c r="I35" i="5" a="1"/>
  <c r="AI29" i="4" s="1"/>
  <c r="E38" i="5" a="1"/>
  <c r="AI19" i="4" s="1"/>
  <c r="AJ19" i="4"/>
  <c r="AC33" i="4"/>
  <c r="AD33" i="4"/>
  <c r="AB33" i="4"/>
  <c r="AB17" i="4"/>
  <c r="AC20" i="4"/>
  <c r="AD45" i="4"/>
  <c r="AC45" i="4"/>
  <c r="AC16" i="4"/>
  <c r="AD16" i="4"/>
  <c r="E37" i="5" a="1"/>
  <c r="AI18" i="4" s="1"/>
  <c r="AJ18" i="4"/>
  <c r="E36" i="5" a="1"/>
  <c r="AI17" i="4" s="1"/>
  <c r="AJ17" i="4"/>
  <c r="AC17" i="4"/>
  <c r="AD17" i="4"/>
  <c r="AD15" i="4"/>
  <c r="AC15" i="4"/>
  <c r="AC44" i="4"/>
  <c r="AD44" i="4"/>
  <c r="AC19" i="4"/>
  <c r="AD19" i="4"/>
  <c r="AJ22" i="4"/>
  <c r="F40" i="5"/>
  <c r="AC46" i="4"/>
  <c r="AD46" i="4"/>
  <c r="AD18" i="4"/>
  <c r="AC18" i="4"/>
  <c r="AC42" i="4"/>
  <c r="AD42" i="4"/>
  <c r="AC43" i="4"/>
  <c r="AD43" i="4"/>
  <c r="AD47" i="4"/>
  <c r="AC47" i="4"/>
  <c r="AD53" i="4"/>
  <c r="AC53" i="4"/>
  <c r="AC54" i="4"/>
  <c r="AD54" i="4"/>
  <c r="AC55" i="4"/>
  <c r="AD55" i="4"/>
  <c r="AC56" i="4"/>
  <c r="AD56" i="4"/>
  <c r="AB18" i="4"/>
  <c r="AB43" i="4"/>
  <c r="AB46" i="4"/>
  <c r="AB53" i="4"/>
  <c r="AB55" i="4"/>
  <c r="AB56" i="4"/>
  <c r="AB42" i="4"/>
  <c r="AB16" i="4"/>
  <c r="AB47" i="4"/>
  <c r="AB54" i="4"/>
  <c r="AB40" i="4"/>
  <c r="AQ32" i="4"/>
  <c r="M38" i="5" a="1"/>
  <c r="AP32" i="4" s="1"/>
  <c r="AQ33" i="4"/>
  <c r="M39" i="5" a="1"/>
  <c r="AP33" i="4" s="1"/>
  <c r="AB35" i="4"/>
  <c r="AB27" i="4"/>
  <c r="AB32" i="4"/>
  <c r="AQ35" i="4"/>
  <c r="E25" i="5"/>
  <c r="E26" i="5" s="1"/>
  <c r="AB21" i="4"/>
  <c r="M37" i="5" a="1"/>
  <c r="AP31" i="4" s="1"/>
  <c r="AQ31" i="4"/>
  <c r="AB31" i="4"/>
  <c r="AB29" i="4"/>
  <c r="AB41" i="4"/>
  <c r="AB37" i="4"/>
  <c r="AB36" i="4"/>
  <c r="AB26" i="4"/>
  <c r="AB25" i="4"/>
  <c r="AD38" i="4"/>
  <c r="AC38" i="4"/>
  <c r="AC35" i="4"/>
  <c r="AD35" i="4"/>
  <c r="AC40" i="4"/>
  <c r="AD40" i="4"/>
  <c r="AC41" i="4"/>
  <c r="AD41" i="4"/>
  <c r="AC37" i="4"/>
  <c r="AD37" i="4"/>
  <c r="AD39" i="4"/>
  <c r="AC39" i="4"/>
  <c r="AD36" i="4"/>
  <c r="AC36" i="4"/>
  <c r="AC27" i="4"/>
  <c r="AD27" i="4"/>
  <c r="AQ30" i="4"/>
  <c r="M36" i="5" a="1"/>
  <c r="AP30" i="4" s="1"/>
  <c r="J40" i="5"/>
  <c r="AJ35" i="4"/>
  <c r="E27" i="5"/>
  <c r="I36" i="5" a="1"/>
  <c r="AI30" i="4" s="1"/>
  <c r="AJ30" i="4"/>
  <c r="AC32" i="4"/>
  <c r="AD32" i="4"/>
  <c r="AJ32" i="4"/>
  <c r="I38" i="5" a="1"/>
  <c r="AI32" i="4" s="1"/>
  <c r="AJ31" i="4"/>
  <c r="I37" i="5" a="1"/>
  <c r="AI31" i="4" s="1"/>
  <c r="AD23" i="4"/>
  <c r="AC23" i="4"/>
  <c r="AD21" i="4"/>
  <c r="AC21" i="4"/>
  <c r="AC25" i="4"/>
  <c r="AD25" i="4"/>
  <c r="AC31" i="4"/>
  <c r="AD31" i="4"/>
  <c r="AC29" i="4"/>
  <c r="AD29" i="4"/>
  <c r="AD26" i="4"/>
  <c r="AC26" i="4"/>
  <c r="AJ33" i="4"/>
  <c r="I39" i="5" a="1"/>
  <c r="AI33" i="4" s="1"/>
  <c r="AC24" i="4"/>
  <c r="AD24" i="4"/>
  <c r="AC28" i="4"/>
  <c r="AD28" i="4"/>
  <c r="AC30" i="4"/>
  <c r="AD30" i="4"/>
  <c r="AC22" i="4"/>
  <c r="AD22" i="4"/>
  <c r="AB39" i="4"/>
  <c r="AB23" i="4"/>
  <c r="AB24" i="4"/>
  <c r="AB28" i="4"/>
  <c r="AB30" i="4"/>
  <c r="AB22" i="4"/>
  <c r="M35" i="5" a="1"/>
  <c r="AP29" i="4" s="1"/>
  <c r="N40" i="5"/>
  <c r="AQ29" i="4"/>
  <c r="AJ21" i="4" l="1"/>
  <c r="E40" i="5"/>
  <c r="AI21" i="4" s="1"/>
  <c r="AJ34" i="4"/>
  <c r="I40" i="5"/>
  <c r="AI34" i="4" s="1"/>
  <c r="M40" i="5"/>
  <c r="AP34" i="4" s="1"/>
  <c r="AQ3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Ritik Gupta</author>
  </authors>
  <commentList>
    <comment ref="CB15" authorId="0" shapeId="0" xr:uid="{528D439C-E645-0145-997C-D514B35FDDC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Selling books</t>
        </r>
      </text>
    </comment>
    <comment ref="BL43" authorId="0" shapeId="0" xr:uid="{402E448B-15B5-F745-9D57-791F9D247BD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Millenia debit card fees</t>
        </r>
      </text>
    </comment>
    <comment ref="BY43" authorId="0" shapeId="0" xr:uid="{D6765370-7A77-814E-B168-9C078FC52E5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Millenia yearly fees + Other debit card issuance fees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</author>
  </authors>
  <commentList>
    <comment ref="D16" authorId="0" shapeId="0" xr:uid="{F2B6D7A7-2586-2840-A8D5-9B65ADE22979}">
      <text>
        <r>
          <rPr>
            <sz val="10"/>
            <color rgb="FF000000"/>
            <rFont val="Tahoma"/>
            <family val="2"/>
          </rPr>
          <t>Estimated</t>
        </r>
      </text>
    </comment>
    <comment ref="E16" authorId="0" shapeId="0" xr:uid="{7FBEA7B9-4D3D-E944-B793-08039F7D2888}">
      <text>
        <r>
          <rPr>
            <sz val="10"/>
            <color rgb="FF000000"/>
            <rFont val="Tahoma"/>
            <family val="2"/>
          </rPr>
          <t>Estimated</t>
        </r>
      </text>
    </comment>
    <comment ref="E20" authorId="0" shapeId="0" xr:uid="{688638C8-82C9-8A40-965C-FD4FB84F8725}">
      <text>
        <r>
          <rPr>
            <sz val="10"/>
            <color rgb="FF000000"/>
            <rFont val="Tahoma"/>
            <family val="2"/>
          </rPr>
          <t>Estimated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<sst xmlns="http://schemas.openxmlformats.org/spreadsheetml/2006/main" count="23881" uniqueCount="14634">
  <si>
    <t>Settings</t>
  </si>
  <si>
    <t>General</t>
  </si>
  <si>
    <t>Starting Year:</t>
  </si>
  <si>
    <t>Set the starting year (yyyy) once at the beginning and do not change it again</t>
  </si>
  <si>
    <t>Budget Planning</t>
  </si>
  <si>
    <t>To be allocated:</t>
  </si>
  <si>
    <t>Income</t>
  </si>
  <si>
    <t>Side Hustle</t>
  </si>
  <si>
    <t>Enter Income Category</t>
  </si>
  <si>
    <t>Total</t>
  </si>
  <si>
    <t>Expenses</t>
  </si>
  <si>
    <t>Rent</t>
  </si>
  <si>
    <t>Transport</t>
  </si>
  <si>
    <t>Savings</t>
  </si>
  <si>
    <t>Gold</t>
  </si>
  <si>
    <t>Budget Tracking</t>
  </si>
  <si>
    <t>Budget Dashboard</t>
  </si>
  <si>
    <t>Calculations</t>
  </si>
  <si>
    <t>Dropdown Data</t>
  </si>
  <si>
    <t>Groceries</t>
  </si>
  <si>
    <t>Bank</t>
  </si>
  <si>
    <t>Insurance</t>
  </si>
  <si>
    <t>Emergency Fund</t>
  </si>
  <si>
    <t>Utilities</t>
  </si>
  <si>
    <t>Clothing</t>
  </si>
  <si>
    <t>Cosmetics</t>
  </si>
  <si>
    <t>Medicine</t>
  </si>
  <si>
    <t>Media</t>
  </si>
  <si>
    <t>Fun &amp; Vacation</t>
  </si>
  <si>
    <t>Gifting</t>
  </si>
  <si>
    <t>Miscellaneous</t>
  </si>
  <si>
    <t>Retirement Fund</t>
  </si>
  <si>
    <t>Sinking Fund Down Payment</t>
  </si>
  <si>
    <t>Sinking Fund Future Payment</t>
  </si>
  <si>
    <t>Date</t>
  </si>
  <si>
    <t>Type</t>
  </si>
  <si>
    <t>Category</t>
  </si>
  <si>
    <t>Amount</t>
  </si>
  <si>
    <t>Details</t>
  </si>
  <si>
    <t>Balance</t>
  </si>
  <si>
    <t>Effective Date</t>
  </si>
  <si>
    <t>Budget Tracking &amp; Dashboard</t>
  </si>
  <si>
    <t>Late Monthly Income</t>
  </si>
  <si>
    <t>Shift late income:</t>
  </si>
  <si>
    <t>Active</t>
  </si>
  <si>
    <t>Starting on day x in month:</t>
  </si>
  <si>
    <t>Activate this option to treat late income received on or after a certain day of the month as income for the next month. This is especially recommended in case you receive your monthly paycheck towards the en d of the month and prefer to consider this income as disposable income.</t>
  </si>
  <si>
    <t>Worksheet: Budget Tracking</t>
  </si>
  <si>
    <t>Today:</t>
  </si>
  <si>
    <t>Last Record:</t>
  </si>
  <si>
    <t>Delta Last Record:</t>
  </si>
  <si>
    <t># Records:</t>
  </si>
  <si>
    <t># Records this year:</t>
  </si>
  <si>
    <t>Tracking Balance:</t>
  </si>
  <si>
    <t>Balance Analysis Test:</t>
  </si>
  <si>
    <t>Year</t>
  </si>
  <si>
    <t>Select the year to view -&gt;</t>
  </si>
  <si>
    <t>Period</t>
  </si>
  <si>
    <t>Select the period to view -&gt;</t>
  </si>
  <si>
    <t>Year Dropdown</t>
  </si>
  <si>
    <t>?</t>
  </si>
  <si>
    <t>Current Year</t>
  </si>
  <si>
    <t>Period Dropdown</t>
  </si>
  <si>
    <t>Total Year</t>
  </si>
  <si>
    <t>Current Month</t>
  </si>
  <si>
    <t>Worksheet: Budget Dashboard</t>
  </si>
  <si>
    <t>Selected Year:</t>
  </si>
  <si>
    <t>Selected Period:</t>
  </si>
  <si>
    <t>Selected Period Display:</t>
  </si>
  <si>
    <t>row_id</t>
  </si>
  <si>
    <t>header_row_id</t>
  </si>
  <si>
    <t>is_header</t>
  </si>
  <si>
    <t>is_cat</t>
  </si>
  <si>
    <t>is_empty</t>
  </si>
  <si>
    <t>is_total</t>
  </si>
  <si>
    <t>type</t>
  </si>
  <si>
    <t>item</t>
  </si>
  <si>
    <t>tracked</t>
  </si>
  <si>
    <t>budget</t>
  </si>
  <si>
    <t>sort_min_row</t>
  </si>
  <si>
    <t>sort_max_row</t>
  </si>
  <si>
    <t>tracked_range</t>
  </si>
  <si>
    <t>tracked_rank</t>
  </si>
  <si>
    <t>budget_range</t>
  </si>
  <si>
    <t>budget_rank</t>
  </si>
  <si>
    <t>comb_rank</t>
  </si>
  <si>
    <t>comb_rank_range</t>
  </si>
  <si>
    <t>comb_rank_norm</t>
  </si>
  <si>
    <t>comb_rank_norm_run_range</t>
  </si>
  <si>
    <t>comb_rank_unique</t>
  </si>
  <si>
    <t>sorted_row_id [Lookup]</t>
  </si>
  <si>
    <r>
      <rPr>
        <b/>
        <sz val="12"/>
        <color theme="4"/>
        <rFont val="Calibri"/>
        <family val="2"/>
      </rPr>
      <t>Chart Calculations</t>
    </r>
    <r>
      <rPr>
        <sz val="12"/>
        <color theme="4"/>
        <rFont val="Calibri"/>
        <family val="2"/>
      </rPr>
      <t>: Category Distribution Charts</t>
    </r>
  </si>
  <si>
    <r>
      <rPr>
        <b/>
        <sz val="12"/>
        <color theme="4"/>
        <rFont val="Calibri"/>
        <family val="2"/>
      </rPr>
      <t>Chart Calculations</t>
    </r>
    <r>
      <rPr>
        <sz val="12"/>
        <color theme="4"/>
        <rFont val="Calibri"/>
        <family val="2"/>
      </rPr>
      <t>: Tracked (vs. Budget) chart</t>
    </r>
  </si>
  <si>
    <t>Month</t>
  </si>
  <si>
    <t>Month Num.</t>
  </si>
  <si>
    <t>In Focus</t>
  </si>
  <si>
    <t>Show Type</t>
  </si>
  <si>
    <t>Show Rem. Budget</t>
  </si>
  <si>
    <t>Tracked</t>
  </si>
  <si>
    <t>Budget</t>
  </si>
  <si>
    <t>Delta</t>
  </si>
  <si>
    <t>Period in Focus</t>
  </si>
  <si>
    <t>In Budget</t>
  </si>
  <si>
    <t>Remaining</t>
  </si>
  <si>
    <t>Excess</t>
  </si>
  <si>
    <t>Period not in Focus</t>
  </si>
  <si>
    <t>Show Income:</t>
  </si>
  <si>
    <t>Show Expenses:</t>
  </si>
  <si>
    <t>Show Savings:</t>
  </si>
  <si>
    <t>Show Rem. Budget:</t>
  </si>
  <si>
    <t>Days in Period:</t>
  </si>
  <si>
    <t>Days passed in Period:</t>
  </si>
  <si>
    <t>Days passed in Period %:</t>
  </si>
  <si>
    <t>Period Tracking Balance:</t>
  </si>
  <si>
    <t>Period Savings Rate:</t>
  </si>
  <si>
    <t>KPI Calculation in Dashboard</t>
  </si>
  <si>
    <t>Savings Rate as % of Income:</t>
  </si>
  <si>
    <t>% not allocated to Expenses</t>
  </si>
  <si>
    <t>Choose how you want the savings rate (SR) to be calculated in the dashboard KPI tiles:
1) Active Option (% allocated to Savings):                                     SR = Savings/ Income
2) Passive Option (% not allocated to Expenses):                        SR = (Income - Expenses) /Income</t>
  </si>
  <si>
    <t>JPMC Salary</t>
  </si>
  <si>
    <t>Bank Interest</t>
  </si>
  <si>
    <t>Taxes</t>
  </si>
  <si>
    <t>One Time Income</t>
  </si>
  <si>
    <t>JPMC Bonus</t>
  </si>
  <si>
    <t>Debit Card Fees</t>
  </si>
  <si>
    <t>CC Bill</t>
  </si>
  <si>
    <t>Item</t>
  </si>
  <si>
    <t>Salary</t>
  </si>
  <si>
    <t>Avg. Inflation Rate (2020-2024)</t>
  </si>
  <si>
    <t>Absolute Owed</t>
  </si>
  <si>
    <t>Interest Owed at Avg. Inflation Rate</t>
  </si>
  <si>
    <t>Avg. FD Rates (2020-2024)</t>
  </si>
  <si>
    <t>Total Owed at Avg. Inflation Rate</t>
  </si>
  <si>
    <t>Interest Owed at 8%</t>
  </si>
  <si>
    <t>At 8%</t>
  </si>
  <si>
    <t>Total Owed at Avg. FD Rate</t>
  </si>
  <si>
    <t>Interest Owed at Avg. FD Rate</t>
  </si>
  <si>
    <t>At 10%</t>
  </si>
  <si>
    <t>Total Owed at 8%</t>
  </si>
  <si>
    <t>Interest Owed at 10%</t>
  </si>
  <si>
    <t>Current Date</t>
  </si>
  <si>
    <t>Total Owed at 10%</t>
  </si>
  <si>
    <t>Payment I am making per month</t>
  </si>
  <si>
    <t>Value</t>
  </si>
  <si>
    <t>Value Today at Inflation Rate</t>
  </si>
  <si>
    <t>Value Today at Avg FD Rate</t>
  </si>
  <si>
    <t>Value Today at 8%</t>
  </si>
  <si>
    <t>Value Today at 10%</t>
  </si>
  <si>
    <t>Absolute Owed time left in Months</t>
  </si>
  <si>
    <t>Fiitjee Money, 1st Installment</t>
  </si>
  <si>
    <t>Avg Inflation time left in Months</t>
  </si>
  <si>
    <t>Fiitjee Money, 2nd Installment</t>
  </si>
  <si>
    <t>FD  Inflation time left in Months</t>
  </si>
  <si>
    <t>Fiitjee Money, 3rd Installment</t>
  </si>
  <si>
    <t>8%  Inflation time left in Months</t>
  </si>
  <si>
    <t>HP Laptop</t>
  </si>
  <si>
    <t>10%  Inflation time left in Months</t>
  </si>
  <si>
    <t>Fiitjee Money, 4th Installment</t>
  </si>
  <si>
    <t>Fiitjee Money, 5th Installment</t>
  </si>
  <si>
    <t>HP Laptop Repair Cost - 1</t>
  </si>
  <si>
    <t>College Fees 1st Year, 1st Installment</t>
  </si>
  <si>
    <t>College Fees 1st Year, 2nd Installment</t>
  </si>
  <si>
    <t>Macbook Pro</t>
  </si>
  <si>
    <t>College Fees 2nd Year</t>
  </si>
  <si>
    <t>PG Money Month 1 - Sep 2022</t>
  </si>
  <si>
    <t>PG Money Month 2 - Oct 2022</t>
  </si>
  <si>
    <t>PG Money Month 3 - Nov 2022</t>
  </si>
  <si>
    <t>PG Money Month 4 - Dec 2022</t>
  </si>
  <si>
    <t>PG Money Month 5 - Jan 2023</t>
  </si>
  <si>
    <t>PG Money Month 6 - Feb 2023</t>
  </si>
  <si>
    <t>PG Money Month 7 - Mar 2023</t>
  </si>
  <si>
    <t>PG Money Month 8 - Apr 2023</t>
  </si>
  <si>
    <t>PG Money Month 9 - May 2023</t>
  </si>
  <si>
    <t>PG Money Month 12 - Aug 2023</t>
  </si>
  <si>
    <t>College Fees 3rd Year</t>
  </si>
  <si>
    <t>PG Money Month 13 - Sep 2023</t>
  </si>
  <si>
    <t>PG Money Month 14 - Oct 2023</t>
  </si>
  <si>
    <t>PG Money Month 15 - Nov 2023</t>
  </si>
  <si>
    <t>PG Money Month 16 - Dec 2023</t>
  </si>
  <si>
    <t>PG Money Month 17 - Jan 2024</t>
  </si>
  <si>
    <t>PG Money Month 18 - Feb 2024</t>
  </si>
  <si>
    <t>PG Money Month 19 - Mar 2024</t>
  </si>
  <si>
    <t>PG Money Month 20 - Apr 2024</t>
  </si>
  <si>
    <t>PG Money Month 21 - May 2024</t>
  </si>
  <si>
    <t>PG Money Month 24 - Aug 2024</t>
  </si>
  <si>
    <t>College Fees 4th Year</t>
  </si>
  <si>
    <t>PG Money Month 25 - Sep 2024</t>
  </si>
  <si>
    <t>PG Money Month 26 - Oct 2024</t>
  </si>
  <si>
    <t>PG Money Month 27 - Nov 2024</t>
  </si>
  <si>
    <t>PG Money Month 28 - Dec 2024</t>
  </si>
  <si>
    <t>Jan 2025 Mumbai Money</t>
  </si>
  <si>
    <t>After 24th March till 3rd May</t>
  </si>
  <si>
    <t>Title</t>
  </si>
  <si>
    <t>Total Amount</t>
  </si>
  <si>
    <t>Ritik</t>
  </si>
  <si>
    <t>Aayush</t>
  </si>
  <si>
    <t>Saatvik</t>
  </si>
  <si>
    <t>Check</t>
  </si>
  <si>
    <t>Coffee me and aayush</t>
  </si>
  <si>
    <t>Water Purifier Apr rent</t>
  </si>
  <si>
    <t>Milk aayush and me</t>
  </si>
  <si>
    <t>Eggs</t>
  </si>
  <si>
    <t>Groceries me and aayush</t>
  </si>
  <si>
    <t>Aayush Travel dates</t>
  </si>
  <si>
    <t>Groceries - Spices, Peas, General Stuff</t>
  </si>
  <si>
    <t>Detergents and groceries</t>
  </si>
  <si>
    <t>Saatvik Travel Dates</t>
  </si>
  <si>
    <t>Groceries and Chaas</t>
  </si>
  <si>
    <t>Eggs and Mushrooms</t>
  </si>
  <si>
    <t>Groceries Saatvik Mjor</t>
  </si>
  <si>
    <t>Chilli oil</t>
  </si>
  <si>
    <t>Groceries me and aayush major</t>
  </si>
  <si>
    <t>Snabbit</t>
  </si>
  <si>
    <t>11,12,13,16,20 March Snnabit</t>
  </si>
  <si>
    <t>Groceries and Milk</t>
  </si>
  <si>
    <t>Groceries - Garlic, Milk, Curd</t>
  </si>
  <si>
    <t>Jalepeno and garlic</t>
  </si>
  <si>
    <t>Groceries, Butter and Milk</t>
  </si>
  <si>
    <t>Plumber</t>
  </si>
  <si>
    <t>Eggs, Garlic and Funnel</t>
  </si>
  <si>
    <t>Groceries and Cleaning Supplies</t>
  </si>
  <si>
    <t>Loondry</t>
  </si>
  <si>
    <t>Aayush and me groceries</t>
  </si>
  <si>
    <t>Pantry items</t>
  </si>
  <si>
    <t>Groceries, milk, bread cheese and chicken</t>
  </si>
  <si>
    <t>Maid Jan</t>
  </si>
  <si>
    <t>Chaas and cucumber</t>
  </si>
  <si>
    <t>09/04/206</t>
  </si>
  <si>
    <t>Dahi, Groceries, Chaas, Dishwash</t>
  </si>
  <si>
    <t>Total minus my share</t>
  </si>
  <si>
    <t>Person</t>
  </si>
  <si>
    <t>Lama</t>
  </si>
  <si>
    <t>Starbucks</t>
  </si>
  <si>
    <t>Spotify</t>
  </si>
  <si>
    <t>After 2nd May till 31st May</t>
  </si>
  <si>
    <t>omanwar</t>
  </si>
  <si>
    <t>Netavya</t>
  </si>
  <si>
    <t>Cheese spread, Groceries</t>
  </si>
  <si>
    <t>Rajeev</t>
  </si>
  <si>
    <t>Cucumber, Coriander Powder, Comfort, Groceries</t>
  </si>
  <si>
    <t>Me</t>
  </si>
  <si>
    <t>Chaas, Detergent, Groceries, Foil</t>
  </si>
  <si>
    <t>Mishra</t>
  </si>
  <si>
    <t>Kitchen wrap</t>
  </si>
  <si>
    <t>Palash</t>
  </si>
  <si>
    <t>Okhli</t>
  </si>
  <si>
    <t>White Sesame, Black Pepper, Groceries, Milk, Dahi, Eggs</t>
  </si>
  <si>
    <t>Garlic and Bhujiya</t>
  </si>
  <si>
    <t>Uttpam mic and groceries</t>
  </si>
  <si>
    <t>Groceries, Suji, Chaas, Milk</t>
  </si>
  <si>
    <t>Groceries, Poha, Bread, Eggs, Peanuts</t>
  </si>
  <si>
    <t>Groceries, Soy Sauce, Lemoneez, Paneer</t>
  </si>
  <si>
    <t>Oil</t>
  </si>
  <si>
    <t>Groceries, Chaas, Aloo Bhujiya, Cheese, Paneer</t>
  </si>
  <si>
    <t>Eggs and Milk</t>
  </si>
  <si>
    <t>Ikea</t>
  </si>
  <si>
    <t>Kuai</t>
  </si>
  <si>
    <t>Groceries and Naagin Green</t>
  </si>
  <si>
    <t>Turmeric, Corn Flakes, Red Chillis, Black Pepper</t>
  </si>
  <si>
    <t>Prawns, Milk, Soda, Chaas, Bread, Eggs, Garlic</t>
  </si>
  <si>
    <t>Kadhai - 26 inch</t>
  </si>
  <si>
    <t>Water Purifier May rent</t>
  </si>
  <si>
    <t xml:space="preserve"> </t>
  </si>
  <si>
    <t>Water Purifier June rent advance</t>
  </si>
  <si>
    <t>From 1st June till 30th June</t>
  </si>
  <si>
    <t>Electricity Bill</t>
  </si>
  <si>
    <t>Cafe Crema</t>
  </si>
  <si>
    <t>Snabbit - 20th *2, 6th</t>
  </si>
  <si>
    <t>Backrooms</t>
  </si>
  <si>
    <t>Blender</t>
  </si>
  <si>
    <t>Eggs, bread and groceries</t>
  </si>
  <si>
    <t>Cheese, Dishwash and groceries</t>
  </si>
  <si>
    <t>Cocoa powder, Garbage bags, eggs, chilli oil</t>
  </si>
  <si>
    <t>Chaas, groceries, slim &amp; trim</t>
  </si>
  <si>
    <t>Eggs, Paneer, bread</t>
  </si>
  <si>
    <t>Slim &amp; trim, eggs, onion, banana</t>
  </si>
  <si>
    <t>Milk, Spaghetti and Cheese</t>
  </si>
  <si>
    <t>Greek yogurt, chaas, cheese spread, butter, dahi, groceries</t>
  </si>
  <si>
    <t>Eggs, Chutney, Mushroom, Peanut butter, Paper boat</t>
  </si>
  <si>
    <t>Tomatos, Pasta, Bread</t>
  </si>
  <si>
    <t>From 1st July till 2nd Aug</t>
  </si>
  <si>
    <t>Water Purifier July</t>
  </si>
  <si>
    <t>Snabbit and Pronto for July + Gas Repair</t>
  </si>
  <si>
    <t>Aata</t>
  </si>
  <si>
    <t>Chicken Thigh</t>
  </si>
  <si>
    <t>Cheese, Groceries, Cornflour, Suji</t>
  </si>
  <si>
    <t>Groceries, Colin, Cheese, Curd</t>
  </si>
  <si>
    <t>Eggs, Ginger Garlic Paste</t>
  </si>
  <si>
    <t>Cheese, Groceries, Maida, Paper boat, Rice, Garlic</t>
  </si>
  <si>
    <t>Bottle Cleaning brush, Skyr</t>
  </si>
  <si>
    <t>Eggs, Skyr, Chilli Oil, Bread, Cocoa powder</t>
  </si>
  <si>
    <t>Butter, Pasta, Whisk and Onion</t>
  </si>
  <si>
    <t>Kothimbir and bread and spices</t>
  </si>
  <si>
    <t>From 2nd Aug till 14th Sep</t>
  </si>
  <si>
    <t>evening</t>
  </si>
  <si>
    <t>4am</t>
  </si>
  <si>
    <t>1am</t>
  </si>
  <si>
    <t>Coconut Water</t>
  </si>
  <si>
    <t>Chilli oil, Paper boat, mushroom</t>
  </si>
  <si>
    <t>Groceries, cling wrap, foil, mustard seeds, skyr</t>
  </si>
  <si>
    <t>Skyr</t>
  </si>
  <si>
    <t>Lemon juice, black pepper, chaas, foil</t>
  </si>
  <si>
    <t>Comfort, paper boat, coke, cucumber, garlic, soda</t>
  </si>
  <si>
    <t>Milk, Eggs, groceries</t>
  </si>
  <si>
    <t>Kitchen equipment</t>
  </si>
  <si>
    <t>Insidious</t>
  </si>
  <si>
    <t>Rapido to mandir</t>
  </si>
  <si>
    <t>Rapido from mandir</t>
  </si>
  <si>
    <t>Pizza express</t>
  </si>
  <si>
    <t>The urban foundry</t>
  </si>
  <si>
    <t>Yeti</t>
  </si>
  <si>
    <t>Daaru</t>
  </si>
  <si>
    <t>Water Purifier August</t>
  </si>
  <si>
    <t>Paper boat, skim milk, groceries</t>
  </si>
  <si>
    <t>Bread, Superyou</t>
  </si>
  <si>
    <t>Milk, super you, groceries, bread</t>
  </si>
  <si>
    <t>Bread, groceries, paper boat, cheese</t>
  </si>
  <si>
    <t>Eggs, maida, groceries, Paper boat, Cheese</t>
  </si>
  <si>
    <t>Househelp till 13th sep</t>
  </si>
  <si>
    <t>Milk, mushroom, paper boat, tomato, banana</t>
  </si>
  <si>
    <t>Electricity - Aug</t>
  </si>
  <si>
    <t>Groceries, Lemoneez, Maida, Clips</t>
  </si>
  <si>
    <t>Groceries, Floor Disinfectant</t>
  </si>
  <si>
    <t>Chilli oil, groceries, chaas, cling, condiments</t>
  </si>
  <si>
    <t>Description</t>
  </si>
  <si>
    <t>Chq./Ref.No.</t>
  </si>
  <si>
    <t>Value Dt</t>
  </si>
  <si>
    <t>Withdrawal Amt.</t>
  </si>
  <si>
    <t>Deposit Amt.</t>
  </si>
  <si>
    <t>Closing Balance</t>
  </si>
  <si>
    <t>Done</t>
  </si>
  <si>
    <t>NEW A/C RITIK GUPTA CR - 50100321723333 - NEETU GUPTA</t>
  </si>
  <si>
    <t>0000000000000006</t>
  </si>
  <si>
    <t>05/03/21</t>
  </si>
  <si>
    <t>CASH DEP VIKAS MARG S</t>
  </si>
  <si>
    <t>000000000000000</t>
  </si>
  <si>
    <t>06/03/21</t>
  </si>
  <si>
    <t>DEBIT CARD ISSUANCE FEE 060321-MIR2107431574900</t>
  </si>
  <si>
    <t>MIR2107431574900</t>
  </si>
  <si>
    <t>18/03/21</t>
  </si>
  <si>
    <t>CREDIT INTEREST CAPITALISED</t>
  </si>
  <si>
    <t>31/03/21</t>
  </si>
  <si>
    <t>INST-ALERT CHG INC GST JAN-MAR2021-MIR2110907299210</t>
  </si>
  <si>
    <t>MIR2110907299210</t>
  </si>
  <si>
    <t>21/04/21</t>
  </si>
  <si>
    <t>08/06/21</t>
  </si>
  <si>
    <t>30/06/21</t>
  </si>
  <si>
    <t>INST-ALERT CHG INC GST APR-JUN2021-MIR2119985517111</t>
  </si>
  <si>
    <t>MIR2119985517111</t>
  </si>
  <si>
    <t>22/07/21</t>
  </si>
  <si>
    <t>NEFT CR-CITI0100000-PAYPAL PAYMENTS PL INR FBO CUR AC-RITIK GUPTA-CITIN21223624663</t>
  </si>
  <si>
    <t>CITIN21223624663</t>
  </si>
  <si>
    <t>24/08/21</t>
  </si>
  <si>
    <t>NEFT CR-CITI0100000-PAYPAL PAYMENTS PL INR FBO CUR AC-RITIK GUPTA-CITIN21223629814</t>
  </si>
  <si>
    <t>CITIN21223629814</t>
  </si>
  <si>
    <t>NEFT CR-INDB0000006-FIVERR INTERNATIONAL LTD-RITIK GUPTA-000360049166</t>
  </si>
  <si>
    <t>0000000360049166</t>
  </si>
  <si>
    <t>26/08/21</t>
  </si>
  <si>
    <t>NEFT CR-CITI0100000-PAYPAL PAYMENTS PL-OPGSP COLL AC-RITIK GUPTA-CITIN21231353490</t>
  </si>
  <si>
    <t>CITIN21231353490</t>
  </si>
  <si>
    <t>02/09/21</t>
  </si>
  <si>
    <t>UPI-DAILYDEL SOLUTIONS P-DAILYDEL.RZP@HDFCBANK-HDFC0000053-124697313819-DAILYDELSOLUTIONSP</t>
  </si>
  <si>
    <t>0000124697313819</t>
  </si>
  <si>
    <t>03/09/21</t>
  </si>
  <si>
    <t>UPI-DAILYDEL SOLUTIONS P-DAILYDELSOLUTIONSPVTLTD.RZP@ICICI-ICIC0000001-124646134289-DAILYDEL SOLUTIONS</t>
  </si>
  <si>
    <t>0000124646134289</t>
  </si>
  <si>
    <t>UPI-DAILYDEL SOLUTIONS P-DAILYDELSOLUTIONSPVTLTD.RZP@ICICI-ICIC0000001-124647044954-DAILYDEL SOLUTIONS</t>
  </si>
  <si>
    <t>0000124647044954</t>
  </si>
  <si>
    <t>UPI-DAILYDEL SOLUTIONS P-DAILYDELSOLUTIONSPVTLTD.RZP@ICICI-ICIC0000001-124829759762-DAILYDELSOLUTIONSP</t>
  </si>
  <si>
    <t>0000124829759762</t>
  </si>
  <si>
    <t>05/09/21</t>
  </si>
  <si>
    <t>UPI-DAILYDEL SOLUTIONS P-DAILYDELSOLUTIONSPVTLTD.RZP@ICICI-ICIC0000001-124881895470-DAILYDEL SOLUTIONS</t>
  </si>
  <si>
    <t>0000124881895470</t>
  </si>
  <si>
    <t>NEFT CR-CITI0100000-PAYPAL PAYMENTS PL-OPGSP COLL AC-RITIK GUPTA-CITIN21234669892</t>
  </si>
  <si>
    <t>CITIN21234669892</t>
  </si>
  <si>
    <t>08/09/21</t>
  </si>
  <si>
    <t>NEFT CR-CITI0100000-PAYPAL PAYMENTS PL-OPGSP COLL AC-RITIK GUPTA-CITIN21234671361</t>
  </si>
  <si>
    <t>CITIN21234671361</t>
  </si>
  <si>
    <t>NEFT CR-CITI0100000-PAYPAL PAYMENTS PL-OPGSP COLL AC-RITIK GUPTA-CITIN21238330087</t>
  </si>
  <si>
    <t>CITIN21238330087</t>
  </si>
  <si>
    <t>16/09/21</t>
  </si>
  <si>
    <t>17/09/21</t>
  </si>
  <si>
    <t>UPI-RAZORPAY-RAZORPAY.PAYOUTS@YESBANK-YESB0000022-126622505782-DAILYDEL SOLUTIONS</t>
  </si>
  <si>
    <t>0000126622505782</t>
  </si>
  <si>
    <t>23/09/21</t>
  </si>
  <si>
    <t>30/09/21</t>
  </si>
  <si>
    <t>NEFT CR-CITI0100000-PAYPAL PAYMENTS PL-OPGSP COLL AC-RITIK GUPTA-CITIN21249077485</t>
  </si>
  <si>
    <t>CITIN21249077485</t>
  </si>
  <si>
    <t>04/10/21</t>
  </si>
  <si>
    <t>IMPS-128011807048-RAZORPAY SOFTWARE PR-HDFC-XXXXXXXXXXX7077-UPSTOX ACC VALIDATION</t>
  </si>
  <si>
    <t>0000128011807048</t>
  </si>
  <si>
    <t>07/10/21</t>
  </si>
  <si>
    <t>IMPS-128310716868-WUNDERBAKED TECHNOLO-YESB-XXXXXXXXXXX0066-VERIFICATION</t>
  </si>
  <si>
    <t>0000128310716868</t>
  </si>
  <si>
    <t>10/10/21</t>
  </si>
  <si>
    <t>UPI-DEVANSH GARG-9811015998@IKWIK-BARB0VIVEKV-128310261912-UPI</t>
  </si>
  <si>
    <t>0000128310261912</t>
  </si>
  <si>
    <t>UPI-MOBIKWIK-MOBIKWIKADDMONEY@ICICI-ICIC0000001-128755867545-NA</t>
  </si>
  <si>
    <t>0000128755867545</t>
  </si>
  <si>
    <t>14/10/21</t>
  </si>
  <si>
    <t>IMPS-128700655676-WUNDERBAKED TECHNOLO-YESB-XXXXXXXXXXX0066-10771773</t>
  </si>
  <si>
    <t>0000128700655676</t>
  </si>
  <si>
    <t>NEFT CR-INDB0000006-FIVERR INTERNATIONAL LTD-RITIK GUPTA-INDBN14103154408</t>
  </si>
  <si>
    <t>INDBN14103154408</t>
  </si>
  <si>
    <t>UPI-NAMINATH PROVISIONS -GPAY-11180209659@OKBIZAXIS-UTIB0000000-128767448321-UPI</t>
  </si>
  <si>
    <t>0000128767448321</t>
  </si>
  <si>
    <t>UPI-BIGTREE ENTERTAINMEN-BOOKMYSHOW1@AXISBANK-UTIB0000415-128768347849-UPI</t>
  </si>
  <si>
    <t>0000128768347849</t>
  </si>
  <si>
    <t>UPI-SBIMOPS-SBIMOPS@SBI-SBIN0016209-128910956128-COLLECT FROM BUSIN</t>
  </si>
  <si>
    <t>0000128910956128</t>
  </si>
  <si>
    <t>16/10/21</t>
  </si>
  <si>
    <t>ATW-526099XXXXXX3226-S1ANDZ11-EAST DELHI</t>
  </si>
  <si>
    <t>0000000000004462</t>
  </si>
  <si>
    <t>21/10/21</t>
  </si>
  <si>
    <t>UPI-MAGICPIN-PAYTM-13572266@PAYTM-PYTM0123456-129458576806-UPI</t>
  </si>
  <si>
    <t>0000129458576806</t>
  </si>
  <si>
    <t>UPI-MAGICPIN-PAYTM-13572266@PAYTM-PYTM0123456-129487556446-EXPRESS</t>
  </si>
  <si>
    <t>0000129487556446</t>
  </si>
  <si>
    <t>27/10/21</t>
  </si>
  <si>
    <t>UPI-MOBIKWIK-MOBIKWIKADDMONEY@ICICI-ICIC0000001-130043220311-NA</t>
  </si>
  <si>
    <t>0000130043220311</t>
  </si>
  <si>
    <t>POS 526099XXXXXX3226 MOBIKWIK</t>
  </si>
  <si>
    <t>0000000000910894</t>
  </si>
  <si>
    <t>IMPS-130022838232-MOBIKWIK-UTIB-XXXXXXXXXXX6704-W2B</t>
  </si>
  <si>
    <t>0000130022838232</t>
  </si>
  <si>
    <t>IMPS-130023824446-WUNDERBAKED TECHNOLO-YESB-XXXXXXXXXXX0066-11507702</t>
  </si>
  <si>
    <t>0000130023824446</t>
  </si>
  <si>
    <t>POS 526099XXXXXX3226 AMAZON</t>
  </si>
  <si>
    <t>0000T90297851077</t>
  </si>
  <si>
    <t>29/10/21</t>
  </si>
  <si>
    <t>UPI-ADD MONEY TO WALLET-ADD-MONEY@PAYTM-PYTM0123456-130402848507-UPI</t>
  </si>
  <si>
    <t>0000130402848507</t>
  </si>
  <si>
    <t>31/10/21</t>
  </si>
  <si>
    <t>UPI-BIGTREE ENTERTAINMEN-BOOKMYSHOW1@AXISBANK-UTIB0000415-130975805330-UPI</t>
  </si>
  <si>
    <t>0000130975805330</t>
  </si>
  <si>
    <t>05/11/21</t>
  </si>
  <si>
    <t>NEFT CR-CITI0100000-PAYPAL PAYMENTS PL-OPGSP COLL AC-RITIK GUPTA-CITIN21268940107</t>
  </si>
  <si>
    <t>CITIN21268940107</t>
  </si>
  <si>
    <t>08/11/21</t>
  </si>
  <si>
    <t>INST-ALERT CHG INC GST JUL-SEP2021-MIR2231107136393</t>
  </si>
  <si>
    <t>MIR2231107136393</t>
  </si>
  <si>
    <t>12/11/21</t>
  </si>
  <si>
    <t>UPI-MANISH RAWAT-MR334001@OKHDFCBANK-CNRB0000033-131792885241-CHECK AMOUNT</t>
  </si>
  <si>
    <t>0000131792885241</t>
  </si>
  <si>
    <t>13/11/21</t>
  </si>
  <si>
    <t>UPI-MANISH RAWAT-MR334001@OKHDFCBANK-CNRB0000033-131792904367-UPI</t>
  </si>
  <si>
    <t>0000131792904367</t>
  </si>
  <si>
    <t>UPI-GOOGLEPAY-GOOG-PAYMENT@OKAXIS-UTIB0000553-131960510273-EARNED FOR USING G</t>
  </si>
  <si>
    <t>0000131960510273</t>
  </si>
  <si>
    <t>15/11/21</t>
  </si>
  <si>
    <t>POS 526099XXXXXX3226 INDIA TRADE P NE</t>
  </si>
  <si>
    <t>0000000000381174</t>
  </si>
  <si>
    <t>24/11/21</t>
  </si>
  <si>
    <t>0000T90333875724</t>
  </si>
  <si>
    <t>29/11/21</t>
  </si>
  <si>
    <t>NEFT CR-CITI0100000-PAYPAL PAYMENTS PL-OPGSP COLL AC-RITIK GUPTA-CITIN21280276677</t>
  </si>
  <si>
    <t>CITIN21280276677</t>
  </si>
  <si>
    <t>30/11/21</t>
  </si>
  <si>
    <t>UPI-MOHD ARIF-Q877988379@YBL-PYTM0123456-134025461910-UPI</t>
  </si>
  <si>
    <t>0000134025461910</t>
  </si>
  <si>
    <t>06/12/21</t>
  </si>
  <si>
    <t>CHQ DEP MICR CLG NOIDA - MICR 1 CLG - NO: SANTOSH GUPT :BANK OF BARODA</t>
  </si>
  <si>
    <t>0000000000000027</t>
  </si>
  <si>
    <t>09/12/21</t>
  </si>
  <si>
    <t>UPI-VISHAL  JAISWAL-VISHALJAISWAL2002@OKSBI-SBIN0010269-134923857419-YO</t>
  </si>
  <si>
    <t>0000134923857419</t>
  </si>
  <si>
    <t>15/12/21</t>
  </si>
  <si>
    <t>UPI-BIGTREE ENTERTAINMEN-BOOKMYSHOW1@AXISBANK-UTIB0000415-134986737966-UPI</t>
  </si>
  <si>
    <t>0000134986737966</t>
  </si>
  <si>
    <t>IMPS-136117831989-FLIPKART INTERNET PR-ICIC-XXXXXXXX0602-FT211227170203948974</t>
  </si>
  <si>
    <t>0000136117831989</t>
  </si>
  <si>
    <t>27/12/21</t>
  </si>
  <si>
    <t>UPI-THE YELLOW BOWL-GPAY-11172967130@OKBIZAXIS-UTIB0000000-136599582276-UPI</t>
  </si>
  <si>
    <t>0000136599582276</t>
  </si>
  <si>
    <t>31/12/21</t>
  </si>
  <si>
    <t>NEFT CR-ICIC0000104-FREELANCER DEC LOT1-RITIK GUPTA-CMS2319344909</t>
  </si>
  <si>
    <t>000CMS2319344909</t>
  </si>
  <si>
    <t>05/01/22</t>
  </si>
  <si>
    <t>UPI-SBIMOPS-SBIMOPS@SBI-SBIN0016209-201062814436-MOPSUPITXN</t>
  </si>
  <si>
    <t>0000201062814436</t>
  </si>
  <si>
    <t>10/01/22</t>
  </si>
  <si>
    <t>UPI-GOOGLEPAY-GOOG-PAYMENT@OKAXIS-UTIB0000553-201154659432-EARNED FOR USING G</t>
  </si>
  <si>
    <t>0000201154659432</t>
  </si>
  <si>
    <t>11/01/22</t>
  </si>
  <si>
    <t>UPI-AMAN CHOWDHARY-AMANCHOWDHARY60@OKSBI-BARB0BLYDEF-201325826155-UPI</t>
  </si>
  <si>
    <t>0000201325826155</t>
  </si>
  <si>
    <t>13/01/22</t>
  </si>
  <si>
    <t>NEFT CR-ICIC0000104-FREELANCER DEC21 LOT2-RITIK GUPTA-CMS2348515831</t>
  </si>
  <si>
    <t>000CMS2348515831</t>
  </si>
  <si>
    <t>17/01/22</t>
  </si>
  <si>
    <t>UPI-RAZORPAY SOFTWARE PR-RAZOR.PAY@SBI-SBIN0016209-201917076500-RASOIONWHEELSFOUND</t>
  </si>
  <si>
    <t>0000201917076500</t>
  </si>
  <si>
    <t>19/01/22</t>
  </si>
  <si>
    <t>NEFT CR-CITI0100000-PAYPAL PAYMENTS PL-OPGSP COLL AC-RITIK GUPTA-CITIN22211457711</t>
  </si>
  <si>
    <t>CITIN22211457711</t>
  </si>
  <si>
    <t>25/01/22</t>
  </si>
  <si>
    <t>UPI-PIYUSH KUMAR SAHOO-SAHOOPKS74@OKHDFCBANK-KKBK0000198-202877210673-IEEE FEE</t>
  </si>
  <si>
    <t>0000202877210673</t>
  </si>
  <si>
    <t>28/01/22</t>
  </si>
  <si>
    <t>UPI-JAYANT BASETIA-JAYANTBASETIA2003@OKHDFCBANK-HDFC0000144-203850430495-UPI</t>
  </si>
  <si>
    <t>0000203850430495</t>
  </si>
  <si>
    <t>07/02/22</t>
  </si>
  <si>
    <t>UPI-PAYTMUSER-8920754510@PAYTM-PUNB0171000-204730343851-AMLO</t>
  </si>
  <si>
    <t>0000204730343851</t>
  </si>
  <si>
    <t>16/02/22</t>
  </si>
  <si>
    <t>UPI-NIKHIL CHAURASIA-8920754510@PAYTM-PUNB0171000-204955314942-RITIK</t>
  </si>
  <si>
    <t>0000204955314942</t>
  </si>
  <si>
    <t>18/02/22</t>
  </si>
  <si>
    <t>UPI-SAURABH THAKUR-Q13446242@YBL-YESB0YBLUPI-205108820089-UPI</t>
  </si>
  <si>
    <t>0000205108820089</t>
  </si>
  <si>
    <t>20/02/22</t>
  </si>
  <si>
    <t>UPI-DEVANSH GARG-GARGDEVANSH12@OKHDFCBANK-BARB0VIVEKV-205217122107-UPI</t>
  </si>
  <si>
    <t>0000205217122107</t>
  </si>
  <si>
    <t>21/02/22</t>
  </si>
  <si>
    <t>INST-ALERT CHG INC GST OCT-DEC2021-MIR2205112725744</t>
  </si>
  <si>
    <t>MIR2205112725744</t>
  </si>
  <si>
    <t>23/02/22</t>
  </si>
  <si>
    <t>UPI-RUDAL YADAV-PAYTMQR2810050501011WC2K9W1P478@PAYTM-PYTM0123456-205458644051-UPI</t>
  </si>
  <si>
    <t>0000205458644051</t>
  </si>
  <si>
    <t>UPI-MR HAIRWALA-PAYTMQR2810050501011G8L1JQKAJGG@PAYTM-PYTM0123456-206307480823-UPI</t>
  </si>
  <si>
    <t>0000206307480823</t>
  </si>
  <si>
    <t>04/03/22</t>
  </si>
  <si>
    <t>UPI-PAYTMUSER-9711149316@PAYTM-HDFC0002092-206307982312-RITIK</t>
  </si>
  <si>
    <t>0000206307982312</t>
  </si>
  <si>
    <t>UPI-VISHAL  JAISWAL-VISHALJAISWAL2002@OKSBI-SBIN0010269-206319411136-UPI</t>
  </si>
  <si>
    <t>0000206319411136</t>
  </si>
  <si>
    <t>UPI-VISHAL  JAISWAL-VISHALJAISWAL2002@OKSBI-SBIN0010269-206310389653-UPI</t>
  </si>
  <si>
    <t>0000206310389653</t>
  </si>
  <si>
    <t>UPI-KALPAM SANJEEV HARA -6281564737@AXL-UBIN0801364-207377217062-RITIK AND VISHAL</t>
  </si>
  <si>
    <t>0000207377217062</t>
  </si>
  <si>
    <t>14/03/22</t>
  </si>
  <si>
    <t>UPI-EAZYPAY-EAZYPAYWEB@ICICI-ICIC0DC0099-207494665129-BILL</t>
  </si>
  <si>
    <t>0000207494665129</t>
  </si>
  <si>
    <t>15/03/22</t>
  </si>
  <si>
    <t>UPI-KALPAM SANJEEV HARA -6281564737@AXL-UBIN0801364-208229543343-G3S TICKS</t>
  </si>
  <si>
    <t>0000208229543343</t>
  </si>
  <si>
    <t>23/03/22</t>
  </si>
  <si>
    <t>DEBIT CARD ANNUAL FEE-MAR-2022 150322-MIR2208503569683</t>
  </si>
  <si>
    <t>MIR2208503569683</t>
  </si>
  <si>
    <t>28/03/22</t>
  </si>
  <si>
    <t>UPI-JAYANT BASETIA-JAYANTBASETIA2003@OKHDFCBANK-HDFC0000144-208946460068-RITIK</t>
  </si>
  <si>
    <t>0000208946460068</t>
  </si>
  <si>
    <t>30/03/22</t>
  </si>
  <si>
    <t>UPI-PRIYANSHU  SAHU-SAHUJI1933@AXL-SBIN0000646-208946475851-RITIK</t>
  </si>
  <si>
    <t>0000208946475851</t>
  </si>
  <si>
    <t>UPI-KALPAM SANJEEV HARA -KALPAMCHANDAN@OKSBI-UBIN0801364-208916278721-UPI</t>
  </si>
  <si>
    <t>0000208916278721</t>
  </si>
  <si>
    <t>UPI-PRASOON KUMAR-PRASOONSINGH.031@OKICICI-CNRB0000033-208948187110-UPI</t>
  </si>
  <si>
    <t>0000208948187110</t>
  </si>
  <si>
    <t>UPI-JAYANT BASETIA-8383047251@PAYTM-KARB0000558-208948761927-NA</t>
  </si>
  <si>
    <t>0000208948761927</t>
  </si>
  <si>
    <t>UPI-BHARATPEMERCHANT-BHARATPE.9041458063@ICICI-ICIC0DC0099-209180510376-VERIFIED MERCHANT</t>
  </si>
  <si>
    <t>0000209180510376</t>
  </si>
  <si>
    <t>01/04/22</t>
  </si>
  <si>
    <t>UPI-BHARATPEMERCHANT-BHARATPE.9041458063@ICICI-ICIC0DC0099-209180609784-VERIFIED MERCHANT</t>
  </si>
  <si>
    <t>0000209180609784</t>
  </si>
  <si>
    <t>UPI-KALPAM S H CHANDAN-6281564737@PAYTM-UBIN0801364-209112789355-NA</t>
  </si>
  <si>
    <t>0000209112789355</t>
  </si>
  <si>
    <t>31/03/22</t>
  </si>
  <si>
    <t>UPI-JAYANT BASETIA-JAYANTBASETIA2003@OKHDFCBANK-HDFC0000144-209185713596-UPI</t>
  </si>
  <si>
    <t>0000209185713596</t>
  </si>
  <si>
    <t>UPI-ANKIT KUMAR JHA-BHARATPE.90054784895@FBPE-FDRL0001382-209567093074-PAY TO BHARATPE ME</t>
  </si>
  <si>
    <t>0000209567093074</t>
  </si>
  <si>
    <t>05/04/22</t>
  </si>
  <si>
    <t>UPI-JYOTISH KUMAR-Q289194251@YBL-IPOS0000001-209567370858-UPI</t>
  </si>
  <si>
    <t>0000209567370858</t>
  </si>
  <si>
    <t>UPI-JAYANT BASETIA-8383047251@PAYTM-KARB0000558-209561210321-NA</t>
  </si>
  <si>
    <t>0000209561210321</t>
  </si>
  <si>
    <t>UPI-ISWAR-9351591716@YBL-SBIN0032252-209847548761-PAYMENT FROM PHONE</t>
  </si>
  <si>
    <t>0000209847548761</t>
  </si>
  <si>
    <t>08/04/22</t>
  </si>
  <si>
    <t>UPI-PAYTMUSER-9999763343@PAYTM-KKBK0004587-209948705973-RITIK</t>
  </si>
  <si>
    <t>0000209948705973</t>
  </si>
  <si>
    <t>09/04/22</t>
  </si>
  <si>
    <t>UPI-MR  DINESH KUMAR SAH-BHARATPE.9050572194@FBPE-FDRL0001382-209949030867-VERIFIED MERCHANT</t>
  </si>
  <si>
    <t>0000209949030867</t>
  </si>
  <si>
    <t>10/04/22</t>
  </si>
  <si>
    <t>UPI-RISHABH YADAV-8800911492@PAYTM-PUNB0183810-211268281599-NA</t>
  </si>
  <si>
    <t>0000211268281599</t>
  </si>
  <si>
    <t>22/04/22</t>
  </si>
  <si>
    <t>UPI-PRIYANSHU  SAHU-SAHUJI1933@AXL-SBIN0000646-212512424978-RITIK</t>
  </si>
  <si>
    <t>0000212512424978</t>
  </si>
  <si>
    <t>05/05/22</t>
  </si>
  <si>
    <t>UPI-SAURABH THAKUR-Q13446242@YBL-YESB0YBLUPI-212759697374-UPI</t>
  </si>
  <si>
    <t>0000212759697374</t>
  </si>
  <si>
    <t>07/05/22</t>
  </si>
  <si>
    <t>UPI-DEVANSH GARG-GARGDEVANSH12@OKHDFCBANK-BARB0VIVEKV-212759713103-UPI</t>
  </si>
  <si>
    <t>0000212759713103</t>
  </si>
  <si>
    <t>UPI-PAYTMUSER-8882219097@PAYTM-PUNB0520610-213246591056-UPI</t>
  </si>
  <si>
    <t>0000213246591056</t>
  </si>
  <si>
    <t>12/05/22</t>
  </si>
  <si>
    <t>19/05/22</t>
  </si>
  <si>
    <t>UPI-PAYTMUSER-9355638152@PAYTM-BARB0PREETV-214465294670-UPI</t>
  </si>
  <si>
    <t>0000214465294670</t>
  </si>
  <si>
    <t>24/05/22</t>
  </si>
  <si>
    <t>UPI-EDMC COLLECTION ACCO-EDMCCOLLECTIONACCOUN.76046063@HDFCBANK-HDFC0000001-215613705722-COLLECT</t>
  </si>
  <si>
    <t>0000215613705722</t>
  </si>
  <si>
    <t>05/06/22</t>
  </si>
  <si>
    <t>UPI-DUNZO DIGITAL PRIVAT-DUNZODIGITAL.PAYU@ICICI-ICIC0DC0099-215835953803-DUNZO ORDER</t>
  </si>
  <si>
    <t>0000215835953803</t>
  </si>
  <si>
    <t>07/06/22</t>
  </si>
  <si>
    <t>UPI-GAURAV  KUMAR-9352714918@AXL-AIRP0000001-216344988299-PAYMENT FROM PHONE</t>
  </si>
  <si>
    <t>0000216344988299</t>
  </si>
  <si>
    <t>12/06/22</t>
  </si>
  <si>
    <t>UPI-MOJO PIZZA 2X TOPPIN-MOJOPIZZA@ICICI-ICIC0DC0099-216694347068-UPI</t>
  </si>
  <si>
    <t>0000216694347068</t>
  </si>
  <si>
    <t>15/06/22</t>
  </si>
  <si>
    <t>UPI-NIKHIL CHAURASIA-8920754510@PAYTM-PUNB0171000-217526149410-NA</t>
  </si>
  <si>
    <t>0000217526149410</t>
  </si>
  <si>
    <t>24/06/22</t>
  </si>
  <si>
    <t>UPI-NETAVYA   KAPOOR-NETAVYA2003@OKHDFCBANK-KKBK0004617-217565155123-UPI</t>
  </si>
  <si>
    <t>0000217565155123</t>
  </si>
  <si>
    <t>UPI-MANISH  RAI-RAIMANISH1304@OKSBI-SBIN0011551-217513548549-UPI</t>
  </si>
  <si>
    <t>0000217513548549</t>
  </si>
  <si>
    <t>UPI-AL JAWAHAR RESTAURAN-MSWIPE.1400170220005172@KOTAK-KKBK0000958-217565187687-UPI</t>
  </si>
  <si>
    <t>0000217565187687</t>
  </si>
  <si>
    <t>UPI-MUNICIPAL CORPORATIO-SDMCTAXCOLLECTION.76046404@HDFCBANK-HDFC0000001-217644173456-COLLECT</t>
  </si>
  <si>
    <t>0000217644173456</t>
  </si>
  <si>
    <t>25/06/22</t>
  </si>
  <si>
    <t>30/06/22</t>
  </si>
  <si>
    <t>UPI-PRIYANSHU  SAHU-SAHUJI1933@OKSBI-SBIN0000646-218814170965-UPI</t>
  </si>
  <si>
    <t>0000218814170965</t>
  </si>
  <si>
    <t>07/07/22</t>
  </si>
  <si>
    <t>UPI-PRATHAM JAIN-PRATHAMJAIN2003@ICICI-ICIC0000829-218858185230-UPIPAYMENT</t>
  </si>
  <si>
    <t>0000218858185230</t>
  </si>
  <si>
    <t>UPI-JAYANT BASETIA-8383047251@PAYTM-HDFC0000144-218830999866-NA</t>
  </si>
  <si>
    <t>0000218830999866</t>
  </si>
  <si>
    <t>UPI-SWIGGY-SWIGGYUPI@AXISBANK-UTIB0000000-218816130351-SWIGGY ORDER ID 14</t>
  </si>
  <si>
    <t>0000218816130351</t>
  </si>
  <si>
    <t>UPI-SWIGGY-SWIGGY.REFUNDS@AXISBANK-UTIB0000052-218868463632-REFUND FROM SWIGGY</t>
  </si>
  <si>
    <t>0000218868463632</t>
  </si>
  <si>
    <t>UPI-PRATHAM JAIN-PRATHAMJAIN2003@ICICI-ICIC0000829-218930873872-UPI</t>
  </si>
  <si>
    <t>0000218930873872</t>
  </si>
  <si>
    <t>08/07/22</t>
  </si>
  <si>
    <t>UPI-JAYANT BASETIA-8383047251@PAYTM-HDFC0000144-218931793751-UPI</t>
  </si>
  <si>
    <t>0000218931793751</t>
  </si>
  <si>
    <t>UPI-PAYTMUSER-782722227965@PAYTM-SBIN0009083-218941562323-UPI</t>
  </si>
  <si>
    <t>0000218941562323</t>
  </si>
  <si>
    <t>UPI-PRIYANSHU  SAHU-SAHUJI1933@OKSBI-SBIN0000646-219050824987-UPI</t>
  </si>
  <si>
    <t>0000219050824987</t>
  </si>
  <si>
    <t>09/07/22</t>
  </si>
  <si>
    <t>CHQ DEP MICR CLG NOIDA - MICR 1 CLG - NO: RAJAN GUPTA :BANK OF BARODA</t>
  </si>
  <si>
    <t>0000000000000022</t>
  </si>
  <si>
    <t>16/07/22</t>
  </si>
  <si>
    <t>UPI-PRATHAM JAIN-PRATHAMJAIN2003@ICICI-ICIC0000829-220186279804-UPIPAYMENT</t>
  </si>
  <si>
    <t>0000220186279804</t>
  </si>
  <si>
    <t>20/07/22</t>
  </si>
  <si>
    <t>UPI-SWIGGY-SWIGGYUPI@AXISBANK-UTIB0000000-220156473627-SWIGGY ORDER ID 14</t>
  </si>
  <si>
    <t>0000220156473627</t>
  </si>
  <si>
    <t>UPI-SWIGGY-SWIGGY.REFUNDS@AXISBANK-UTIB0000052-220158234884-REFUND FROM SWIGGY</t>
  </si>
  <si>
    <t>0000220158234884</t>
  </si>
  <si>
    <t>UPI-PRIYANSHU  SAHU-SAHUJI1933@OKSBI-SBIN0000646-220172241572-UPI</t>
  </si>
  <si>
    <t>0000220172241572</t>
  </si>
  <si>
    <t>UPI-PRIYANSHU  SAHU-SAHUJI1933@OKSBI-SBIN0000646-220172435111-UPI</t>
  </si>
  <si>
    <t>0000220172435111</t>
  </si>
  <si>
    <t>UPI-EAZYPAY-EAZYPAYWEB@ICICI-ICIC0000020-220297211329-MAHAK GUPTA</t>
  </si>
  <si>
    <t>0000220297211329</t>
  </si>
  <si>
    <t>21/07/22</t>
  </si>
  <si>
    <t>UPI-SWIGGY-SWIGGY.STORES@AXISBANK-UTIB0000100-220433181441-SWIGGY ORDER ID 11</t>
  </si>
  <si>
    <t>0000220433181441</t>
  </si>
  <si>
    <t>23/07/22</t>
  </si>
  <si>
    <t>UPI-PRIYANSHU  SAHU-SAHUJI1933@OKSBI-SBIN0000646-220434921747-UPI</t>
  </si>
  <si>
    <t>0000220434921747</t>
  </si>
  <si>
    <t>UPI-SWIGGY-SWIGGY.STORES@AXISBANK-UTIB0000100-220445485039-SWIGGY ORDER ID 11</t>
  </si>
  <si>
    <t>0000220445485039</t>
  </si>
  <si>
    <t>UPI-PRIYANSHU  SAHU-SAHUJI1933@OKSBI-SBIN0000646-220452993479-UPI</t>
  </si>
  <si>
    <t>0000220452993479</t>
  </si>
  <si>
    <t>UPI-SWIGGY-SWIGGY.REFUNDS@AXISBANK-UTIB0000052-220435768057-REFUND FROM SWIGGY</t>
  </si>
  <si>
    <t>0000220435768057</t>
  </si>
  <si>
    <t>UPI-SWIGGY-SWIGGY.REFUNDS@AXISBANK-UTIB0000052-220438714221-REFUND FROM SWIGGY</t>
  </si>
  <si>
    <t>0000220438714221</t>
  </si>
  <si>
    <t>IMPS-220600005118-APIBANKING-RATN-XXXXXXXXXXXX0168-ACCOUNT VALIDATION</t>
  </si>
  <si>
    <t>0000220600005118</t>
  </si>
  <si>
    <t>25/07/22</t>
  </si>
  <si>
    <t>CHQ DEP - TRANSFER OW 1 - NOIDA WBO</t>
  </si>
  <si>
    <t>0000000000000008</t>
  </si>
  <si>
    <t>0000000000000009</t>
  </si>
  <si>
    <t>29/07/22</t>
  </si>
  <si>
    <t>UPI-MAGICPIN-PAYTM-13572266QSWF@PAYTM-PYTM0123456-221120573082-OID51561591824E336</t>
  </si>
  <si>
    <t>0000221120573082</t>
  </si>
  <si>
    <t>30/07/22</t>
  </si>
  <si>
    <t>UPI-MANJU DEVI-PAYTMQR281005050101WGO6R3FYJKP0@PAYTM-PYTM0123456-221309254934-UPI</t>
  </si>
  <si>
    <t>0000221309254934</t>
  </si>
  <si>
    <t>01/08/22</t>
  </si>
  <si>
    <t>UPI-MANJU DEVI-PAYTMQR281005050101WGO6R3FYJKP0@PAYTM-PYTM0123456-221319017574-UPI</t>
  </si>
  <si>
    <t>0000221319017574</t>
  </si>
  <si>
    <t>UPI-MOTHER DAIRY-PAYTMQR2810050501011R1GFZ1Q54A8@PAYTM-PYTM0123456-221319220691-UPI</t>
  </si>
  <si>
    <t>0000221319220691</t>
  </si>
  <si>
    <t>UPI-PEPRCA-PAYTMQR2810050501011EPUPKLXQ8BO@PAYTM-PYTM0123456-221432723492-UPI</t>
  </si>
  <si>
    <t>0000221432723492</t>
  </si>
  <si>
    <t>02/08/22</t>
  </si>
  <si>
    <t>UPI-NISHANT ARORA-PAYTMQR281005050101QE439K8JT2E7@PAYTM-PYTM0123456-221432946706-UPI</t>
  </si>
  <si>
    <t>0000221432946706</t>
  </si>
  <si>
    <t>UPI-ZAIKAS ROLL CORNER-PAYTMQR281005050101NV1I9VCZ67QQ@PAYTM-PYTM0123456-221432994822-UPI</t>
  </si>
  <si>
    <t>0000221432994822</t>
  </si>
  <si>
    <t>UPI-MANJU DEVI-PAYTMQR2810050501011SXPB7Q67VDU@PAYTM-PYTM0123456-221443145462-UPI</t>
  </si>
  <si>
    <t>0000221443145462</t>
  </si>
  <si>
    <t>UPI-GHANSHYAM-PAYTMQR281005050101FKBUZ7CAI6MY@PAYTM-PYTM0123456-221550101554-UPI</t>
  </si>
  <si>
    <t>0000221550101554</t>
  </si>
  <si>
    <t>03/08/22</t>
  </si>
  <si>
    <t>UPI-MANJU DEVI-PAYTMQR281005050101WGO6R3FYJKP0@PAYTM-PYTM0123456-221555856703-UPI</t>
  </si>
  <si>
    <t>0000221555856703</t>
  </si>
  <si>
    <t>UPI-MANJU DEVI-PAYTMQR281005050101WGO6R3FYJKP0@PAYTM-PYTM0123456-221565837519-UPI</t>
  </si>
  <si>
    <t>0000221565837519</t>
  </si>
  <si>
    <t>UPI-PAWAN KUMAR CHOUDHAR-PAYTMQR281005050101PVW20KM28ZXZ@PAYTM-PYTM0123456-221566482020-UPI</t>
  </si>
  <si>
    <t>0000221566482020</t>
  </si>
  <si>
    <t>UPI-GHANSHYAM-Q519273895@YBL-YESB0YBLUPI-221672582984-UPI</t>
  </si>
  <si>
    <t>0000221672582984</t>
  </si>
  <si>
    <t>04/08/22</t>
  </si>
  <si>
    <t>UPI-OM S OMANWAR-OMANWAROM@OKICICI-ICIC0001642-221677788907-UPI</t>
  </si>
  <si>
    <t>0000221677788907</t>
  </si>
  <si>
    <t>UPI-MANJU DEVI-PAYTMQR281005050101WGO6R3FYJKP0@PAYTM-PYTM0123456-221688115586-UPI</t>
  </si>
  <si>
    <t>0000221688115586</t>
  </si>
  <si>
    <t>UPI-MOTHER DAIRY-PAYTMQR281005050101VDP1KCD6S5BE@PAYTM-PYTM0123456-221688499204-UPI</t>
  </si>
  <si>
    <t>0000221688499204</t>
  </si>
  <si>
    <t>UPI-ZOMATO LTD-ZOMATO-ORDER@PAYTM-PYTM0123456-221799712698-ZOMATO PAYMENT</t>
  </si>
  <si>
    <t>0000221799712698</t>
  </si>
  <si>
    <t>05/08/22</t>
  </si>
  <si>
    <t>UPI-ZOMATO LTD-ZOMATO-ORDER@PAYTM-PYTM0123456-221721350380-EXPRESS</t>
  </si>
  <si>
    <t>0000221721350380</t>
  </si>
  <si>
    <t>UPI-GOOGLEPAY-GOOG-PAYMENT@OKAXIS-UTIB0000553-221723808522-UPI</t>
  </si>
  <si>
    <t>0000221723808522</t>
  </si>
  <si>
    <t>UPI-GOOGLEPAY-GOOG-PAYMENT@OKAXIS-UTIB0000553-221723809764-UPI</t>
  </si>
  <si>
    <t>0000221723809764</t>
  </si>
  <si>
    <t>UPI-GROFERS INDIA PRIVAT-PAYTM-70258461@PAYTM-PYTM0123456-221702388844-ZOMATO PAYMENT</t>
  </si>
  <si>
    <t>0000221702388844</t>
  </si>
  <si>
    <t>UPI-PRATHAM JAIN-PRATHAMJAIN2003@ICICI-ICIC0000829-221729635444-UPI PAYMENT</t>
  </si>
  <si>
    <t>0000221729635444</t>
  </si>
  <si>
    <t>UPI-GROFERS INDIA PRIVAT-PAYTM-70258461@PAYTM-PYTM0123456-221737939563-EXPRESS</t>
  </si>
  <si>
    <t>0000221737939563</t>
  </si>
  <si>
    <t>UPI-RAJEEV LOCHAN  MUDUL-9643636600@PAYTM-SBIN0010650-221738195151-NA</t>
  </si>
  <si>
    <t>0000221738195151</t>
  </si>
  <si>
    <t>UPI-PRASHANT TIWARI-8429487097@PAYTM-BARB0DHATAX-221713198615-UPI</t>
  </si>
  <si>
    <t>0000221713198615</t>
  </si>
  <si>
    <t>0000000000000010</t>
  </si>
  <si>
    <t>08/08/22</t>
  </si>
  <si>
    <t>UPI-SWIGGY-SWIGGYSTORES@ICICI-ICIC0DC0099-222193452526-UPI</t>
  </si>
  <si>
    <t>0000222193452526</t>
  </si>
  <si>
    <t>09/08/22</t>
  </si>
  <si>
    <t>0000000000000011</t>
  </si>
  <si>
    <t>11/08/22</t>
  </si>
  <si>
    <t>UPI-MAGICPIN-PAYTM-13572266QSWF@PAYTM-PYTM0123456-222461576606-UPI</t>
  </si>
  <si>
    <t>0000222461576606</t>
  </si>
  <si>
    <t>12/08/22</t>
  </si>
  <si>
    <t>POS 526099XXXXXX3226 DTUOTHDRCARD</t>
  </si>
  <si>
    <t>0000000000193883</t>
  </si>
  <si>
    <t>14/08/22</t>
  </si>
  <si>
    <t>UPI-SHASHANK JHA-8882219097@PAYTM-PUNB0520610-222616546819-NA</t>
  </si>
  <si>
    <t>0000222616546819</t>
  </si>
  <si>
    <t>UPI-OM S OMANWAR-OMANWAROM@OKICICI-ICIC0001642-222656138008-UPI</t>
  </si>
  <si>
    <t>0000222656138008</t>
  </si>
  <si>
    <t>UPI-PRIYANSHU  SAHU-SAHUJI1933@OKSBI-SBIN0000646-222653812072-LE MC</t>
  </si>
  <si>
    <t>0000222653812072</t>
  </si>
  <si>
    <t>ME DC SI 526099XXXXXX3226 SPOTIFY</t>
  </si>
  <si>
    <t>0000XN0705235625</t>
  </si>
  <si>
    <t>POS REF 526099******3226-08/15 SPOTIFY</t>
  </si>
  <si>
    <t>17/08/22</t>
  </si>
  <si>
    <t>NEFT CR-CITI0100000-PAYPAL PAYMENTS PL-OPGSP COLL AC-RITIK GUPTA-CITIN22321497789</t>
  </si>
  <si>
    <t>CITIN22321497789</t>
  </si>
  <si>
    <t>UPI-SLICE-REPAYMENTS@SLICEAXIS-UTIB0000100-223073371775-UPI</t>
  </si>
  <si>
    <t>0000223073371775</t>
  </si>
  <si>
    <t>18/08/22</t>
  </si>
  <si>
    <t>UPI-SUNIL YADAV-PAYTMQR2810050501011B43H6JCRC6G@PAYTM-PYTM0123456-223458677770-UPI</t>
  </si>
  <si>
    <t>0000223458677770</t>
  </si>
  <si>
    <t>22/08/22</t>
  </si>
  <si>
    <t>UPI-MRS  RAJPAL-BHARATPE90100071632@YESBANKLTD-YESB0YESUPI-223458910689-PAY TO MRS  RAJPAL</t>
  </si>
  <si>
    <t>0000223458910689</t>
  </si>
  <si>
    <t>UPI-FOODPACO-PAYTMQR2810050501013SRSZKZKN1EI@PAYTM-PYTM0123456-223582948830-UPI</t>
  </si>
  <si>
    <t>0000223582948830</t>
  </si>
  <si>
    <t>23/08/22</t>
  </si>
  <si>
    <t>UPI-NIKHIL CHAURASIA-8920754510@PAYTM-PUNB0171000-223698257369-UPI</t>
  </si>
  <si>
    <t>0000223698257369</t>
  </si>
  <si>
    <t>24/08/22</t>
  </si>
  <si>
    <t>UPI-PAYTMUSER-9643636600@PAYTM-SBIN0010650-223698345273-UPI</t>
  </si>
  <si>
    <t>0000223698345273</t>
  </si>
  <si>
    <t>UPI-NIKHIL CHAURASIA-8920754510@PAYTM-PUNB0171000-223631238059-NA</t>
  </si>
  <si>
    <t>0000223631238059</t>
  </si>
  <si>
    <t>UPI-RAJEEV LOCHAN MUDULI-9643636600@PAYTM-KKBK0000958-223631272810-NA</t>
  </si>
  <si>
    <t>0000223631272810</t>
  </si>
  <si>
    <t>UPI-OM S OMANWAR-OMANWAROM@OKICICI-ICIC0001642-223699720490-UPI</t>
  </si>
  <si>
    <t>0000223699720490</t>
  </si>
  <si>
    <t>UPI-NIKHIL CHAURASIA-8920754510@PAYTM-PUNB0171000-223699765418-UPI</t>
  </si>
  <si>
    <t>0000223699765418</t>
  </si>
  <si>
    <t>UPI-NIKHIL CHAURASIA-8920754510@PAYTM-PUNB0171000-223645185714-NA</t>
  </si>
  <si>
    <t>0000223645185714</t>
  </si>
  <si>
    <t>UPI-OM S OMANWAR-OMANWAROM@OKICICI-ICIC0001642-223603101918-UPI</t>
  </si>
  <si>
    <t>0000223603101918</t>
  </si>
  <si>
    <t>UPI-PAYTM WALLET TOPUP-8826537053.WALLET@PAYTM-PYTM0000001-223648483460-NA</t>
  </si>
  <si>
    <t>0000223648483460</t>
  </si>
  <si>
    <t>UPI-PAWAN KUMAR CHOUDHAR-PAYTMQR281005050101BMIUTOK6KSPF@PAYTM-PYTM0123456-223602474930-UPI</t>
  </si>
  <si>
    <t>0000223602474930</t>
  </si>
  <si>
    <t>UPI-OM S OMANWAR-OMANWAROM@OKICICI-ICIC0001642-223716922488-UPI</t>
  </si>
  <si>
    <t>0000223716922488</t>
  </si>
  <si>
    <t>25/08/22</t>
  </si>
  <si>
    <t>UPI-OM S OMANWAR-OMANWAROM@OKICICI-ICIC0001642-223717890712-UPI</t>
  </si>
  <si>
    <t>0000223717890712</t>
  </si>
  <si>
    <t>UPI-WWW DINEOUT CO IN-DINEOUT.PAYU@HDFCBANK-HDFC0000499-223727310184-UPI</t>
  </si>
  <si>
    <t>0000223727310184</t>
  </si>
  <si>
    <t>UPI-NIKHIL CHAURASIA-8920754510@PAYTM-PUNB0171000-223772100451-NA</t>
  </si>
  <si>
    <t>0000223772100451</t>
  </si>
  <si>
    <t>UPI-PRATHAM JAIN-PRATHAMJAIN2003@ICICI-ICIC0000829-223784064300-UPI PAYMENT</t>
  </si>
  <si>
    <t>0000223784064300</t>
  </si>
  <si>
    <t>UPI-KALPAM SANJEEV HARA -KALPAMCHANDAN@OKSBI-UBIN0801364-223712102534-UPI</t>
  </si>
  <si>
    <t>0000223712102534</t>
  </si>
  <si>
    <t>UPI-KALPAM SANJEEV HARA -KALPAMCHANDAN@OKSBI-UBIN0801364-223712307241-SHASHANK AND PALAS</t>
  </si>
  <si>
    <t>0000223712307241</t>
  </si>
  <si>
    <t>UPI-MANISH  RAI-RAIMANISH1304@OKSBI-SBIN0011551-223713687721-UPI</t>
  </si>
  <si>
    <t>0000223713687721</t>
  </si>
  <si>
    <t>UPI-ZOMATO ONLINE ORDER-ZOMATOONLINEORDER.RZP@ICICI-ICIC0DC0099-224192873902-ZOMATO ONLINE ORDE</t>
  </si>
  <si>
    <t>0000224192873902</t>
  </si>
  <si>
    <t>29/08/22</t>
  </si>
  <si>
    <t>UPI-MANISH  RAI-RAIMANISH1304@OKSBI-SBIN0011551-224102445220-UPI</t>
  </si>
  <si>
    <t>0000224102445220</t>
  </si>
  <si>
    <t>UPI-MANISH  RAI-RAIMANISH1304@OKSBI-SBIN0011551-224195455158-UPI</t>
  </si>
  <si>
    <t>0000224195455158</t>
  </si>
  <si>
    <t>UPI-ZOMATO ONLINE ORDER-ZOMATOONLINEORDER.RZP@ICICI-ICIC0DC0099-224193163399-RAZORPAY REFUND KB</t>
  </si>
  <si>
    <t>0000224193163399</t>
  </si>
  <si>
    <t>UPI-PRIYANSHU  SAHU-SAHUJI1933@OKSBI-SBIN0000646-224100198219-UPI</t>
  </si>
  <si>
    <t>0000224100198219</t>
  </si>
  <si>
    <t>UPI-SWIGGY-UPISWIGGY@ICICI-ICIC0DC0099-224295513614-PAYMENT FOR SWIGGY</t>
  </si>
  <si>
    <t>0000224295513614</t>
  </si>
  <si>
    <t>30/08/22</t>
  </si>
  <si>
    <t>UPI-SWIGGY-UPISWIGGY@ICICI-ICIC0DC0099-224295520387-PAYMENT FOR SWIGGY</t>
  </si>
  <si>
    <t>0000224295520387</t>
  </si>
  <si>
    <t>UPI-SWIGGY-UPISWIGGY@ICICI-ICIC0DC0099-224295716462-TXN FAILED AT MERC</t>
  </si>
  <si>
    <t>0000224295716462</t>
  </si>
  <si>
    <t>UPI-NIKHIL CHAURASIA-8920754510@PAYTM-PUNB0171000-224236480261-NA</t>
  </si>
  <si>
    <t>0000224236480261</t>
  </si>
  <si>
    <t>UPI-NETAVYA KAPOOR-7678271645@PAYTM-ICIC0000842-224230392452-NA</t>
  </si>
  <si>
    <t>0000224230392452</t>
  </si>
  <si>
    <t>NEFT CR-CITI0100000-PAYPAL PAYMENTS PL-OPGSP COLL AC-RITIK GUPTA-CITIN22331030316</t>
  </si>
  <si>
    <t>CITIN22331030316</t>
  </si>
  <si>
    <t>02/09/22</t>
  </si>
  <si>
    <t>UPIRET-20220818-223073371775</t>
  </si>
  <si>
    <t>UPI-GOOGLEPAY-GOOG-PAYMENT@OKAXIS-UTIB0000553-224640196009-UPI</t>
  </si>
  <si>
    <t>0000224640196009</t>
  </si>
  <si>
    <t>03/09/22</t>
  </si>
  <si>
    <t>IMPS-224618009935-APIBANKING-RATN-XXXXXXXXXXXX0168-ACCOUNT VALIDATION</t>
  </si>
  <si>
    <t>0000224618009935</t>
  </si>
  <si>
    <t>UPI-DYULOK TECHNOLOGIES -TOWNSCRIPT.PAYU@ICICI-ICIC0DC0099-224708805378-UPI TRANSACTION</t>
  </si>
  <si>
    <t>0000224708805378</t>
  </si>
  <si>
    <t>04/09/22</t>
  </si>
  <si>
    <t>UPI-PRIYANSHU  SAHU-SAHUJI1933@OKSBI-SBIN0000646-224874121003-UPI</t>
  </si>
  <si>
    <t>0000224874121003</t>
  </si>
  <si>
    <t>05/09/22</t>
  </si>
  <si>
    <t>UPI-RAZORPAYZOMATO-ZOMATOINDIA@ICICI-ICIC0DC0099-224914099192-ZOMATO ONLINE ORDE</t>
  </si>
  <si>
    <t>0000224914099192</t>
  </si>
  <si>
    <t>06/09/22</t>
  </si>
  <si>
    <t>UPI-MANJU DEVI-PAYTMQR2810050501011SXPB7Q67VDU@PAYTM-PYTM0123456-224996703567-UPI</t>
  </si>
  <si>
    <t>0000224996703567</t>
  </si>
  <si>
    <t>UPI-MANJU DEVI-PAYTMQR2810050501011SXPB7Q67VDU@PAYTM-PYTM0123456-224996718285-UPI</t>
  </si>
  <si>
    <t>0000224996718285</t>
  </si>
  <si>
    <t>UPI-MOTHER DAIRY-PAYTMQR281005050101VDP1KCD6S5BE@PAYTM-PYTM0123456-224996877605-UPI</t>
  </si>
  <si>
    <t>0000224996877605</t>
  </si>
  <si>
    <t>UPI-SS D N TRADING-PAYTMQR2810050501011TXAFLD7TNDH@PAYTM-PYTM0123456-225009106154-UPI</t>
  </si>
  <si>
    <t>0000225009106154</t>
  </si>
  <si>
    <t>07/09/22</t>
  </si>
  <si>
    <t>UPI-MOTHER DAIRY-PAYTMQR281005050101VDP1KCD6S5BE@PAYTM-PYTM0123456-225020085378-UPI</t>
  </si>
  <si>
    <t>0000225020085378</t>
  </si>
  <si>
    <t>UPI-JAYANT BASETIA-JAYANTBASETIA2003@OKHDFCBANK-HDFC0000144-225133738138-UPI</t>
  </si>
  <si>
    <t>0000225133738138</t>
  </si>
  <si>
    <t>08/09/22</t>
  </si>
  <si>
    <t>UPI-34 CHOWRINGHEE LANE -PAYTM-69839047@PAYTM-PYTM0123456-225163462257-OID202209082028000</t>
  </si>
  <si>
    <t>0000225163462257</t>
  </si>
  <si>
    <t>UPI-MOTHER DAIRY-PAYTM-46256061@PAYTM-PYTM0123456-225164942457-OID202209082045000</t>
  </si>
  <si>
    <t>0000225164942457</t>
  </si>
  <si>
    <t>UPI-MANJU DEVI-PAYTMQR2810050501011SXPB7Q67VDU@PAYTM-PYTM0123456-225250099041-UPI</t>
  </si>
  <si>
    <t>0000225250099041</t>
  </si>
  <si>
    <t>09/09/22</t>
  </si>
  <si>
    <t>UPI-SUNIL YADAV-PAYTMQR2810050501011B43H6JCRC6G@PAYTM-PYTM0123456-225255997667-UPI</t>
  </si>
  <si>
    <t>0000225255997667</t>
  </si>
  <si>
    <t>UPI-PEPRCA-PAYTMQR2810050501011EPUPKLXQ8BO@PAYTM-PYTM0123456-225259257466-UPI</t>
  </si>
  <si>
    <t>0000225259257466</t>
  </si>
  <si>
    <t>UPI-DULARE ENTERPRISES-GPAY-11174804954@OKBIZAXIS-UTIB0000000-225263285107-UPI</t>
  </si>
  <si>
    <t>0000225263285107</t>
  </si>
  <si>
    <t>UPI-DULARE ENTERPRISES-GPAY-11174804954@OKBIZAXIS-UTIB0000000-225263386118-UPI</t>
  </si>
  <si>
    <t>0000225263386118</t>
  </si>
  <si>
    <t>UPI-MAGICPIN-PAYTM-13572266QSWF@PAYTM-PYTM0123456-225381772213-UPI</t>
  </si>
  <si>
    <t>0000225381772213</t>
  </si>
  <si>
    <t>10/09/22</t>
  </si>
  <si>
    <t>UPI-JIOFIBER-JIOFIBER@YESBANK-YESB0000248-225495846144-JIO20NO0000MUV5BS5</t>
  </si>
  <si>
    <t>0000225495846144</t>
  </si>
  <si>
    <t>11/09/22</t>
  </si>
  <si>
    <t>UPI-MANJU DEVI-PAYTMQR2810050501011SXPB7Q67VDU@PAYTM-PYTM0123456-225521155275-UPI</t>
  </si>
  <si>
    <t>0000225521155275</t>
  </si>
  <si>
    <t>12/09/22</t>
  </si>
  <si>
    <t>UPI-PRINCE KUMAR-PAYTMQR2810050501011LWO4HJZBAWS@PAYTM-PYTM0123456-225521300809-UPI</t>
  </si>
  <si>
    <t>0000225521300809</t>
  </si>
  <si>
    <t>UPI-MANJU DEVI-PAYTMQR2810050501011SXPB7Q67VDU@PAYTM-PYTM0123456-225530918959-UPI</t>
  </si>
  <si>
    <t>0000225530918959</t>
  </si>
  <si>
    <t>UPI-MOTHER DAIRY-PAYTMQR281005050101VDP1KCD6S5BE@PAYTM-PYTM0123456-225531034217-UPI</t>
  </si>
  <si>
    <t>0000225531034217</t>
  </si>
  <si>
    <t>UPI-NISHANT ARORA-PAYTMQR281005050101NVZWS4D3KA7J@PAYTM-PYTM0123456-225638662325-UPI</t>
  </si>
  <si>
    <t>0000225638662325</t>
  </si>
  <si>
    <t>13/09/22</t>
  </si>
  <si>
    <t>UPI-SAVALIYA RUSHI  KISH-SAVALIARUSHI977@OKHDFCBANK-SBIN0060059-225638884640-UPI</t>
  </si>
  <si>
    <t>0000225638884640</t>
  </si>
  <si>
    <t>UPI-MANJU DEVI-PAYTMQR2810050501011SXPB7Q67VDU@PAYTM-PYTM0123456-225645013488-UPI</t>
  </si>
  <si>
    <t>0000225645013488</t>
  </si>
  <si>
    <t>UPI-RAHUL GUPTA-BHARATPE90718771781@YESBANKLTD-YESB0YESUPI-225647127786-VERIFIED MERCHANT</t>
  </si>
  <si>
    <t>0000225647127786</t>
  </si>
  <si>
    <t>UPI-SWIGGY-SWIGGYSTORES@ICICI-ICIC0DC0099-225628936889-PAYMENT FOR SWIGGY</t>
  </si>
  <si>
    <t>0000225628936889</t>
  </si>
  <si>
    <t>UPI-SWIGGYINSTAMART-SWIGGYINSTAMART@YESPAY-YESB0YESUPI-225649714735-DEBIT MONEY USING</t>
  </si>
  <si>
    <t>0000225649714735</t>
  </si>
  <si>
    <t>UPI-OM S OMANWAR-OMANWAROM@OKICICI-ICIC0001642-225614782887-SEPT SPOTIFY</t>
  </si>
  <si>
    <t>0000225614782887</t>
  </si>
  <si>
    <t>0000XJ0754318772</t>
  </si>
  <si>
    <t>14/09/22</t>
  </si>
  <si>
    <t>IMPS-225712172977-QUAGGA TECH PRIVATE-ICIC-XXXXXXXX3340-PAYOUT</t>
  </si>
  <si>
    <t>0000225712172977</t>
  </si>
  <si>
    <t>UPI-PRINCE KUMAR-PAYTMQR281005050101FPWR40Y75FZT@PAYTM-PYTM0123456-225801457968-UPI</t>
  </si>
  <si>
    <t>0000225801457968</t>
  </si>
  <si>
    <t>15/09/22</t>
  </si>
  <si>
    <t>UPI-RAJEEV LOCHAN MUDULI-9643636600@PAYTM-KKBK0000958-225910642533-NA</t>
  </si>
  <si>
    <t>0000225910642533</t>
  </si>
  <si>
    <t>16/09/22</t>
  </si>
  <si>
    <t>UPI-MANJU DEVI-PAYTMQR2810050501011SXPB7Q67VDU@PAYTM-PYTM0123456-225921870032-UPI</t>
  </si>
  <si>
    <t>0000225921870032</t>
  </si>
  <si>
    <t>UPI-MOTHER DAIRY-PAYTMQR281005050101VDP1KCD6S5BE@PAYTM-PYTM0123456-225921966144-UPI</t>
  </si>
  <si>
    <t>0000225921966144</t>
  </si>
  <si>
    <t>UPI-SHASHANK JHA-8882219097@PAYTM-PUNB0520610-225922873722-UPI</t>
  </si>
  <si>
    <t>0000225922873722</t>
  </si>
  <si>
    <t>UPI-DUNZO DIGITAL PRIVAT-DUNZO.PAYU@HDFCBANK-HDFC0000499-225925609905-DUNZO ORDER</t>
  </si>
  <si>
    <t>0000225925609905</t>
  </si>
  <si>
    <t>UPI-VISHAL  JAISWAL-VISHALJAISWAL2002@OKSBI-SBIN0010269-226025913351-UPI</t>
  </si>
  <si>
    <t>0000226025913351</t>
  </si>
  <si>
    <t>17/09/22</t>
  </si>
  <si>
    <t>UPI-DUNZO DIGITAL PRIVAT-DUNZO.PAYU@HDFCBANK-HDFC0000240-226085571011-RRRHDFA854C14D69D0</t>
  </si>
  <si>
    <t>0000226085571011</t>
  </si>
  <si>
    <t>UPI-JAYANT BASETIA-JAYANTBASETIA2003@OKHDFCBANK-HDFC0000144-226168389608-UPI</t>
  </si>
  <si>
    <t>0000226168389608</t>
  </si>
  <si>
    <t>18/09/22</t>
  </si>
  <si>
    <t>UPI-MS  SEEMA  BHALLA-Q262791775@YBL-YESB0YBLUPI-226169605610-UPI</t>
  </si>
  <si>
    <t>0000226169605610</t>
  </si>
  <si>
    <t>UPI-PRINCE KUMAR-PAYTMQR2810050501011LWO4HJZBAWS@PAYTM-PYTM0123456-226275658123-UPI</t>
  </si>
  <si>
    <t>0000226275658123</t>
  </si>
  <si>
    <t>19/09/22</t>
  </si>
  <si>
    <t>UPI-MANJU DEVI-PAYTMQR2810050501011SXPB7Q67VDU@PAYTM-PYTM0123456-226289192100-UPI</t>
  </si>
  <si>
    <t>0000226289192100</t>
  </si>
  <si>
    <t>UPI-VINOD KUMAR SOF SH R-Q630899715@YBL-YESB0YBLUPI-226289431385-UPI</t>
  </si>
  <si>
    <t>0000226289431385</t>
  </si>
  <si>
    <t>UPI-SHUBHAM-Q836558693@YBL-YESB0YBLUPI-226290157288-UPI</t>
  </si>
  <si>
    <t>0000226290157288</t>
  </si>
  <si>
    <t>UPI-PRINCE KUMAR-PAYTMQR2810050501011LWO4HJZBAWS@PAYTM-PYTM0123456-226290290765-UPI</t>
  </si>
  <si>
    <t>0000226290290765</t>
  </si>
  <si>
    <t>NEFT CR-CITI0100000-PAYPAL PAYMENTS PL-OPGSP COLL AC-RITIK GUPTA-CITIN22338016833</t>
  </si>
  <si>
    <t>CITIN22338016833</t>
  </si>
  <si>
    <t>20/09/22</t>
  </si>
  <si>
    <t>UPI-MAKE MY TRIP INDIA P-MAKEMYTRIP@HDFCBANK-HDFC0000499-226392539457-PAYMENT REQUEST FR</t>
  </si>
  <si>
    <t>0000226392539457</t>
  </si>
  <si>
    <t>UPI-MAKE MY TRIP INDIA P-MAKEMYTRIP@HDFCBANK-HDFC0000499-226392556350-PAYMENT REQUEST FR</t>
  </si>
  <si>
    <t>0000226392556350</t>
  </si>
  <si>
    <t>UPI-RAJEEV LOCHAN MUDULI-9643636600@PAYTM-KKBK0000958-226376215332-NA</t>
  </si>
  <si>
    <t>0000226376215332</t>
  </si>
  <si>
    <t>21/09/22</t>
  </si>
  <si>
    <t>UPI-RADHIKA  MURALIDHAR-8377000773@SBI-SBIN0007755-226461513887-RISHAB TRAIN FARE</t>
  </si>
  <si>
    <t>0000226461513887</t>
  </si>
  <si>
    <t>UPI-SHASHANK JHA-8882219097@PAYTM-PUNB0520610-226410257829-SHASHANKS TKT EXPE</t>
  </si>
  <si>
    <t>0000226410257829</t>
  </si>
  <si>
    <t>UPI-SHASHANK JHA-8882219097@PAYTM-PUNB0520610-226410276994-NA</t>
  </si>
  <si>
    <t>0000226410276994</t>
  </si>
  <si>
    <t>UPI-MAKE MY TRIP INDIA P-MAKEMYTRIP@HDFCBANK-HDFC0000499-226595560529-PAYMENT REQUEST FR</t>
  </si>
  <si>
    <t>0000226595560529</t>
  </si>
  <si>
    <t>22/09/22</t>
  </si>
  <si>
    <t>UPI-RAJEEV LOCHAN  MUDUL-9643636600@PAYTM-KKBK0000958-226549559750-UPI</t>
  </si>
  <si>
    <t>0000226549559750</t>
  </si>
  <si>
    <t>UPI-PAYTM WALLET TOPUP-8810429961.WALLET@PAYTM-PYTM0000001-226541079539-NA</t>
  </si>
  <si>
    <t>0000226541079539</t>
  </si>
  <si>
    <t>UPI-MANJU DEVI-PAYTMQR2810050501011SXPB7Q67VDU@PAYTM-PYTM0123456-226668383584-UPI</t>
  </si>
  <si>
    <t>0000226668383584</t>
  </si>
  <si>
    <t>23/09/22</t>
  </si>
  <si>
    <t>UPI-MANJU DEVI-PAYTMQR2810050501011SXPB7Q67VDU@PAYTM-PYTM0123456-226678816822-UPI</t>
  </si>
  <si>
    <t>0000226678816822</t>
  </si>
  <si>
    <t>UPI-PRINCE KUMAR-PAYTMQR2810050501011LWO4HJZBAWS@PAYTM-PYTM0123456-226680349954-UPI</t>
  </si>
  <si>
    <t>0000226680349954</t>
  </si>
  <si>
    <t>UPI-SHASHANK JHA-8882219097@PAYTM-PUNB0520610-226681077150-UPI</t>
  </si>
  <si>
    <t>0000226681077150</t>
  </si>
  <si>
    <t>IMPS-226711066547-APIBANKING-RATN-XXXXXXXXXXXX0168-ACCOUNT VALIDATION</t>
  </si>
  <si>
    <t>0000226711066547</t>
  </si>
  <si>
    <t>24/09/22</t>
  </si>
  <si>
    <t>UPI-MANJU DEVI-PAYTMQR2810050501011SXPB7Q67VDU@PAYTM-PYTM0123456-226792382662-UPI</t>
  </si>
  <si>
    <t>0000226792382662</t>
  </si>
  <si>
    <t>UPI-PAYTMUSER-9354363329@PAYTM-HDFC0003979-226703477027-UPI</t>
  </si>
  <si>
    <t>0000226703477027</t>
  </si>
  <si>
    <t>UPI-PAYTM WALLET TOPUP-8810429961.WALLET@PAYTM-PYTM0000001-226770310000-NA</t>
  </si>
  <si>
    <t>0000226770310000</t>
  </si>
  <si>
    <t>UPI-RISHABH  YADAV-8826537053@PAYTM-SBIN0010446-226772775895-NA</t>
  </si>
  <si>
    <t>0000226772775895</t>
  </si>
  <si>
    <t>UPI-NEW SILVER STONE HOM-PAYTMQR2810050501011UBE7697U0B7@PAYTM-PYTM0123456-226814436955-UPI</t>
  </si>
  <si>
    <t>0000226814436955</t>
  </si>
  <si>
    <t>25/09/22</t>
  </si>
  <si>
    <t>UPI-MANJU DEVI-PAYTMQR2810050501011SXPB7Q67VDU@PAYTM-PYTM0123456-226824972074-UPI</t>
  </si>
  <si>
    <t>0000226824972074</t>
  </si>
  <si>
    <t>UPI-MANJU DEVI-PAYTMQR2810050501011SXPB7Q67VDU@PAYTM-PYTM0123456-226936417848-UPI</t>
  </si>
  <si>
    <t>0000226936417848</t>
  </si>
  <si>
    <t>26/09/22</t>
  </si>
  <si>
    <t>UPI-MANJU DEVI-PAYTMQR2810050501011SXPB7Q67VDU@PAYTM-PYTM0123456-226947887114-UPI</t>
  </si>
  <si>
    <t>0000226947887114</t>
  </si>
  <si>
    <t>UPI-MOTHER DAIRY-PAYTMQR281005050101DLZO47NYLSS7@PAYTM-PYTM0123456-226947991730-UPI</t>
  </si>
  <si>
    <t>0000226947991730</t>
  </si>
  <si>
    <t>UPI-MANJU DEVI-PAYTMQR2810050501011SXPB7Q67VDU@PAYTM-PYTM0123456-227058912030-UPI</t>
  </si>
  <si>
    <t>0000227058912030</t>
  </si>
  <si>
    <t>27/09/22</t>
  </si>
  <si>
    <t>UPI-MANJU DEVI-PAYTMQR2810050501011SXPB7Q67VDU@PAYTM-PYTM0123456-227069057765-UPI</t>
  </si>
  <si>
    <t>0000227069057765</t>
  </si>
  <si>
    <t>UPI-SHUBHAM-Q891323057@YBL-YESB0YBLUPI-227069165121-UPI</t>
  </si>
  <si>
    <t>0000227069165121</t>
  </si>
  <si>
    <t>UPI-MOTHER DAIRY-PAYTMQR281005050101VDP1KCD6S5BE@PAYTM-PYTM0123456-227069259001-UPI</t>
  </si>
  <si>
    <t>0000227069259001</t>
  </si>
  <si>
    <t>UPI-OM S OMANWAR-OMANWAROM@OKICICI-ICIC0001642-227179227533-UPI</t>
  </si>
  <si>
    <t>0000227179227533</t>
  </si>
  <si>
    <t>28/09/22</t>
  </si>
  <si>
    <t>UPI-MANJU DEVI-PAYTMQR2810050501011SXPB7Q67VDU@PAYTM-PYTM0123456-227191674538-UPI</t>
  </si>
  <si>
    <t>0000227191674538</t>
  </si>
  <si>
    <t>UPI-MOTHER DAIRY-PAYTMQR281005050101VDP1KCD6S5BE@PAYTM-PYTM0123456-227191871798-UPI</t>
  </si>
  <si>
    <t>0000227191871798</t>
  </si>
  <si>
    <t>UPI-MANJU DEVI-PAYTMQR2810050501011SXPB7Q67VDU@PAYTM-PYTM0123456-227204572513-UPI</t>
  </si>
  <si>
    <t>0000227204572513</t>
  </si>
  <si>
    <t>29/09/22</t>
  </si>
  <si>
    <t>UPI-WOW PAV-PAYTMQR2810050501011IC87LTJN5DR@PAYTM-PYTM0123456-227204661060-UPI</t>
  </si>
  <si>
    <t>0000227204661060</t>
  </si>
  <si>
    <t>UPI-MANJU DEVI-PAYTMQR2810050501011SXPB7Q67VDU@PAYTM-PYTM0123456-227213506668-UPI</t>
  </si>
  <si>
    <t>0000227213506668</t>
  </si>
  <si>
    <t>UPI-MOTHER DAIRY-PAYTMQR281005050101DLZO47NYLSS7@PAYTM-PYTM0123456-227213603846-UPI</t>
  </si>
  <si>
    <t>0000227213603846</t>
  </si>
  <si>
    <t>UPI-SHUBHAM-Q891323057@YBL-YESB0YBLUPI-227214578826-UPI</t>
  </si>
  <si>
    <t>0000227214578826</t>
  </si>
  <si>
    <t>NEFT CR-CITI0100000-PAYPAL PAYMENTS PL-OPGSP COLL AC-RITIK GUPTA-CITIN22344861019</t>
  </si>
  <si>
    <t>CITIN22344861019</t>
  </si>
  <si>
    <t>30/09/22</t>
  </si>
  <si>
    <t>UPI-MANJU DEVI-PAYTMQR2810050501011SXPB7Q67VDU@PAYTM-PYTM0123456-227336687334-UPI</t>
  </si>
  <si>
    <t>0000227336687334</t>
  </si>
  <si>
    <t>UPI-MOTHER DAIRY-PAYTMQR281005050101DLZO47NYLSS7@PAYTM-PYTM0123456-227336819978-UPI</t>
  </si>
  <si>
    <t>0000227336819978</t>
  </si>
  <si>
    <t>UPI-PRIYANSHU  SAHU-SAHUJI1933@OKSBI-SBIN0000646-227447431735-UPI</t>
  </si>
  <si>
    <t>0000227447431735</t>
  </si>
  <si>
    <t>01/10/22</t>
  </si>
  <si>
    <t>UPI-GOOGLEPAY-GOOG-PAYMENT@OKAXIS-UTIB0000553-227438926344-UPI</t>
  </si>
  <si>
    <t>0000227438926344</t>
  </si>
  <si>
    <t>UPI-MR  HARISH  KUMAR-PAYTMQR2810050501011OT918CZANDS@PAYTM-PYTM0123456-227452036612-UPI</t>
  </si>
  <si>
    <t>0000227452036612</t>
  </si>
  <si>
    <t>UPI-EAZYPAY-EAZYPAYWEB@ICICI-ICIC0000020-227471488483-BILL</t>
  </si>
  <si>
    <t>0000227471488483</t>
  </si>
  <si>
    <t>UPI-GOOGLEPAY-GOOG-PAYMENT@OKAXIS-UTIB0000553-227448306219-UPI</t>
  </si>
  <si>
    <t>0000227448306219</t>
  </si>
  <si>
    <t>UPI-SWIGGYINSTAMART-SWIGGYINSTAMART@YESPAY-YESB0YESUPI-227502446539-DEBIT MONEY USING</t>
  </si>
  <si>
    <t>0000227502446539</t>
  </si>
  <si>
    <t>02/10/22</t>
  </si>
  <si>
    <t>UPI-SWIGGYINSTAMART-SWIGGYINSTAMART@YESPAY-YESB0YESUPI-227538451291-DEBIT MONEY USING</t>
  </si>
  <si>
    <t>0000227538451291</t>
  </si>
  <si>
    <t>UPI-SHASHANK JHA-8882219097@PAYTM-PUNB0520610-227572822708-SPOTIFY SUB</t>
  </si>
  <si>
    <t>0000227572822708</t>
  </si>
  <si>
    <t>UPI-ANURAG SAHU SO DAYA -ANURAGSAHU592@OKSBI-BKID0007021-227609067556-UPI</t>
  </si>
  <si>
    <t>0000227609067556</t>
  </si>
  <si>
    <t>03/10/22</t>
  </si>
  <si>
    <t>UPI-ANURAG SAHU SO DAYA -ANURAGSAHU592@OKSBI-BKID0007021-227609160945-RENT OCTOBER 22</t>
  </si>
  <si>
    <t>0000227609160945</t>
  </si>
  <si>
    <t>UPI-MAGICPIN-PAYTM-13572266QSWF@PAYTM-PYTM0123456-227606923106-UPI</t>
  </si>
  <si>
    <t>0000227606923106</t>
  </si>
  <si>
    <t>UPI-MAKE MY TRIP INDIA P-MAKEMYTRIP@HDFCBANK-HDFC0000499-227924023956-PAYMENT REQUEST FR</t>
  </si>
  <si>
    <t>0000227924023956</t>
  </si>
  <si>
    <t>06/10/22</t>
  </si>
  <si>
    <t>UPI-MAKE MY TRIP INDIA P-MAKEMYTRIP@HDFCBANK-HDFC0000240-227924082720-MMT REFUND</t>
  </si>
  <si>
    <t>0000227924082720</t>
  </si>
  <si>
    <t>UPI-PRINCE  SAGAR-PRINCESAGAR1981@OKAXIS-KKBK0000215-228366585203-UPI</t>
  </si>
  <si>
    <t>0000228366585203</t>
  </si>
  <si>
    <t>10/10/22</t>
  </si>
  <si>
    <t>UPI-MANISH  RAI-RAIMANISH1304@OKSBI-SBIN0011551-228366887681-UPI</t>
  </si>
  <si>
    <t>0000228366887681</t>
  </si>
  <si>
    <t>UPI-MANJU DEVI-PAYTMQR2810050501011SXPB7Q67VDU@PAYTM-PYTM0123456-228375480321-UPI</t>
  </si>
  <si>
    <t>0000228375480321</t>
  </si>
  <si>
    <t>UPI-NISHANT ARORA-PAYTMQR281005050101NVZWS4D3KA7J@PAYTM-PYTM0123456-228486777614-UPI</t>
  </si>
  <si>
    <t>0000228486777614</t>
  </si>
  <si>
    <t>11/10/22</t>
  </si>
  <si>
    <t>UPI-MANJU DEVI-PAYTMQR2810050501011SXPB7Q67VDU@PAYTM-PYTM0123456-228487525298-UPI</t>
  </si>
  <si>
    <t>0000228487525298</t>
  </si>
  <si>
    <t>UPI-MANJU DEVI-PAYTMQR2810050501011SXPB7Q67VDU@PAYTM-PYTM0123456-228498368326-UPI</t>
  </si>
  <si>
    <t>0000228498368326</t>
  </si>
  <si>
    <t>UPI-MOTHER DAIRY-PAYTMQR281005050101VDP1KCD6S5BE@PAYTM-PYTM0123456-228498466042-UPI</t>
  </si>
  <si>
    <t>0000228498466042</t>
  </si>
  <si>
    <t>UPI-SHUBHAM-Q845543258@YBL-YESB0YBLUPI-228499473331-UPI</t>
  </si>
  <si>
    <t>0000228499473331</t>
  </si>
  <si>
    <t>UPI-ZOMATO LTD-ZOMATO-ORDER@PAYTM-PYTM0123456-228507933883-ZOMATO PAYMENT</t>
  </si>
  <si>
    <t>0000228507933883</t>
  </si>
  <si>
    <t>12/10/22</t>
  </si>
  <si>
    <t>UPI-RAZORPAYZOMATO-ZOMATOINDIA@ICICI-ICIC0DC0099-228500838668-ZOMATO ONLINE ORDE</t>
  </si>
  <si>
    <t>0000228500838668</t>
  </si>
  <si>
    <t>UPI-RAZORPAYZOMATO-ZOMATOINDIA@ICICI-ICIC0DC0099-228500845615-ZOMATO ONLINE ORDE</t>
  </si>
  <si>
    <t>0000228500845615</t>
  </si>
  <si>
    <t>UPI-RAJEEV LOCHAN MUDULI-9643636600@PAYTM-KKBK0000958-228510000602-NA</t>
  </si>
  <si>
    <t>0000228510000602</t>
  </si>
  <si>
    <t>UPI-RAJEEV LOCHAN MUDULI-9643636600@PAYTM-KKBK0000958-228510028455-NA</t>
  </si>
  <si>
    <t>0000228510028455</t>
  </si>
  <si>
    <t>UPI-RAJEEV LOCHAN MUDULI-9643636600@PAYTM-KKBK0000958-228508195687-UPI</t>
  </si>
  <si>
    <t>0000228508195687</t>
  </si>
  <si>
    <t>UPI-GOOGLEPAY-GOOG-PAYMENT@OKAXIS-UTIB0000553-228537177996-UPI</t>
  </si>
  <si>
    <t>0000228537177996</t>
  </si>
  <si>
    <t>UPI-SUNIL YADAV-Q648554877@YBL-YESB0YBLUPI-228512907457-UPI</t>
  </si>
  <si>
    <t>0000228512907457</t>
  </si>
  <si>
    <t>UPI-YUMMY FOOD CITY-PAYTMQR281005050101ML3K6WNDFP1B@PAYTM-PYTM0123456-228523339828-UPI</t>
  </si>
  <si>
    <t>0000228523339828</t>
  </si>
  <si>
    <t>UPI-SHASHANK JHA-8882219097@PAYTM-PUNB0520610-228561817660-NA</t>
  </si>
  <si>
    <t>0000228561817660</t>
  </si>
  <si>
    <t>UPI-YUMMY FOOD CITY-PAYTMQR281005050101ML3K6WNDFP1B@PAYTM-PYTM0123456-228524434908-UPI</t>
  </si>
  <si>
    <t>0000228524434908</t>
  </si>
  <si>
    <t>UPI-SUNIL YADAV-Q648554877@YBL-YESB0YBLUPI-228753757353-UPI</t>
  </si>
  <si>
    <t>0000228753757353</t>
  </si>
  <si>
    <t>14/10/22</t>
  </si>
  <si>
    <t>ME DC SI 526099XXXXXX3226 SPOTIFY SI</t>
  </si>
  <si>
    <t>0000000000392981</t>
  </si>
  <si>
    <t>UPI-MAKE MY TRIP INDIA P-MAKEMYTRIP@HDFCBANK-HDFC0000240-228842665326-MMT REFUND</t>
  </si>
  <si>
    <t>0000228842665326</t>
  </si>
  <si>
    <t>15/10/22</t>
  </si>
  <si>
    <t>UPI-OM S OMANWAR-OMANWAROM@OKICICI-ICIC0001642-228957233191-SPOTIFY</t>
  </si>
  <si>
    <t>0000228957233191</t>
  </si>
  <si>
    <t>16/10/22</t>
  </si>
  <si>
    <t>UPI-RAJEEV LOCHAN MUDULI-9643636600@PAYTM-KKBK0000958-229041981592-MMT</t>
  </si>
  <si>
    <t>0000229041981592</t>
  </si>
  <si>
    <t>17/10/22</t>
  </si>
  <si>
    <t>UPI-SHASHANK JHA-8882219097@PAYTM-PUNB0520610-229153255156-VAISHNO DEVI TRIP</t>
  </si>
  <si>
    <t>0000229153255156</t>
  </si>
  <si>
    <t>18/10/22</t>
  </si>
  <si>
    <t>UPI-RAJEEV LOCHAN MUDULI-9643636600@PAYTM-KKBK0000958-229153271867-VAISHNO DEVI TRIP</t>
  </si>
  <si>
    <t>0000229153271867</t>
  </si>
  <si>
    <t>UPI-RAJEEV LOCHAN MUDULI-9643636600@PAYTM-KKBK0000958-229136211761-NA</t>
  </si>
  <si>
    <t>0000229136211761</t>
  </si>
  <si>
    <t>UPI-RELIANCE JIO INFOCOM-JIO@CITIBANK-CITI0RTGSMI-229163802050-JIO20BR0008F9J6HZ1</t>
  </si>
  <si>
    <t>0000229163802050</t>
  </si>
  <si>
    <t>UPI-RISHAB  DANDRIYAL-EPFOKKD99@OKSBI-SBIN0007755-229281208198-RITIK GUPTA</t>
  </si>
  <si>
    <t>0000229281208198</t>
  </si>
  <si>
    <t>19/10/22</t>
  </si>
  <si>
    <t>UPI-ZOMATO LTD-ZOMATO-ORDER@PAYTM-PYTM0123456-229282017339-ZOMATO PAYMENT</t>
  </si>
  <si>
    <t>0000229282017339</t>
  </si>
  <si>
    <t>UPI-MOTHER DAIRY-PAYTMQR281005050101DLZO47NYLSS7@PAYTM-PYTM0123456-229287295374-UPI</t>
  </si>
  <si>
    <t>0000229287295374</t>
  </si>
  <si>
    <t>UPI-AQUARIOUS SALON-PAYTMQR2810050501011J3IN6NTP5Q3@PAYTM-PYTM0123456-229395270215-UPI</t>
  </si>
  <si>
    <t>0000229395270215</t>
  </si>
  <si>
    <t>20/10/22</t>
  </si>
  <si>
    <t>UPI-ZOMATO ONLINE ORDER-ZOMATOONLINEORDER.RZP@ICICI-ICIC0DC0099-229300375208-ZOMATOONLINEORDER</t>
  </si>
  <si>
    <t>0000229300375208</t>
  </si>
  <si>
    <t>UPI-NARENDER GUPTA-Q339615349@YBL-YESB0YBLUPI-229301178678-UPI</t>
  </si>
  <si>
    <t>0000229301178678</t>
  </si>
  <si>
    <t>UPI-ZOMATO LTD-ZOMATO-ORDER@PAYTM-PYTM0123456-229313327997-ZOMATO PAYMENT</t>
  </si>
  <si>
    <t>0000229313327997</t>
  </si>
  <si>
    <t>UPI-MS  SEEMA  BHALLA-Q262791775@YBL-YESB0YBLUPI-229313850958-UPI</t>
  </si>
  <si>
    <t>0000229313850958</t>
  </si>
  <si>
    <t>UPI-MS  SEEMA  BHALLA-Q262791775@YBL-YESB0YBLUPI-229313861053-UPI</t>
  </si>
  <si>
    <t>0000229313861053</t>
  </si>
  <si>
    <t>UPI-LAXMAN PRASAD-Q800133051@YBL-YESB0YBLUPI-229314034010-UPI</t>
  </si>
  <si>
    <t>0000229314034010</t>
  </si>
  <si>
    <t>UPI-SUNIL YADAV-Q648554877@YBL-YESB0YBLUPI-229419313444-UPI</t>
  </si>
  <si>
    <t>0000229419313444</t>
  </si>
  <si>
    <t>21/10/22</t>
  </si>
  <si>
    <t>UPI-SUNIL YADAV-Q648554877@YBL-YESB0YBLUPI-229419337660-UPI</t>
  </si>
  <si>
    <t>0000229419337660</t>
  </si>
  <si>
    <t>UPI-ZOMATO ONLINE ORDER-ZOMATOONLINEORDER.RZP@ICICI-ICIC0DC0099-229423517770-ZOMATOONLINEORDER</t>
  </si>
  <si>
    <t>0000229423517770</t>
  </si>
  <si>
    <t>UPI-NISHANT ARORA-PAYTMQR281005050101NVZWS4D3KA7J@PAYTM-PYTM0123456-229426202119-UPI</t>
  </si>
  <si>
    <t>0000229426202119</t>
  </si>
  <si>
    <t>UPI-ZEPTONOW-CFZEPTONOW@ICICI-ICIC0DC0099-229429132224-UPI</t>
  </si>
  <si>
    <t>0000229429132224</t>
  </si>
  <si>
    <t>UPI-ZOMATO LTD-ZOMATO-ORDER@PAYTM-PYTM0123456-229936663305-ZOMATO PAYMENT</t>
  </si>
  <si>
    <t>0000229936663305</t>
  </si>
  <si>
    <t>26/10/22</t>
  </si>
  <si>
    <t>UPI-PAYTM METRO PAYMENT-PAYTM-8736701@PAYTM-PYTM0123456-230489715791-OID19501553082@PAY</t>
  </si>
  <si>
    <t>0000230489715791</t>
  </si>
  <si>
    <t>31/10/22</t>
  </si>
  <si>
    <t>UPI-RAJPAL-Q230101106@YBL-SBIN0010446-230425909470-UPI</t>
  </si>
  <si>
    <t>0000230425909470</t>
  </si>
  <si>
    <t>UPI-SANDEEP-PAYTMQR281005050101BFP6XNWSYD0M@PAYTM-PYTM0123456-230428853749-UPI</t>
  </si>
  <si>
    <t>0000230428853749</t>
  </si>
  <si>
    <t>UPI-RAJEEV LOCHAN  MUDUL-9643636600@PAYTM-SBIN0010650-230431717516-NA</t>
  </si>
  <si>
    <t>0000230431717516</t>
  </si>
  <si>
    <t>UPI-SHRI RAMBHA DEVI TES-PAYTMQR28100505010111QCEXRGZG7G@PAYTM-PYTM0123456-230433640799-UPI</t>
  </si>
  <si>
    <t>0000230433640799</t>
  </si>
  <si>
    <t>UPI-MANJU DEVI-PAYTMQR2810050501011SXPB7Q67VDU@PAYTM-PYTM0123456-230461878818-UPI</t>
  </si>
  <si>
    <t>0000230461878818</t>
  </si>
  <si>
    <t>UPI-MOTHER DAIRY-PAYTMQR2810050501011R1GFZ1Q54A8@PAYTM-PYTM0123456-230497170099-UPI</t>
  </si>
  <si>
    <t>0000230497170099</t>
  </si>
  <si>
    <t>UPI-SHUBHAM-Q845543258@YBL-YESB0YBLUPI-230417409108-UPI</t>
  </si>
  <si>
    <t>0000230417409108</t>
  </si>
  <si>
    <t>UPI-SUNIL YADAV-Q648554877@YBL-YESB0YBLUPI-230502289760-NA</t>
  </si>
  <si>
    <t>0000230502289760</t>
  </si>
  <si>
    <t>01/11/22</t>
  </si>
  <si>
    <t>UPI-MANJU DEVI-PAYTM-69792451@PAYTM-PYTM0123456-230524431044-OID202211011304140</t>
  </si>
  <si>
    <t>0000230524431044</t>
  </si>
  <si>
    <t>UPI-PAYTMUSER-7053156947@PAYTM-BARB0ROHINI-230565094245-UPI</t>
  </si>
  <si>
    <t>0000230565094245</t>
  </si>
  <si>
    <t>UPI-SHASHANK JHA-8882219097@PAYTM-PUNB0520610-230566889191-UPI</t>
  </si>
  <si>
    <t>0000230566889191</t>
  </si>
  <si>
    <t>UPI-DEEPAK AGGARWAL-PAYTMQR2810050501011GYN55T9BPJ6@PAYTM-PYTM0123456-230567375863-UPI</t>
  </si>
  <si>
    <t>0000230567375863</t>
  </si>
  <si>
    <t>UPI-SHASHANK JHA-8882219097@PAYTM-PUNB0520610-230678075749-UPI</t>
  </si>
  <si>
    <t>0000230678075749</t>
  </si>
  <si>
    <t>02/11/22</t>
  </si>
  <si>
    <t>UPI-GREEN CHICK CHOP-PAYTMQR2810050501011XG44C6976YM@PAYTM-PYTM0123456-230685484135-UPI</t>
  </si>
  <si>
    <t>0000230685484135</t>
  </si>
  <si>
    <t>UPI-AMIT GHIDIYAL-PAYTMQR2810050501011VFWUSRPFP6I@PAYTM-PYTM0123456-230685810351-UPI</t>
  </si>
  <si>
    <t>0000230685810351</t>
  </si>
  <si>
    <t>UPI-PRINCE KUMAR-PAYTMQR2810050501011LWO4HJZBAWS@PAYTM-PYTM0123456-230686339636-UPI</t>
  </si>
  <si>
    <t>0000230686339636</t>
  </si>
  <si>
    <t>UPI-RISHABH  YADAV-8826537053@PAYTM-SBIN0010446-230677254066-NA</t>
  </si>
  <si>
    <t>0000230677254066</t>
  </si>
  <si>
    <t>UPI-MAGICPIN-PAYTM-13572266QSWF@PAYTM-PYTM0123456-230715974087-UPI</t>
  </si>
  <si>
    <t>0000230715974087</t>
  </si>
  <si>
    <t>03/11/22</t>
  </si>
  <si>
    <t>UPI-MAGICPIN-PAYTM-13572266QSWF@PAYTM-PYTM0123456-230771472957-EXPRESS</t>
  </si>
  <si>
    <t>0000230771472957</t>
  </si>
  <si>
    <t>UPI-SHASHANK JHA-8882219097@PAYTM-PUNB0520610-230718697423-UPI</t>
  </si>
  <si>
    <t>0000230718697423</t>
  </si>
  <si>
    <t>UPI-PRINCE KUMAR-PAYTMQR281005050101FPWR40Y75FZT@PAYTM-PYTM0123456-230718910126-UPI</t>
  </si>
  <si>
    <t>0000230718910126</t>
  </si>
  <si>
    <t>UPI-ZOMATO LTD-ZOMATO-ORDER@PAYTM-PYTM0123456-230814197029-OIDZTDUPIC22D5F426</t>
  </si>
  <si>
    <t>0000230814197029</t>
  </si>
  <si>
    <t>04/11/22</t>
  </si>
  <si>
    <t>UPI-MANISH RAI-RAIMANISH1304@OKAXIS-SBIN0011551-230846230873-UPI</t>
  </si>
  <si>
    <t>0000230846230873</t>
  </si>
  <si>
    <t>UPI-PRINCE  SAGAR-PRINCESAGAR1981@OKAXIS-KKBK0000215-230829669925-UPI</t>
  </si>
  <si>
    <t>0000230829669925</t>
  </si>
  <si>
    <t>ACH D- CTRAZORPAY-CAPITALFLOKBVXLOYHAMBF</t>
  </si>
  <si>
    <t>0000006154469362</t>
  </si>
  <si>
    <t>05/11/22</t>
  </si>
  <si>
    <t>INSTAALERT CHGS MAY22 SMS(1) 290922-MIR2330721190721</t>
  </si>
  <si>
    <t>MIR2330721190721</t>
  </si>
  <si>
    <t>UPI-QDIGI XIAOMI VIKAS M-PAYTMQR28100505010138IVVJIYT8AB@PAYTM-PYTM0123456-230954999492-UPI</t>
  </si>
  <si>
    <t>0000230954999492</t>
  </si>
  <si>
    <t>UPI-GOOGLEPAY-GOOG-PAYMENT@OKAXIS-UTIB0000553-230974222761-UPI</t>
  </si>
  <si>
    <t>0000230974222761</t>
  </si>
  <si>
    <t>UPI-PRINCE KUMAR-PAYTMQR2810050501011LWO4HJZBAWS@PAYTM-PYTM0123456-231108481254-UPI</t>
  </si>
  <si>
    <t>0000231108481254</t>
  </si>
  <si>
    <t>07/11/22</t>
  </si>
  <si>
    <t>UPI-MS  SEEMA  BHALLA-Q262791775@YBL-YESB0YBLUPI-231115772131-UPI</t>
  </si>
  <si>
    <t>0000231115772131</t>
  </si>
  <si>
    <t>UPI-SAI CATERERS-Q19096588@YBL-YESB0YBLUPI-231222094604-UPI</t>
  </si>
  <si>
    <t>0000231222094604</t>
  </si>
  <si>
    <t>08/11/22</t>
  </si>
  <si>
    <t>UPI-RAJEEV LOCHAN  MUDUL-9643636600@PAYTM-SBIN0010650-231208418398-NA</t>
  </si>
  <si>
    <t>0000231208418398</t>
  </si>
  <si>
    <t>UPI-MANISH  RAI-RAIMANISH1304@OKSBI-SBIN0011551-231227050309-UPI</t>
  </si>
  <si>
    <t>0000231227050309</t>
  </si>
  <si>
    <t>UPI-NIKHIL CHAURASIA-8920754510@PAYTM-PUNB0171000-231232953071-NA</t>
  </si>
  <si>
    <t>0000231232953071</t>
  </si>
  <si>
    <t>UPI-DUNZO-CASHFREEDUNZO@YESBANK-YESB0000022-231242277465-922973611</t>
  </si>
  <si>
    <t>0000231242277465</t>
  </si>
  <si>
    <t>UPI-MANJU DEVI-PAYTMQR2810050501011SXPB7Q67VDU@PAYTM-PYTM0123456-231242244363-UPI</t>
  </si>
  <si>
    <t>0000231242244363</t>
  </si>
  <si>
    <t>UPI-PRINCE KUMAR-PAYTMQR2810050501011LWO4HJZBAWS@PAYTM-PYTM0123456-231243648515-UPI</t>
  </si>
  <si>
    <t>0000231243648515</t>
  </si>
  <si>
    <t>UPI-SHASHANK JHA-8882219097@PAYTM-PUNB0520610-231317992681-NA</t>
  </si>
  <si>
    <t>0000231317992681</t>
  </si>
  <si>
    <t>09/11/22</t>
  </si>
  <si>
    <t>UPI-RAZORPAYZOMATO-ZOMATOINDIA@ICICI-ICIC0DC0099-231352461919-ZOMATOONLINEORDER</t>
  </si>
  <si>
    <t>0000231352461919</t>
  </si>
  <si>
    <t>UPI-ZOMATO ONLINE ORDER-ZOMATOONLINEORDER.RZP@ICICI-ICIC0DC0099-231354027641-ZOMATOONLINEORDER</t>
  </si>
  <si>
    <t>0000231354027641</t>
  </si>
  <si>
    <t>UPI-MAGICPIN-PAYTM-13572266QSWF@PAYTM-PYTM0123456-231367377795-UPI</t>
  </si>
  <si>
    <t>0000231367377795</t>
  </si>
  <si>
    <t>UPI-NISHIT KUMAR SINGHAL-PAYTMQR2810050501011Q033AN4Z5RV@PAYTM-PYTM0123456-231367748047-UPI</t>
  </si>
  <si>
    <t>0000231367748047</t>
  </si>
  <si>
    <t>UPI-PRINCE KUMAR-PAYTMQR2810050501011LWO4HJZBAWS@PAYTM-PYTM0123456-231370753446-UPI</t>
  </si>
  <si>
    <t>0000231370753446</t>
  </si>
  <si>
    <t>UPI-PAYTMUSER-7053156947@PAYTM-BARB0ROHINI-231370821468-UPI</t>
  </si>
  <si>
    <t>0000231370821468</t>
  </si>
  <si>
    <t>UPI-SHASHANK JHA-8882219097@PAYTM-PUNB0520610-231408392225-NA</t>
  </si>
  <si>
    <t>0000231408392225</t>
  </si>
  <si>
    <t>10/11/22</t>
  </si>
  <si>
    <t>UPI-MR  HARISH  KUMAR-PAYTMQR2810050501011OT918CZANDS@PAYTM-PYTM0123456-231494798272-UPI</t>
  </si>
  <si>
    <t>0000231494798272</t>
  </si>
  <si>
    <t>UPI-SANJEEV KUMAR-PAYTMQR281005050101C7M8DH8GJFUN@PAYTM-PYTM0123456-231494916705-UPI</t>
  </si>
  <si>
    <t>0000231494916705</t>
  </si>
  <si>
    <t>UPI-ZOMATO ONLINE ORDER-ZOMATOONLINEORDER.RZP@ICICI-ICIC0DC0099-231599673053-ZOMATOONLINEORDER</t>
  </si>
  <si>
    <t>0000231599673053</t>
  </si>
  <si>
    <t>11/11/22</t>
  </si>
  <si>
    <t>UPI-SAVALIYA RUSHI  KISH-SAVALIARUSHI977@OKSBI-SBIN0060059-231503926770-UPI</t>
  </si>
  <si>
    <t>0000231503926770</t>
  </si>
  <si>
    <t>UPI-RAJEEV LOCHAN MUDULI-9643636600@PAYTM-KKBK0000958-231708220747-NA</t>
  </si>
  <si>
    <t>0000231708220747</t>
  </si>
  <si>
    <t>13/11/22</t>
  </si>
  <si>
    <t>UPI-PAYTM METRO PAYMENT-PAYTM-8736701@PAYTM-PYTM0123456-231887209012-OID19661207636@PAY</t>
  </si>
  <si>
    <t>0000231887209012</t>
  </si>
  <si>
    <t>14/11/22</t>
  </si>
  <si>
    <t>UPI-JAYANT BASETIA-8383047251@PAYTM-HDFC0000144-231800536136-NA</t>
  </si>
  <si>
    <t>0000231800536136</t>
  </si>
  <si>
    <t>0000000000538282</t>
  </si>
  <si>
    <t>UPI-PRINCE KUMAR-PAYTMQR2810050501011LWO4HJZBAWS@PAYTM-PYTM0123456-231880186401-UPI</t>
  </si>
  <si>
    <t>0000231880186401</t>
  </si>
  <si>
    <t>UPI-PRINCE KUMAR-PAYTMQR2810050501011LWO4HJZBAWS@PAYTM-PYTM0123456-231880194512-UPI</t>
  </si>
  <si>
    <t>0000231880194512</t>
  </si>
  <si>
    <t>UPI-PRINCE KUMAR-PAYTMQR2810050501011LWO4HJZBAWS@PAYTM-PYTM0123456-231880207994-UPI</t>
  </si>
  <si>
    <t>0000231880207994</t>
  </si>
  <si>
    <t>CHQ DEP MICR CLG NOIDA - MICR 1 CLG - NO: RAJAN :BANK OF BARODA</t>
  </si>
  <si>
    <t>0000000000000023</t>
  </si>
  <si>
    <t>15/11/22</t>
  </si>
  <si>
    <t>UPI-PRINCE KUMAR-PAYTMQR2810050501011LWO4HJZBAWS@PAYTM-PYTM0123456-231891725836-UPI</t>
  </si>
  <si>
    <t>0000231891725836</t>
  </si>
  <si>
    <t>NEFT CR-UTIB0000554-CHEGG INDIA PRIVATE LIMITED-RITIK GUPTA-AXISP00337714630</t>
  </si>
  <si>
    <t>AXISP00337714630</t>
  </si>
  <si>
    <t>UPI-SHASHANK JHA-8882219097@PAYTM-PUNB0520610-231905435881-UPI</t>
  </si>
  <si>
    <t>0000231905435881</t>
  </si>
  <si>
    <t>UPI-SWIGGY-UPISWIGGY@ICICI-ICIC0DC0099-231990586032-PAYMENT FOR SWIGGY</t>
  </si>
  <si>
    <t>0000231990586032</t>
  </si>
  <si>
    <t>UPI-SWIGGY-UPISWIGGY@ICICI-ICIC0DC0099-231990729881-TXN FAILED AT MERC</t>
  </si>
  <si>
    <t>0000231990729881</t>
  </si>
  <si>
    <t>UPI-MANJU DEVI-PAYTMQR2810050501011SXPB7Q67VDU@PAYTM-PYTM0123456-231914823441-UPI</t>
  </si>
  <si>
    <t>0000231914823441</t>
  </si>
  <si>
    <t>UPI-ZOMATO ONLINE ORDER-ZOMATOONLINEORDER.RZP@ICICI-ICIC0DC0099-232026991618-ZOMATOONLINEORDER</t>
  </si>
  <si>
    <t>0000232026991618</t>
  </si>
  <si>
    <t>16/11/22</t>
  </si>
  <si>
    <t>UPIRB-20221115-231924719973</t>
  </si>
  <si>
    <t>UPI-SHAMA CHICKEN CORNER-PAYTMQR281005050101QF74XQPSM0GX@PAYTM-PYTM0123456-232038773706-UPI</t>
  </si>
  <si>
    <t>0000232038773706</t>
  </si>
  <si>
    <t>UPI-PAYTM WALLET TOPUP-8810429961.WALLET@PAYTM-PYTM0000001-232070534612-NA</t>
  </si>
  <si>
    <t>0000232070534612</t>
  </si>
  <si>
    <t>UPI-PRINCE KUMAR-PAYTM-60329779@PAYTM-PYTM0123456-232094394246-OID202211162116030</t>
  </si>
  <si>
    <t>0000232094394246</t>
  </si>
  <si>
    <t>UPI-XXXXXX5221-PUNB0614600-232041716396-UPI</t>
  </si>
  <si>
    <t>0000232041716396</t>
  </si>
  <si>
    <t>UPI-OM S OMANWAR-OMANWAROM@OKICICI-ICIC0001642-232105597329-SPOTIFY</t>
  </si>
  <si>
    <t>0000232105597329</t>
  </si>
  <si>
    <t>17/11/22</t>
  </si>
  <si>
    <t>UPI-ZOMATO LTD-ZOMATO-ORDER@PAYTM-PYTM0123456-232150096703-ZOMATO PAYMENT</t>
  </si>
  <si>
    <t>0000232150096703</t>
  </si>
  <si>
    <t>UPI-MAGICPIN-PAYTM-13572266QSWF@PAYTM-PYTM0123456-232191024417-NA</t>
  </si>
  <si>
    <t>0000232191024417</t>
  </si>
  <si>
    <t>UPI-BANARSI DASS SWEETS-Q626723856@YBL-YESB0YBLUPI-232210981777-NA</t>
  </si>
  <si>
    <t>0000232210981777</t>
  </si>
  <si>
    <t>18/11/22</t>
  </si>
  <si>
    <t>UPI-MANJU DEVI-PAYTM-69792451@PAYTM-PYTM0123456-232269090113-OID202211182008510</t>
  </si>
  <si>
    <t>0000232269090113</t>
  </si>
  <si>
    <t>UPI-ANNAPOORNAJI SOCIAL -PAYTM-58586975@PAYTM-PYTM0123456-232290806774-OID202211182011070</t>
  </si>
  <si>
    <t>0000232290806774</t>
  </si>
  <si>
    <t>UPI-SHUBHAM-Q836558693@YBL-YESB0YBLUPI-232262685505-NA</t>
  </si>
  <si>
    <t>0000232262685505</t>
  </si>
  <si>
    <t>UPI-PRINCE KUMAR-PAYTM-60329779@PAYTM-PYTM0123456-232291916471-OID202211182052360</t>
  </si>
  <si>
    <t>0000232291916471</t>
  </si>
  <si>
    <t>UPI-PRINCE KUMAR-PAYTM-60329779@PAYTM-PYTM0123456-232387979568-OID202211191016430</t>
  </si>
  <si>
    <t>0000232387979568</t>
  </si>
  <si>
    <t>19/11/22</t>
  </si>
  <si>
    <t>UPI-MR HARISH KUMAR-PAYTM-56441263@PAYTM-PYTM0123456-232329972893-OID202211191227330</t>
  </si>
  <si>
    <t>0000232329972893</t>
  </si>
  <si>
    <t>UPI-ST BOTANICA BEAUTY P-STBOTANICABEAUTYPRIVATELIMITED.RZP@ICICI-ICIC0DC0099-232398745452-UPI</t>
  </si>
  <si>
    <t>0000232398745452</t>
  </si>
  <si>
    <t>UPI-ZOMATO ONLINE ORDER-ZOMATOONLINEORDER.RZP@ICICI-ICIC0DC0099-232304934978-ZOMATOONLINEORDER</t>
  </si>
  <si>
    <t>0000232304934978</t>
  </si>
  <si>
    <t>UPI-MAGICPIN-PAYTM-13572266QSWF@PAYTM-PYTM0123456-232313181403-UPI</t>
  </si>
  <si>
    <t>0000232313181403</t>
  </si>
  <si>
    <t>UPI-CHINESE FOODS-PAYTMQR2810050501011UOZYY8D4W0W@PAYTM-PYTM0123456-232313280865-UPI</t>
  </si>
  <si>
    <t>0000232313280865</t>
  </si>
  <si>
    <t>UPI-SHASHANK JHA-8882219097@PAYTM-PUNB0520610-232372997623-NA</t>
  </si>
  <si>
    <t>0000232372997623</t>
  </si>
  <si>
    <t>UPI-ZOMATO LTD-ZOMATO-ORDER@PAYTM-PYTM0123456-232425110632-ZOMATO PAYMENT</t>
  </si>
  <si>
    <t>0000232425110632</t>
  </si>
  <si>
    <t>20/11/22</t>
  </si>
  <si>
    <t>UPI-MANJU DEVI-PAYTM-69792451@PAYTM-PYTM0123456-232465888952-OID202211202015210</t>
  </si>
  <si>
    <t>0000232465888952</t>
  </si>
  <si>
    <t>UPI-SHUBHAM-Q891323057@YBL-YESB0YBLUPI-232437047968-UPI</t>
  </si>
  <si>
    <t>0000232437047968</t>
  </si>
  <si>
    <t>UPI-SSDN TRADING-Q657364475@YBL-YESB0YBLUPI-232437111848-UPI</t>
  </si>
  <si>
    <t>0000232437111848</t>
  </si>
  <si>
    <t>UPI-PAYTMUSER-7053156947@PAYTM-BARB0ROHINI-232437310225-UPI</t>
  </si>
  <si>
    <t>0000232437310225</t>
  </si>
  <si>
    <t>UPI-PRINCE KUMAR-PAYTMQR2810050501011LWO4HJZBAWS@PAYTM-PYTM0123456-232437440399-UPI</t>
  </si>
  <si>
    <t>0000232437440399</t>
  </si>
  <si>
    <t>UPI-ZOMATO ONLINE ORDER-ZOMATOONLINEORDER.RZP@ICICI-ICIC0DC0099-232550241926-ZOMATOONLINEORDER</t>
  </si>
  <si>
    <t>0000232550241926</t>
  </si>
  <si>
    <t>21/11/22</t>
  </si>
  <si>
    <t>UPI-ZOMATO ONLINE ORDER-ZOMATOONLINEORDER.RZP@ICICI-ICIC0DC0099-232673423887-ZOMATOONLINEORDER</t>
  </si>
  <si>
    <t>0000232673423887</t>
  </si>
  <si>
    <t>22/11/22</t>
  </si>
  <si>
    <t>UPI-PRINCE KUMAR-PAYTMQR281005050101SABETP2CWQ32@PAYTM-PYTM0123456-232684494495-UPI</t>
  </si>
  <si>
    <t>0000232684494495</t>
  </si>
  <si>
    <t>UPI-ZOMATO LTD-ZOMATO-ORDER@PAYTM-PYTM0123456-232788564072-ZOMATO PAYMENT</t>
  </si>
  <si>
    <t>0000232788564072</t>
  </si>
  <si>
    <t>23/11/22</t>
  </si>
  <si>
    <t>UPI-BAOZI MOMOS-PAYTM-71288749@PAYTM-PYTM0123456-232767473573-OID202211231951400</t>
  </si>
  <si>
    <t>0000232767473573</t>
  </si>
  <si>
    <t>UPI-MAGICPIN-PAYTM-13572266QSWF@PAYTM-PYTM0123456-232707381289-UPI</t>
  </si>
  <si>
    <t>0000232707381289</t>
  </si>
  <si>
    <t>UPI-MR PRADEEP  BAGHEL-PAYTMQR281005050101121U46SXLEAC@PAYTM-PYTM0123456-232707441672-UPI</t>
  </si>
  <si>
    <t>0000232707441672</t>
  </si>
  <si>
    <t>UPI-ZOMATO LTD-ZOMATO-ORDER@PAYTM-PYTM0123456-232880600760-ZOMATO PAYMENT</t>
  </si>
  <si>
    <t>0000232880600760</t>
  </si>
  <si>
    <t>24/11/22</t>
  </si>
  <si>
    <t>UPI-RAZORPAYZOMATO-ZOMATOINDIA@ICICI-ICIC0DC0099-232863359471-ZOMATOONLINEORDER</t>
  </si>
  <si>
    <t>0000232863359471</t>
  </si>
  <si>
    <t>UPI-ZEPTONOW-CFZEPTONOW@ICICI-ICIC0DC0099-232932170137-UPI</t>
  </si>
  <si>
    <t>0000232932170137</t>
  </si>
  <si>
    <t>25/11/22</t>
  </si>
  <si>
    <t>UPI-SAVALIYA RUSHI  KISH-SAVALIARUSHI977@OKSBI-SBIN0060059-232951217137-UPI</t>
  </si>
  <si>
    <t>0000232951217137</t>
  </si>
  <si>
    <t>UPI-MANJU DEVI-PAYTMQR281005050101DSD15EWINXDR@PAYTM-PYTM0123456-232940132138-UPI</t>
  </si>
  <si>
    <t>0000232940132138</t>
  </si>
  <si>
    <t>UPI-JIO PLATFORMS LIMITE-JIOPOSTPAID@YESBANK-YESB0000248-233050945719-JIO20PT00003F5HF92</t>
  </si>
  <si>
    <t>0000233050945719</t>
  </si>
  <si>
    <t>26/11/22</t>
  </si>
  <si>
    <t>UPI-PAYTM METRO PAYMENT-PAYTM-8736701@PAYTM-PYTM0123456-233283708275-OID19715070876@PAY</t>
  </si>
  <si>
    <t>0000233283708275</t>
  </si>
  <si>
    <t>28/11/22</t>
  </si>
  <si>
    <t>UPI-SAVALIYA RUSHI  KISH-SAVALIARUSHI977@OKSBI-SBIN0060059-233207914580-UPI</t>
  </si>
  <si>
    <t>0000233207914580</t>
  </si>
  <si>
    <t>UPI-MOTHER DAIRY-PAYTMQR281005050101VDP1KCD6S5BE@PAYTM-PYTM0123456-233217180189-UPI</t>
  </si>
  <si>
    <t>0000233217180189</t>
  </si>
  <si>
    <t>UPI-NARENDER GUPTA-Q339615349@YBL-YESB0YBLUPI-233218188909-UPI</t>
  </si>
  <si>
    <t>0000233218188909</t>
  </si>
  <si>
    <t>UPI-MANJU DEVI-PAYTMQR2810050501011SXPB7Q67VDU@PAYTM-PYTM0123456-233329336780-UPI</t>
  </si>
  <si>
    <t>0000233329336780</t>
  </si>
  <si>
    <t>29/11/22</t>
  </si>
  <si>
    <t>UPI-SHASHANK JHA-8882219097@PAYTM-PUNB0520610-233322500491-NA</t>
  </si>
  <si>
    <t>0000233322500491</t>
  </si>
  <si>
    <t>UPI-ANNAPOORNAJI SOCIAL -PAYTMQR281005050101MNRR6TKFPH9R@PAYTM-PYTM0123456-233329392148-UPI</t>
  </si>
  <si>
    <t>0000233329392148</t>
  </si>
  <si>
    <t>UPI-SHUBHAM-Q845543258@YBL-YESB0YBLUPI-233329421707-UPI</t>
  </si>
  <si>
    <t>0000233329421707</t>
  </si>
  <si>
    <t>UPI-MANJU DEVI-PAYTMQR2810050501011SXPB7Q67VDU@PAYTM-PYTM0123456-233339911286-UPI</t>
  </si>
  <si>
    <t>0000233339911286</t>
  </si>
  <si>
    <t>UPI-MAGICPIN-PAYTM-13572266QSWF@PAYTM-PYTM0123456-233452664454-UPI</t>
  </si>
  <si>
    <t>0000233452664454</t>
  </si>
  <si>
    <t>30/11/22</t>
  </si>
  <si>
    <t>UPI-ADD MONEY TO WALLET-ADD-MONEY@PAYTM-PYTM0123456-233486540132-OID19752959937@PAY</t>
  </si>
  <si>
    <t>0000233486540132</t>
  </si>
  <si>
    <t>UPI-SWIGGY-SWIGGY@YESPAY-YESB0YESUPI-233436368975-DEBIT MONEY USING</t>
  </si>
  <si>
    <t>0000233436368975</t>
  </si>
  <si>
    <t>UPI-SWIGGY-SWIGGY@YESPAY-YESB0YESUPI-233453393372-PAY FOR MERCHANT</t>
  </si>
  <si>
    <t>0000233453393372</t>
  </si>
  <si>
    <t>UPI-SHASHANK JHA-8882219097@PAYTM-PUNB0520610-233432808405-NA</t>
  </si>
  <si>
    <t>0000233432808405</t>
  </si>
  <si>
    <t>UPI-RAJENDRA SINGH-7053156947@PAYTM-BARB0ROHINI-233492919721-UPI</t>
  </si>
  <si>
    <t>0000233492919721</t>
  </si>
  <si>
    <t>UPI-MAGICPIN-PAYTM-13572266QSWF@PAYTM-PYTM0123456-233465936517-UPI</t>
  </si>
  <si>
    <t>0000233465936517</t>
  </si>
  <si>
    <t>UPI-SS D N TRADING-PAYTMQR2810050501011TXAFLD7TNDH@PAYTM-PYTM0123456-233467852261-UPI</t>
  </si>
  <si>
    <t>0000233467852261</t>
  </si>
  <si>
    <t>UPI-SHASHANK JHA-8882219097@PAYTM-PUNB0520610-233470056937-NA</t>
  </si>
  <si>
    <t>0000233470056937</t>
  </si>
  <si>
    <t>UPI-SHASHANK JHA-8882219097@PAYTM-PUNB0520610-233580846337-UPI</t>
  </si>
  <si>
    <t>0000233580846337</t>
  </si>
  <si>
    <t>01/12/22</t>
  </si>
  <si>
    <t>UPI-OM S OMANWAR-OMANWAROM@OKICICI-ICIC0001642-233580842330-UPI</t>
  </si>
  <si>
    <t>0000233580842330</t>
  </si>
  <si>
    <t>UPI-OM S OMANWAR-OMANWAROM@OKICICI-ICIC0001642-233501455926-UPI</t>
  </si>
  <si>
    <t>0000233501455926</t>
  </si>
  <si>
    <t>UPI-MAGICPIN-PAYTM-13572266QSWF@PAYTM-PYTM0123456-233592780178-UPI</t>
  </si>
  <si>
    <t>0000233592780178</t>
  </si>
  <si>
    <t>UPI-NARENDER GUPTA-Q874014335@YBL-YESB0YBLUPI-233593202691-UPI</t>
  </si>
  <si>
    <t>0000233593202691</t>
  </si>
  <si>
    <t>UPI-SHUBHAM-Q891323057@YBL-YESB0YBLUPI-233594521791-UPI</t>
  </si>
  <si>
    <t>0000233594521791</t>
  </si>
  <si>
    <t>UPI-SWIGGY-UPISWIGGY@ICICI-ICIC0DC0099-233698090519-UPI</t>
  </si>
  <si>
    <t>0000233698090519</t>
  </si>
  <si>
    <t>02/12/22</t>
  </si>
  <si>
    <t>UPI-SHASHANK JHA-8882219097@PAYTM-PUNB0520610-233607938990-UPI</t>
  </si>
  <si>
    <t>0000233607938990</t>
  </si>
  <si>
    <t>UPI-SWIGGY-UPISWIGGY@ICICI-ICIC0DC0099-233860688691-UPI</t>
  </si>
  <si>
    <t>0000233860688691</t>
  </si>
  <si>
    <t>04/12/22</t>
  </si>
  <si>
    <t>UPI-SWIGGY-SWIGGY@YESPAY-YESB0YESUPI-233860756149-PAY FOR MERCHANT</t>
  </si>
  <si>
    <t>0000233860756149</t>
  </si>
  <si>
    <t>UPI-PRINCE  SAGAR-PRINCESAGAR1981@OKHDFCBANK-KKBK0000215-233862510855-6500 RENT AND 300</t>
  </si>
  <si>
    <t>0000233862510855</t>
  </si>
  <si>
    <t>UPI-GOOGLEPAY-GOOG-PAYMENT@OKAXIS-UTIB0000553-233828368237-UPI</t>
  </si>
  <si>
    <t>0000233828368237</t>
  </si>
  <si>
    <t>UPI-PAYTM METRO PAYMENT-PAYTM-8736701@PAYTM-PYTM0123456-233984020863-OID19769776849@PAY</t>
  </si>
  <si>
    <t>0000233984020863</t>
  </si>
  <si>
    <t>05/12/22</t>
  </si>
  <si>
    <t>ACH D- CTRAZORPAY-CAPITALFLOKNPCYKA5LVDH</t>
  </si>
  <si>
    <t>0000006886157095</t>
  </si>
  <si>
    <t>UPI-SUDHIR-PAYTMQR2810050501018QNADYYDGWVB@PAYTM-PYTM0123456-233984791676-UPI</t>
  </si>
  <si>
    <t>0000233984791676</t>
  </si>
  <si>
    <t>UPI-MAGICPIN-PAYTM-13572266QSWF@PAYTM-PYTM0123456-233997766370-UPI</t>
  </si>
  <si>
    <t>0000233997766370</t>
  </si>
  <si>
    <t>UPI-ASHUTOSH BAHUGUNA-7840820687@PAYTM-IOBA0001724-233903523842-UPI</t>
  </si>
  <si>
    <t>0000233903523842</t>
  </si>
  <si>
    <t>06/12/22</t>
  </si>
  <si>
    <t>UPI-BANARSI DASS SWEETS-Q626723856@YBL-YESB0YBLUPI-234010609857-UPI</t>
  </si>
  <si>
    <t>0000234010609857</t>
  </si>
  <si>
    <t>UPI-MANJU DEVI-PAYTM-69792451@PAYTM-PYTM0123456-234067130988-OID202212062006460</t>
  </si>
  <si>
    <t>0000234067130988</t>
  </si>
  <si>
    <t>UPI-SWIGGY-SWIGGY@YESPAY-YESB0YESUPI-234135370337-PAY FOR MERCHANT</t>
  </si>
  <si>
    <t>0000234135370337</t>
  </si>
  <si>
    <t>07/12/22</t>
  </si>
  <si>
    <t>UPI-PAYTM METRO PAYMENT-PAYTM-8736701@PAYTM-PYTM0123456-234187572007-OID19823413875@PAY</t>
  </si>
  <si>
    <t>0000234187572007</t>
  </si>
  <si>
    <t>UPI-VIVEK KUMAR-Q374449890@YBL-YESB0YBLUPI-234142744917-UPI</t>
  </si>
  <si>
    <t>0000234142744917</t>
  </si>
  <si>
    <t>UPI-SHASHANK JHA-8882219097@PAYTM-PUNB0520610-234268535864-UPI</t>
  </si>
  <si>
    <t>0000234268535864</t>
  </si>
  <si>
    <t>08/12/22</t>
  </si>
  <si>
    <t>UPI-PAYTM METRO PAYMENT-PAYTM-8736701@PAYTM-PYTM0123456-234394000517-OID19842462643@PAY</t>
  </si>
  <si>
    <t>0000234394000517</t>
  </si>
  <si>
    <t>09/12/22</t>
  </si>
  <si>
    <t>UPI-ASHISH TOMER-Q742375517@YBL-YESB0YBLUPI-234532827779-NA</t>
  </si>
  <si>
    <t>0000234532827779</t>
  </si>
  <si>
    <t>11/12/22</t>
  </si>
  <si>
    <t>UPI-ZEPTO-ZEPTO.RZP@ICICI-ICIC0DC0099-234674812989-UPI</t>
  </si>
  <si>
    <t>0000234674812989</t>
  </si>
  <si>
    <t>12/12/22</t>
  </si>
  <si>
    <t>UPI-SWIGGY-SWIGGY@YESPAY-YESB0YESUPI-234666489911-PAY FOR MERCHANT</t>
  </si>
  <si>
    <t>0000234666489911</t>
  </si>
  <si>
    <t>UPI-RAJEEV LOCHAN  MUDUL-9643636600@PAYTM-SBIN0010650-234635155984-NA</t>
  </si>
  <si>
    <t>0000234635155984</t>
  </si>
  <si>
    <t>UPI-PRINCE KUMAR-PAYTMQR281005050101SABETP2CWQ32@PAYTM-PYTM0123456-234695515331-UPI</t>
  </si>
  <si>
    <t>0000234695515331</t>
  </si>
  <si>
    <t>UPI-DEELIP FOOD-PAYTMQR2810050501011ISSW3C78XKJ@PAYTM-PYTM0123456-234781100499-UPI</t>
  </si>
  <si>
    <t>0000234781100499</t>
  </si>
  <si>
    <t>13/12/22</t>
  </si>
  <si>
    <t>UPI-MANJU DEVI-PAYTMQR281005050101DSD15EWINXDR@PAYTM-PYTM0123456-234790612826-UPI</t>
  </si>
  <si>
    <t>0000234790612826</t>
  </si>
  <si>
    <t>UPI-MANJU DEVI-PAYTMQR281005050101DSD15EWINXDR@PAYTM-PYTM0123456-234700534660-UPI</t>
  </si>
  <si>
    <t>0000234700534660</t>
  </si>
  <si>
    <t>UPI-MOTHER DAIRY-PAYTMQR281005050101VDP1KCD6S5BE@PAYTM-PYTM0123456-234700655061-UPI</t>
  </si>
  <si>
    <t>0000234700655061</t>
  </si>
  <si>
    <t>0000000000541961</t>
  </si>
  <si>
    <t>14/12/22</t>
  </si>
  <si>
    <t>UPI-MAGICPIN-PAYTM-13572266QSWF@PAYTM-PYTM0123456-234820940915-UPI</t>
  </si>
  <si>
    <t>0000234820940915</t>
  </si>
  <si>
    <t>UPI-MAGICPIN-PAYTM-13572266QSWF@PAYTM-PYTM0123456-234821751277-UPI</t>
  </si>
  <si>
    <t>0000234821751277</t>
  </si>
  <si>
    <t>UPI-BANARSI DASS SWEETS-Q626723856@YBL-YESB0YBLUPI-234821981822-UPI</t>
  </si>
  <si>
    <t>0000234821981822</t>
  </si>
  <si>
    <t>NEFT CR-UTIB0000554-CHEGG INDIA PRIVATE LIMITED-RITIK GUPTA-AXISP00346377283</t>
  </si>
  <si>
    <t>AXISP00346377283</t>
  </si>
  <si>
    <t>15/12/22</t>
  </si>
  <si>
    <t>UPI-SWIGGY-SWIGGYUPI@AXISBANK-UTIB0000000-234929424485-SWIGGY ORDER ID 15</t>
  </si>
  <si>
    <t>0000234929424485</t>
  </si>
  <si>
    <t>UPI-SWIGGY-SWIGGY.REFUNDS@AXISBANK-UTIB0000052-234976828581-REFUND FROM SWIGGY</t>
  </si>
  <si>
    <t>0000234976828581</t>
  </si>
  <si>
    <t>UPI-SWIGGY-SWIGGY@YESPAY-YESB0YESUPI-234932787901-PAY FOR MERCHANT</t>
  </si>
  <si>
    <t>0000234932787901</t>
  </si>
  <si>
    <t>UPI-SWIGGY-UPISWIGGY@ICICI-ICIC0DC0099-234977497110-PAYMENT FOR SWIGGY</t>
  </si>
  <si>
    <t>0000234977497110</t>
  </si>
  <si>
    <t>UPI-RAJEEV LOCHAN  MUDUL-9643636600@PAYTM-SBIN0010650-234954002222-NA</t>
  </si>
  <si>
    <t>0000234954002222</t>
  </si>
  <si>
    <t>UPI-SHASHANK JHA-8882219097@PAYTM-PUNB0520610-234935596620-UPI</t>
  </si>
  <si>
    <t>0000234935596620</t>
  </si>
  <si>
    <t>UPI-RAJEEV LOCHAN  MUDUL-9643636600@PAYTM-SBIN0010650-234954138270-NA</t>
  </si>
  <si>
    <t>0000234954138270</t>
  </si>
  <si>
    <t>UPI-RAJEEV LOCHAN  MUDUL-9643636600@PAYTM-SBIN0010650-234954238508-NA</t>
  </si>
  <si>
    <t>0000234954238508</t>
  </si>
  <si>
    <t>UPI-RAJEEV LOCHAN  MUDUL-9643636600@PAYTM-SBIN0010650-234954329317-NA</t>
  </si>
  <si>
    <t>0000234954329317</t>
  </si>
  <si>
    <t>UPI-RAJEEV LOCHAN  MUDUL-9643636600@PAYTM-SBIN0010650-234954400671-NA</t>
  </si>
  <si>
    <t>0000234954400671</t>
  </si>
  <si>
    <t>UPI-RAJEEV LOCHAN  MUDUL-9643636600@PAYTM-SBIN0010650-234954493348-NA</t>
  </si>
  <si>
    <t>0000234954493348</t>
  </si>
  <si>
    <t>UPI-SHASHANK JHA-8882219097@JUPITERAXIS-FDRL0007777-234992425421-SENT VIA JUPITER</t>
  </si>
  <si>
    <t>0000234992425421</t>
  </si>
  <si>
    <t>UPI-MAGICPIN-PAYTM-13572266QSWF@PAYTM-PYTM0123456-234937028900-UPI</t>
  </si>
  <si>
    <t>0000234937028900</t>
  </si>
  <si>
    <t>UPI-SHASHANK JHA-8882219097@JUPITERAXIS-FDRL0007777-234996983388-SENT VIA JUPITER</t>
  </si>
  <si>
    <t>0000234996983388</t>
  </si>
  <si>
    <t>UPI-RAJEEV LOCHAN  MUDUL-9643636600@PAYTM-SBIN0010650-234965455532-NA</t>
  </si>
  <si>
    <t>0000234965455532</t>
  </si>
  <si>
    <t>UPI-MOTHER DAIRY-PAYTMQR281005050101DLZO47NYLSS7@PAYTM-PYTM0123456-234938488375-UPI</t>
  </si>
  <si>
    <t>0000234938488375</t>
  </si>
  <si>
    <t>UPI-SWIGGY-SWIGGY@YESPAY-YESB0YESUPI-235047405649-PAY FOR MERCHANT</t>
  </si>
  <si>
    <t>0000235047405649</t>
  </si>
  <si>
    <t>16/12/22</t>
  </si>
  <si>
    <t>UPI-PAYTM METRO PAYMENT-PAYTM-8736701@PAYTM-PYTM0123456-235094173064-OID19892070366@PAY</t>
  </si>
  <si>
    <t>0000235094173064</t>
  </si>
  <si>
    <t>0000000000000007</t>
  </si>
  <si>
    <t>17/12/22</t>
  </si>
  <si>
    <t>UPI-MAKE MY TRIP INDIA P-MAKEMYTRIP@HDFCBANK-HDFC0000499-235262586665-PAYMENT REQUEST FR</t>
  </si>
  <si>
    <t>0000235262586665</t>
  </si>
  <si>
    <t>18/12/22</t>
  </si>
  <si>
    <t>UPI-MAKE MY TRIP INDIA P-MAKEMYTRIP@HDFCBANK-HDFC0000240-235262598282-MMT REFUND</t>
  </si>
  <si>
    <t>0000235262598282</t>
  </si>
  <si>
    <t>UPI-PAYTM METRO PAYMENT-PAYTM-8736701@PAYTM-PYTM0123456-235388777451-OID19912085470@PAY</t>
  </si>
  <si>
    <t>0000235388777451</t>
  </si>
  <si>
    <t>19/12/22</t>
  </si>
  <si>
    <t>UPI-MOTHER DAIRY-PAYTMQR281005050101DLZO47NYLSS7@PAYTM-PYTM0123456-235334268030-UPI</t>
  </si>
  <si>
    <t>0000235334268030</t>
  </si>
  <si>
    <t>UPI-SWIGGY-SWIGGY@YESPAY-YESB0YESUPI-235443420978-PAY FOR MERCHANT</t>
  </si>
  <si>
    <t>0000235443420978</t>
  </si>
  <si>
    <t>20/12/22</t>
  </si>
  <si>
    <t>UPI-MANJU DEVI-PAYTMQR281005050101DSD15EWINXDR@PAYTM-PYTM0123456-235458383445-UPI</t>
  </si>
  <si>
    <t>0000235458383445</t>
  </si>
  <si>
    <t>UPI-MOTHER DAIRY-PAYTMQR281005050101DLZO47NYLSS7@PAYTM-PYTM0123456-235458458314-UPI</t>
  </si>
  <si>
    <t>0000235458458314</t>
  </si>
  <si>
    <t>UPI-JIO MART GROCERY-JIOMARTGROCERY@YESBANK-YESB0000001-235473148522-NA</t>
  </si>
  <si>
    <t>0000235473148522</t>
  </si>
  <si>
    <t>21/12/22</t>
  </si>
  <si>
    <t>UPI-SWIGGY-UPISWIGGY@ICICI-ICIC0DC0099-235568893311-UPI</t>
  </si>
  <si>
    <t>0000235568893311</t>
  </si>
  <si>
    <t>UPI-JIO MART GROCERY-JIOMARTGROCERY@YESBANK-YESB0000001-235526903532-JIO201671610587014</t>
  </si>
  <si>
    <t>0000235526903532</t>
  </si>
  <si>
    <t>UPI-SWIGGY-SWIGGYUPI@AXISBANK-UTIB0000000-235573507956-SWIGGY ORDER ID 15</t>
  </si>
  <si>
    <t>0000235573507956</t>
  </si>
  <si>
    <t>UPI-RAJEEV LOCHAN  MUDUL-9643636600@PAYTM-SBIN0010650-235548544386-NA</t>
  </si>
  <si>
    <t>0000235548544386</t>
  </si>
  <si>
    <t>UPI-MOHD  SHAKIB-PAYTMQR28100505010163J5HWDY74M0@PAYTM-PYTM0123456-235580775575-UPI</t>
  </si>
  <si>
    <t>0000235580775575</t>
  </si>
  <si>
    <t>UPI-BANARSI DASS SWEETS-Q626723856@YBL-YESB0YBLUPI-235580960324-UPI</t>
  </si>
  <si>
    <t>0000235580960324</t>
  </si>
  <si>
    <t>UPI-SWIGGY-SWIGGY@YESPAY-YESB0YESUPI-235688798223-PAY FOR MERCHANT</t>
  </si>
  <si>
    <t>0000235688798223</t>
  </si>
  <si>
    <t>22/12/22</t>
  </si>
  <si>
    <t>UPI-MANJU DEVI-PAYTMQR281005050101DSD15EWINXDR@PAYTM-PYTM0123456-235600702034-UPI</t>
  </si>
  <si>
    <t>0000235600702034</t>
  </si>
  <si>
    <t>UPI-SSDN TRADING-Q657364475@YBL-YESB0YBLUPI-235669554548-NA</t>
  </si>
  <si>
    <t>0000235669554548</t>
  </si>
  <si>
    <t>UPI-RAJEEV LOCHAN MUDULI-9643636600@PAYTM-KKBK0000958-235704486638-UPI</t>
  </si>
  <si>
    <t>0000235704486638</t>
  </si>
  <si>
    <t>23/12/22</t>
  </si>
  <si>
    <t>UPI-JIO MART GROCERY-JIOMARTGROCERY@YESBANK-YESB0000001-235713201421-REFUND TRANSACTION</t>
  </si>
  <si>
    <t>0000235713201421</t>
  </si>
  <si>
    <t>UPI-EATCLUB-EATCLUB@ICICI-ICIC0DC0099-235712017881-UPI</t>
  </si>
  <si>
    <t>0000235712017881</t>
  </si>
  <si>
    <t>UPI-EATCLUB-EATCLUB@ICICI-ICIC0DC0099-235842118606-UPI</t>
  </si>
  <si>
    <t>0000235842118606</t>
  </si>
  <si>
    <t>24/12/22</t>
  </si>
  <si>
    <t>UPI-JIO PLATFORMS LIMITE-JIOPOSTPAID@YESBANK-YESB0000248-235815247428- PAYMENT</t>
  </si>
  <si>
    <t>0000235815247428</t>
  </si>
  <si>
    <t>UPI-JIO MART GROCERY-JIOMARTGROCERY@YESBANK-YESB0000001-236304649983-JIO201672260675001</t>
  </si>
  <si>
    <t>0000236304649983</t>
  </si>
  <si>
    <t>29/12/22</t>
  </si>
  <si>
    <t>UPI-FREECHARGEMERCHANT-FCBIZ5DDFZO@FREECHARGE-UTIB0000000-236360189845-UPI</t>
  </si>
  <si>
    <t>0000236360189845</t>
  </si>
  <si>
    <t>UPI-ATRIMED PHARMACEUTIC-ATRIMEDPHARMACE71.RZP@ICICI-ICIC0DC0099-236419913112-ATRIMED PHARMACEUT</t>
  </si>
  <si>
    <t>0000236419913112</t>
  </si>
  <si>
    <t>30/12/22</t>
  </si>
  <si>
    <t>UPI-DEVANSH GARG-GARGDEVANSH12@OKHDFCBANK-BARB0VIVEKV-236468204006-UPI</t>
  </si>
  <si>
    <t>0000236468204006</t>
  </si>
  <si>
    <t>UPI-MAGICPIN-PAYTM-13572266QSWF@PAYTM-PYTM0123456-236595640215-UPI</t>
  </si>
  <si>
    <t>0000236595640215</t>
  </si>
  <si>
    <t>31/12/22</t>
  </si>
  <si>
    <t>UPI-MAGICPIN-PAYTM-13572266QSWF@PAYTM-PYTM0123456-236524134049-OID5917752185670BF</t>
  </si>
  <si>
    <t>0000236524134049</t>
  </si>
  <si>
    <t>UPI-WOW SKIN SCIENCE-WOWSKINSCIENCE22.RZP@ICICI-ICIC0DC0099-236525304376-WOW SKIN SCIENCE</t>
  </si>
  <si>
    <t>0000236525304376</t>
  </si>
  <si>
    <t>UPI-GOOGLEPAY-GOOG-PAYMENT@OKAXIS-UTIB0000553-300282435102-UPI</t>
  </si>
  <si>
    <t>0000300282435102</t>
  </si>
  <si>
    <t>02/01/23</t>
  </si>
  <si>
    <t>UPI-MOTHER DAIRY-PAYTMQR281005050101VDP1KCD6S5BE@PAYTM-PYTM0123456-300262763352-UPI</t>
  </si>
  <si>
    <t>0000300262763352</t>
  </si>
  <si>
    <t>UPI-MAGICPIN-PAYTM-13572266QSWF@PAYTM-PYTM0123456-300373448733-UPI</t>
  </si>
  <si>
    <t>0000300373448733</t>
  </si>
  <si>
    <t>03/01/23</t>
  </si>
  <si>
    <t>UPI-MAGICPIN-PAYTM-13572266QSWF@PAYTM-PYTM0123456-300374357766-UPI</t>
  </si>
  <si>
    <t>0000300374357766</t>
  </si>
  <si>
    <t>UPI-RAJEEV LOCHAN  MUDUL-9643636600@PAYTM-SBIN0010650-336928125534-NA</t>
  </si>
  <si>
    <t>0000336928125534</t>
  </si>
  <si>
    <t>UPI-BANARSI DASS SWEETS-Q626723856@YBL-YESB0YBLUPI-300374708434-UPI</t>
  </si>
  <si>
    <t>0000300374708434</t>
  </si>
  <si>
    <t>UPI-SWIGGY-UPISWIGGY@ICICI-ICIC0DC0099-300335864328-PAYMENT FOR SWIGGY</t>
  </si>
  <si>
    <t>0000300335864328</t>
  </si>
  <si>
    <t>UPI-SWIGGY-UPISWIGGY@ICICI-ICIC0DC0099-300335866658-PAYMENT FOR SWIGGY</t>
  </si>
  <si>
    <t>0000300335866658</t>
  </si>
  <si>
    <t>UPI-ZOMATO-PAYZOMATO@HDFCBANK-HDFC0000499-300390385532-COLLECT TRANSACTIO</t>
  </si>
  <si>
    <t>0000300390385532</t>
  </si>
  <si>
    <t>UPI-SSDN TRADING-Q657364475@YBL-YESB0YBLUPI-300387785435-UPI</t>
  </si>
  <si>
    <t>0000300387785435</t>
  </si>
  <si>
    <t>UPI-SHASHANK JHA-8882219097@PAYTM-PUNB0520610-336967582390-NA</t>
  </si>
  <si>
    <t>0000336967582390</t>
  </si>
  <si>
    <t>UPI-DEELIP FOOD-PAYTMQR28100505010116V9FZDM8UQW@PAYTM-PYTM0123456-300493253934-UPI</t>
  </si>
  <si>
    <t>0000300493253934</t>
  </si>
  <si>
    <t>04/01/23</t>
  </si>
  <si>
    <t>UPI-AQUARIOUS SALON-PAYTMQR2810050501011J3IN6NTP5Q3@PAYTM-PYTM0123456-300496969825-UPI</t>
  </si>
  <si>
    <t>0000300496969825</t>
  </si>
  <si>
    <t>UPI-PAYTM METRO PAYMENT-PAYTM-8736701@PAYTM-PYTM0123456-337083888444-OID20037452088@PAY</t>
  </si>
  <si>
    <t>0000337083888444</t>
  </si>
  <si>
    <t>UPI-TULSI-PAYTMQR2810050501011GCX2OWMT1JI@PAYTM-PYTM0123456-300401487364-UPI</t>
  </si>
  <si>
    <t>0000300401487364</t>
  </si>
  <si>
    <t>UPI-AMRITSARI LASSI WALA-PAYTMQR2810050501011JSBBRIH109A@PAYTM-PYTM0123456-300401923707-UPI</t>
  </si>
  <si>
    <t>0000300401923707</t>
  </si>
  <si>
    <t>UPI-NAND LAL OM PARKASH-PAYTMQR28100505010117USSGUXWNNT@PAYTM-PYTM0123456-300403091239-UPI</t>
  </si>
  <si>
    <t>0000300403091239</t>
  </si>
  <si>
    <t>UPI-ALYAMIN MULTI CUISI-Q038300537@YBL-YESB0YBLUPI-300412402994-UPI</t>
  </si>
  <si>
    <t>0000300412402994</t>
  </si>
  <si>
    <t>UPI-HAJI TEA POINT-Q985238337@YBL-YESB0YBLUPI-300412782669-UPI</t>
  </si>
  <si>
    <t>0000300412782669</t>
  </si>
  <si>
    <t>UPI-NIKHIL CHAURASIA-NIKHIL2003CHAURASIA@OKAXIS-PUNB0171000-300472801067-UPI</t>
  </si>
  <si>
    <t>0000300472801067</t>
  </si>
  <si>
    <t>UPI-RUBYANSH YADAV-8448943873@PAYTM-UBIN0929344-337075482823-NA</t>
  </si>
  <si>
    <t>0000337075482823</t>
  </si>
  <si>
    <t>UPI-ANITA RAI-7011036361@PAYTM-PYTM0123456-337075495309-NA</t>
  </si>
  <si>
    <t>0000337075495309</t>
  </si>
  <si>
    <t>UPI-RAJEEV LOCHAN MUDULI-9643636600@PAYTM-SBIN0010650-300417382583-UPI</t>
  </si>
  <si>
    <t>0000300417382583</t>
  </si>
  <si>
    <t>UPI-RAJEEV LOCHAN  MUDUL-9643636600@PAYTM-SBIN0010650-337076433525-NA</t>
  </si>
  <si>
    <t>0000337076433525</t>
  </si>
  <si>
    <t>UPI-SHASHANK JHA-8882219097@PAYTM-PUNB0520610-300417829392-UPI</t>
  </si>
  <si>
    <t>0000300417829392</t>
  </si>
  <si>
    <t>UPI-MAGICPIN-PAYTM-13572266QSWF@PAYTM-PYTM0123456-300528832336-UPI</t>
  </si>
  <si>
    <t>0000300528832336</t>
  </si>
  <si>
    <t>05/01/23</t>
  </si>
  <si>
    <t>UPI-MAGICPIN-PAYTM-13572266QSWF@PAYTM-PYTM0123456-300528837322-UPI</t>
  </si>
  <si>
    <t>0000300528837322</t>
  </si>
  <si>
    <t>UPI-MAGICPIN-PAYTM-13572266QSWF@PAYTM-PYTM0123456-300530044197-UPI</t>
  </si>
  <si>
    <t>0000300530044197</t>
  </si>
  <si>
    <t>UPI-SHASHANK JHA-8882219097@PAYTM-PUNB0520610-300530145739-UPI</t>
  </si>
  <si>
    <t>0000300530145739</t>
  </si>
  <si>
    <t>UPI-JAYANT BASETIA-8383047251@PAYTM-HDFC0000144-300542099568-NA</t>
  </si>
  <si>
    <t>0000300542099568</t>
  </si>
  <si>
    <t>UPI-PRINCE  SAGAR-PRINCESAGAR1981@OKHDFCBANK-KKBK0000215-300532217541-UPI</t>
  </si>
  <si>
    <t>0000300532217541</t>
  </si>
  <si>
    <t>UPI-AMAZON PAY-AMAZONUPI@APL-UTIB0000100-300519702560-YOU ARE PAYING FOR</t>
  </si>
  <si>
    <t>0000300519702560</t>
  </si>
  <si>
    <t>UPI-RAJEEV LOCHAN  MUDUL-9643636600@PAYTM-SBIN0010650-337175408418-NA</t>
  </si>
  <si>
    <t>0000337175408418</t>
  </si>
  <si>
    <t>UPI-SWIGGY-SWIGGY@YESPAY-YESB0YESUPI-300542786039-PAY FOR MERCHANT</t>
  </si>
  <si>
    <t>0000300542786039</t>
  </si>
  <si>
    <t>UPI-MAGICPIN-PAYTM-13572266QSWF@PAYTM-PYTM0123456-300657438760-UPI</t>
  </si>
  <si>
    <t>0000300657438760</t>
  </si>
  <si>
    <t>06/01/23</t>
  </si>
  <si>
    <t>UPI-WOW SKIN SCIENCE-WOWSKINSCIENCE22.RZP@ICICI-ICIC0DC0099-300659683733-WOWSKINSCIENCE</t>
  </si>
  <si>
    <t>0000300659683733</t>
  </si>
  <si>
    <t>UPI-ADD MONEY TO WALLET-ADD-MONEY@PAYTM-PYTM0123456-300690929592-OID202301063853344</t>
  </si>
  <si>
    <t>0000300690929592</t>
  </si>
  <si>
    <t>UPI-SBIMOPS-SBIMOPS@SBI-SBIN0016209-300795925608-COLLECT FROM BUSIN</t>
  </si>
  <si>
    <t>0000300795925608</t>
  </si>
  <si>
    <t>07/01/23</t>
  </si>
  <si>
    <t>UPI-MAGICPIN-PAYTM-13572266QSWF@PAYTM-PYTM0123456-300899563371-UPI</t>
  </si>
  <si>
    <t>0000300899563371</t>
  </si>
  <si>
    <t>08/01/23</t>
  </si>
  <si>
    <t>UPI-MAGICPIN-PAYTM-13572266QSWF@PAYTM-PYTM0123456-300825836608-OID959044318590332</t>
  </si>
  <si>
    <t>0000300825836608</t>
  </si>
  <si>
    <t>UPI-MAGICPIN-PAYTM-13572266QSWF@PAYTM-PYTM0123456-300800969999-UPI</t>
  </si>
  <si>
    <t>0000300800969999</t>
  </si>
  <si>
    <t>UPI-SUNIL YADAV-Q648554877@YBL-YESB0YBLUPI-300917001808-UPI</t>
  </si>
  <si>
    <t>0000300917001808</t>
  </si>
  <si>
    <t>09/01/23</t>
  </si>
  <si>
    <t>UPI-MANJU DEVI-PAYTMQR281005050101DSD15EWINXDR@PAYTM-PYTM0123456-300921526419-UPI</t>
  </si>
  <si>
    <t>0000300921526419</t>
  </si>
  <si>
    <t>UPI-OM S OMANWAR-OMANWAROM@OKICICI-ICIC0001642-300932454780-FOR CHEF</t>
  </si>
  <si>
    <t>0000300932454780</t>
  </si>
  <si>
    <t>UPI-SHUBHAM-Q845543258@YBL-YESB0YBLUPI-300933712005-UPI</t>
  </si>
  <si>
    <t>0000300933712005</t>
  </si>
  <si>
    <t>UPI-PAYTM WALLET TOPUP-8810429961.WALLET@PAYTM-PYTM0000001-337564109346-NA</t>
  </si>
  <si>
    <t>0000337564109346</t>
  </si>
  <si>
    <t>UPI-SHASHANK JHA-8882219097@PAYTM-PUNB0520610-301021800660-NA</t>
  </si>
  <si>
    <t>0000301021800660</t>
  </si>
  <si>
    <t>10/01/23</t>
  </si>
  <si>
    <t>UPI-MANJU DEVI-PAYTMQR281005050101DSD15EWINXDR@PAYTM-PYTM0123456-301046148106-UPI</t>
  </si>
  <si>
    <t>0000301046148106</t>
  </si>
  <si>
    <t>UPI-RAJEEV LOCHAN  MUDUL-9643636600@PAYTM-SBIN0010650-301053148955-UPI</t>
  </si>
  <si>
    <t>0000301053148955</t>
  </si>
  <si>
    <t>UPI-RAJEEV LOCHAN  MUDUL-9643636600@PAYTM-SBIN0010650-301057904225-UPI</t>
  </si>
  <si>
    <t>0000301057904225</t>
  </si>
  <si>
    <t>UPI-MANJU DEVI-PAYTMQR281005050101DSD15EWINXDR@PAYTM-PYTM0123456-301169209038-UPI</t>
  </si>
  <si>
    <t>0000301169209038</t>
  </si>
  <si>
    <t>11/01/23</t>
  </si>
  <si>
    <t>UPI-RAJEEV LOCHAN  MUDUL-9643636600@PAYTM-SBIN0010650-301174078169-UPI</t>
  </si>
  <si>
    <t>0000301174078169</t>
  </si>
  <si>
    <t>UPI-RAJEEV LOCHAN  MUDUL-9643636600@PAYTM-SBIN0010650-301174297621-UPI</t>
  </si>
  <si>
    <t>0000301174297621</t>
  </si>
  <si>
    <t>UPI-PRINCE KUMAR-PAYTMQR281005050101SABETP2CWQ32@PAYTM-PYTM0123456-301175544132-UPI</t>
  </si>
  <si>
    <t>0000301175544132</t>
  </si>
  <si>
    <t>UPI-OM S OMANWAR-OMANWAROM@OKICICI-ICIC0001642-301183231090-UPI</t>
  </si>
  <si>
    <t>0000301183231090</t>
  </si>
  <si>
    <t>UPI-DEELIP FOOD-PAYTMQR28100505010116V9FZDM8UQW@PAYTM-PYTM0123456-301287447748-UPI</t>
  </si>
  <si>
    <t>0000301287447748</t>
  </si>
  <si>
    <t>12/01/23</t>
  </si>
  <si>
    <t>UPI-MANJU DEVI-PAYTMQR2810050501011SXPB7Q67VDU@PAYTM-PYTM0123456-301294773327-UPI</t>
  </si>
  <si>
    <t>0000301294773327</t>
  </si>
  <si>
    <t>UPI-PARI ENTERPRISES-Q475213688@YBL-YESB0YBLUPI-301204747062-UPI</t>
  </si>
  <si>
    <t>0000301204747062</t>
  </si>
  <si>
    <t>UPI-SWIGGY-SWIGGY@YESPAY-YESB0YESUPI-301208301929-PAY FOR MERCHANT</t>
  </si>
  <si>
    <t>0000301208301929</t>
  </si>
  <si>
    <t>UPI-MANISH  RAI-RAIMANISH1304@OKSBI-SBIN0011551-301313566865-UPI</t>
  </si>
  <si>
    <t>0000301313566865</t>
  </si>
  <si>
    <t>13/01/23</t>
  </si>
  <si>
    <t>UPI-PAYTM METRO PAYMENT-PAYTM-8736701@PAYTM-PYTM0123456-301397120631-OID20106790203@PAY</t>
  </si>
  <si>
    <t>0000301397120631</t>
  </si>
  <si>
    <t>0000000000526512</t>
  </si>
  <si>
    <t>14/01/23</t>
  </si>
  <si>
    <t>UPI-PAYTM METRO PAYMENT-PAYTM-8736701@PAYTM-PYTM0123456-301490855190-OID20104427917@PAY</t>
  </si>
  <si>
    <t>0000301490855190</t>
  </si>
  <si>
    <t>UPI-PRATHAM JAIN-PRATHAMJAIN2003@OKICICI-ICIC0000829-301490933041-UPI</t>
  </si>
  <si>
    <t>0000301490933041</t>
  </si>
  <si>
    <t>UPI-NETAVYA KAPOOR-7678271645@JUPITERAXIS-FDRL0007777-301486198349-SENT VIA JUPITER</t>
  </si>
  <si>
    <t>0000301486198349</t>
  </si>
  <si>
    <t>UPI-RITIK GUPTA-7011119142@JUPITERAXIS-FDRL0007777-301514044841-ADDMONEY</t>
  </si>
  <si>
    <t>0000301514044841</t>
  </si>
  <si>
    <t>15/01/23</t>
  </si>
  <si>
    <t>UPI-SONU-PAYTMQR2810050501011WYK2FQDZH25@PAYTM-PYTM0123456-301567688463-UPI</t>
  </si>
  <si>
    <t>0000301567688463</t>
  </si>
  <si>
    <t>UPI-MOHD WARIS-GGULLU1992@OKICICI-KARB0000548-301567744710-UPI</t>
  </si>
  <si>
    <t>0000301567744710</t>
  </si>
  <si>
    <t>UPI-CHANDAN-BHARATPE90725429752@YESBANKLTD-YESB0YESUPI-301567810774-PAY TO BHARATPE ME</t>
  </si>
  <si>
    <t>0000301567810774</t>
  </si>
  <si>
    <t>UPI-AIESEC DELHI 1-BHARATPE09907751919@YESBANKLTD-YESB0YESUPI-301525167867-PAY TO BHARATPE ME</t>
  </si>
  <si>
    <t>0000301525167867</t>
  </si>
  <si>
    <t>UPI-RITIK GUPTA-7011119142@JUPITERAXIS-FDRL0007777-301526766358-SELF TRANSFER</t>
  </si>
  <si>
    <t>0000301526766358</t>
  </si>
  <si>
    <t>16/01/23</t>
  </si>
  <si>
    <t>UPI-MAGICPIN-PAYTM-13572266QSWF@PAYTM-PYTM0123456-301690881022-UPI</t>
  </si>
  <si>
    <t>0000301690881022</t>
  </si>
  <si>
    <t>UPI-MAGICPIN-PAYTM-13572266QSWF@PAYTM-PYTM0123456-301691741862-UPI</t>
  </si>
  <si>
    <t>0000301691741862</t>
  </si>
  <si>
    <t>UPI-OM S OMANWAR-OMANWAROM@OKICICI-ICIC0001642-301694502128-UPI</t>
  </si>
  <si>
    <t>0000301694502128</t>
  </si>
  <si>
    <t>UPI-OM S OMANWAR-OMANWAROM@OKICICI-ICIC0001642-301693747407-UPI</t>
  </si>
  <si>
    <t>0000301693747407</t>
  </si>
  <si>
    <t>UPI-SHASHANK JHA-8882219097@PAYTM-PUNB0520610-301714396113-UPI</t>
  </si>
  <si>
    <t>0000301714396113</t>
  </si>
  <si>
    <t>17/01/23</t>
  </si>
  <si>
    <t>UPI-PAYTMUSER-9213601400@PAYTM-KKBK0000221-301835121580-UPI</t>
  </si>
  <si>
    <t>0000301835121580</t>
  </si>
  <si>
    <t>18/01/23</t>
  </si>
  <si>
    <t>UPI-PAYTMUSER-9213601400@PAYTM-KKBK0000221-301835155067-UPI</t>
  </si>
  <si>
    <t>0000301835155067</t>
  </si>
  <si>
    <t>UPI-MAGICPIN-PAYTM-13572266QSWF@PAYTM-PYTM0123456-301836650878-UPI</t>
  </si>
  <si>
    <t>0000301836650878</t>
  </si>
  <si>
    <t>UPI-PALASH  DUBEY-8810429961@PAYTM-SBIN0010446-338466995149-NA</t>
  </si>
  <si>
    <t>0000338466995149</t>
  </si>
  <si>
    <t>UPI-RAJEEV LOCHAN  MUDUL-9643636600@PAYTM-KKBK0000958-301840194977-UPI</t>
  </si>
  <si>
    <t>0000301840194977</t>
  </si>
  <si>
    <t>UPI-RAGHUBIR STORE-PAYTMQR2810050501019IXB1WV59U34@PAYTM-PYTM0123456-301840500101-UPI</t>
  </si>
  <si>
    <t>0000301840500101</t>
  </si>
  <si>
    <t>UPI-PRINCE KUMAR-PAYTMQR281005050101SABETP2CWQ32@PAYTM-PYTM0123456-301926406651-SENT VIA JUPITER</t>
  </si>
  <si>
    <t>0000301926406651</t>
  </si>
  <si>
    <t>19/01/23</t>
  </si>
  <si>
    <t>UPI-MANISH GOEL-PAYTM-70591158@PAYTM-KKBK0004617-301922261880-OID202301191214290</t>
  </si>
  <si>
    <t>0000301922261880</t>
  </si>
  <si>
    <t>UPI-SWIGGY-SWIGGY@YESPAY-YESB0YESUPI-338566490525-DEBIT MONEY USING</t>
  </si>
  <si>
    <t>0000338566490525</t>
  </si>
  <si>
    <t>UPI-RAJEEV LOCHAN  MUDUL-9643636600@PAYTM-SBIN0010650-301924456728-NA</t>
  </si>
  <si>
    <t>0000301924456728</t>
  </si>
  <si>
    <t>UPI-RITIK GUPTA-7011119142@JUPITERAXIS-FDRL0007777-301939073047-ADDMONEY</t>
  </si>
  <si>
    <t>0000301939073047</t>
  </si>
  <si>
    <t>UPI-PALASH  DUBEY-8810429961@PAYTM-SBIN0010446-338560747080-NA</t>
  </si>
  <si>
    <t>0000338560747080</t>
  </si>
  <si>
    <t>UPI-BODY CUPID PRIVATE L-RZPOOVWOWSKINSCIENCE@YESBANK-YESB0000022-302068434293-WOWSKINSCIENCE</t>
  </si>
  <si>
    <t>0000302068434293</t>
  </si>
  <si>
    <t>20/01/23</t>
  </si>
  <si>
    <t>UPI-SHASHANK JHA-8882219097@JUPITERAXIS-FDRL0007777-302064767578-SENT VIA JUPITER</t>
  </si>
  <si>
    <t>0000302064767578</t>
  </si>
  <si>
    <t>UPI-SWIGGY-SWIGGY@YESPAY-YESB0YESUPI-302008360891-DEBIT MONEY USING</t>
  </si>
  <si>
    <t>0000302008360891</t>
  </si>
  <si>
    <t>UPI-MAGICPIN-PAYTM-13572266QSWF@PAYTM-PYTM0123456-302072487801-SENT VIA JUPITER</t>
  </si>
  <si>
    <t>0000302072487801</t>
  </si>
  <si>
    <t>UPI-JIO PLATFORMS LIMITE-JIOPOSTPAID@YESBANK-YESB0000248-302232788004-JIO20PT00003LJ8KB2</t>
  </si>
  <si>
    <t>0000302232788004</t>
  </si>
  <si>
    <t>22/01/23</t>
  </si>
  <si>
    <t>UPI-RITIK GUPTA-7011119142@JUPITERAXIS-FDRL0007777-302232831518-ADDMONEY</t>
  </si>
  <si>
    <t>0000302232831518</t>
  </si>
  <si>
    <t>UPI-PAYTM METRO PAYMENT-PAYTM-8736701@PAYTM-PYTM0123456-302291779576-OID20230807314@PAY</t>
  </si>
  <si>
    <t>0000302291779576</t>
  </si>
  <si>
    <t>UPI-MRS  SAHIN XXX BEGAM-BHARATPE90726040879@YESBANKLTD-YESB0YESUPI-302236416483-PAY TO BHARATPE ME</t>
  </si>
  <si>
    <t>0000302236416483</t>
  </si>
  <si>
    <t>UPI-PRINCE KUMAR-PAYTMQR281005050101SABETP2CWQ32@PAYTM-PYTM0123456-302250099779-SENT VIA JUPITER</t>
  </si>
  <si>
    <t>0000302250099779</t>
  </si>
  <si>
    <t>UPI-RITIK GUPTA-7011119142@JUPITERAXIS-FDRL0007777-302361479337-ADDMONEY</t>
  </si>
  <si>
    <t>0000302361479337</t>
  </si>
  <si>
    <t>23/01/23</t>
  </si>
  <si>
    <t>UPI-RAJENDRA SINGH-BHARATPE90726005001@YESBANKLTD-YESB0YESUPI-302370777763-PAY TO BHARATPE ME</t>
  </si>
  <si>
    <t>0000302370777763</t>
  </si>
  <si>
    <t>UPI-RITIK GUPTA-7011119142@JUPITERAXIS-FDRL0007777-302489574818-ADDMONEY</t>
  </si>
  <si>
    <t>0000302489574818</t>
  </si>
  <si>
    <t>24/01/23</t>
  </si>
  <si>
    <t>UPI-RAJEEV LOCHAN  MUDUL-9643636600@PAYTM-SBIN0010650-302469926786-NA</t>
  </si>
  <si>
    <t>0000302469926786</t>
  </si>
  <si>
    <t>UPI-RITIK GUPTA-7011119142@JUPITERAXIS-FDRL0007777-302543526336-ADDMONEY</t>
  </si>
  <si>
    <t>0000302543526336</t>
  </si>
  <si>
    <t>25/01/23</t>
  </si>
  <si>
    <t>UPI-RITIK GUPTA-7011119142@JUPITERAXIS-FDRL0007777-302669155009-ADDMONEY</t>
  </si>
  <si>
    <t>0000302669155009</t>
  </si>
  <si>
    <t>26/01/23</t>
  </si>
  <si>
    <t>UPI-RITIK GUPTA-7011119142@JUPITERAXIS-FDRL0007777-302817448281-ADDMONEY</t>
  </si>
  <si>
    <t>0000302817448281</t>
  </si>
  <si>
    <t>28/01/23</t>
  </si>
  <si>
    <t>UPI-RITIK GUPTA-7011119142@JUPITERAXIS-FDRL0007777-302949117723-ADDMONEY</t>
  </si>
  <si>
    <t>0000302949117723</t>
  </si>
  <si>
    <t>29/01/23</t>
  </si>
  <si>
    <t>UPI-RITIK GUPTA-7011119142@JUPITERAXIS-FDRL0007777-303071533833-ADDMONEY</t>
  </si>
  <si>
    <t>0000303071533833</t>
  </si>
  <si>
    <t>30/01/23</t>
  </si>
  <si>
    <t>NEFT CR-CITI0100000-PAYPAL PAYMENTS PL-OPGSP COLL AC-RITIK GUPTA-CITIN23312385691</t>
  </si>
  <si>
    <t>CITIN23312385691</t>
  </si>
  <si>
    <t>UPI-RAJEEV LOCHAN MUDULI-9643636600@PAYTM-KKBK0000958-303095763570-SENT VIA JUPITER</t>
  </si>
  <si>
    <t>0000303095763570</t>
  </si>
  <si>
    <t>UPI-PALASH DUBEY-8810429961@PAYTM-SBIN0010446-303132383962-SENT VIA JUPITER</t>
  </si>
  <si>
    <t>0000303132383962</t>
  </si>
  <si>
    <t>31/01/23</t>
  </si>
  <si>
    <t>UPI-PALASH DUBEY-8810429961@PAYTM-SBIN0010446-303132400831-SENT VIA JUPITER</t>
  </si>
  <si>
    <t>0000303132400831</t>
  </si>
  <si>
    <t>UPI-SHASHANK JHA-8882219097@JUPITERAXIS-FDRL0007777-303133845463-SENT VIA JUPITER</t>
  </si>
  <si>
    <t>0000303133845463</t>
  </si>
  <si>
    <t>UPI-RITIK GUPTA-7011119142@JUPITERAXIS-FDRL0007777-303133877348-ADDMONEY</t>
  </si>
  <si>
    <t>0000303133877348</t>
  </si>
  <si>
    <t>UPI-PRATHAM JAIN-PRATHAMJAIN2003@OKICICI-ICIC0000829-303239016542-SENT VIA JUPITER</t>
  </si>
  <si>
    <t>0000303239016542</t>
  </si>
  <si>
    <t>01/02/23</t>
  </si>
  <si>
    <t>UPI-MAGICPIN-PAYTM-13572266QSWF@PAYTM-PYTM0123456-303225758228-OID44125881860BCB7</t>
  </si>
  <si>
    <t>0000303225758228</t>
  </si>
  <si>
    <t>UPI-PAYTM METRO PAYMENT-PAYTM-8736701@PAYTM-PYTM0123456-339881225683-OID20287811094@PAY</t>
  </si>
  <si>
    <t>0000339881225683</t>
  </si>
  <si>
    <t>NEFT CR-CITI0100000-PAYPAL PAYMENTS PL-OPGSP COLL AC-RITIK GUPTA-CITIN23315768215</t>
  </si>
  <si>
    <t>CITIN23315768215</t>
  </si>
  <si>
    <t>UPI-RAVI KUMAR-SONELRAJ306@OKHDFCBANK-HDFC0003257-303265749753-SENT VIA JUPITER</t>
  </si>
  <si>
    <t>0000303265749753</t>
  </si>
  <si>
    <t>UPI-OM S OMANWAR-OMANWAROM@OKICICI-ICIC0001642-303270347939-UPI</t>
  </si>
  <si>
    <t>0000303270347939</t>
  </si>
  <si>
    <t>UPI-SWIGGY-SWIGGYUPI@AXISBANK-UTIB0000000-303382731666-SWIGGY ORDER ID 15</t>
  </si>
  <si>
    <t>0000303382731666</t>
  </si>
  <si>
    <t>02/02/23</t>
  </si>
  <si>
    <t>UPI-RAJENDRA SINGH-BHARATPE90726005001@YESBANKLTD-YESB0YESUPI-303383662442-PAY TO BHARATPE ME</t>
  </si>
  <si>
    <t>0000303383662442</t>
  </si>
  <si>
    <t>UPI-PRINCE KUMAR-PAYTMQR2810050501011HRZJKDR7E8B@PAYTM-PYTM0123456-303383756429-SENT VIA JUPITER</t>
  </si>
  <si>
    <t>0000303383756429</t>
  </si>
  <si>
    <t>UPI-SHASHANK JHA-8882219097@PAYTM-PUNB0520610-303330935167-NA</t>
  </si>
  <si>
    <t>0000303330935167</t>
  </si>
  <si>
    <t>UPI-RAJEEV LOCHAN MUDULI-9643636600@PAYTM-KKBK0000958-339943210291-NA</t>
  </si>
  <si>
    <t>0000339943210291</t>
  </si>
  <si>
    <t>UPI-MANJU DEVI-PAYTMQR281005050101DSD15EWINXDR@PAYTM-PYTM0123456-303380101282-UPI</t>
  </si>
  <si>
    <t>0000303380101282</t>
  </si>
  <si>
    <t>UPI-DUNZO DIGITAL PRIVAT-INSTAMOJO.6A2F771B84FE413EB3B6493F972A10C2@ICICI-ICIC0DC0099-303382145999-UPI</t>
  </si>
  <si>
    <t>0000303382145999</t>
  </si>
  <si>
    <t>UPI-RAJPAL-Q102223655@YBL-YESB0YBLUPI-303490345811-UPI</t>
  </si>
  <si>
    <t>0000303490345811</t>
  </si>
  <si>
    <t>03/02/23</t>
  </si>
  <si>
    <t>UPI-RISHAB DANDRIYAL-9971041480@PAYTM-HDFC0000678-340020947758-NA</t>
  </si>
  <si>
    <t>0000340020947758</t>
  </si>
  <si>
    <t>UPI-RISHI KAUSHIK-9811787354@PAYTM-HDFC0001667-340021397675-NA</t>
  </si>
  <si>
    <t>0000340021397675</t>
  </si>
  <si>
    <t>UPI-SWIGGY-UPISWIGGY@ICICI-ICIC0DC0099-303493757119-UPI</t>
  </si>
  <si>
    <t>0000303493757119</t>
  </si>
  <si>
    <t>NEFT CR-CITI0100000-PAYPAL PAYMENTS PL-OPGSP COLL AC-RITIK GUPTA-CITIN23316556648</t>
  </si>
  <si>
    <t>CITIN23316556648</t>
  </si>
  <si>
    <t>UPI-MANOJ TEA STALL-9315557920-1@OKBIZAXIS-UTIB0000000-303434731573-SENT VIA JUPITER</t>
  </si>
  <si>
    <t>0000303434731573</t>
  </si>
  <si>
    <t>UPI-SAHIL JAIN-7838682850@YAPL-PYTM0123456-303473036926-UPI</t>
  </si>
  <si>
    <t>0000303473036926</t>
  </si>
  <si>
    <t>UPI-MAGICPIN-PAYTM-13572266QSWF@PAYTM-PYTM0123456-303513295139-UPI</t>
  </si>
  <si>
    <t>0000303513295139</t>
  </si>
  <si>
    <t>04/02/23</t>
  </si>
  <si>
    <t>UPI-ADD MONEY TO WALLET-ADD-MONEY@PAYTM-PYTM0123456-303698458503-SENT VIA JUPITER</t>
  </si>
  <si>
    <t>0000303698458503</t>
  </si>
  <si>
    <t>05/02/23</t>
  </si>
  <si>
    <t>UPI-MAGICPIN-PAYTM-13572266QSWF@PAYTM-PYTM0123456-303648388971-UPI</t>
  </si>
  <si>
    <t>0000303648388971</t>
  </si>
  <si>
    <t>UPI-PRINCE  SAGAR-PRINCESAGAR1981@OKHDFCBANK-KKBK0000215-303756555630-UPI</t>
  </si>
  <si>
    <t>0000303756555630</t>
  </si>
  <si>
    <t>06/02/23</t>
  </si>
  <si>
    <t>UPI-SWIGGY-UPISWIGGY@ICICI-ICIC0DC0099-303730446354-PAYMENT FOR SWIGGY</t>
  </si>
  <si>
    <t>0000303730446354</t>
  </si>
  <si>
    <t>UPI-RAJEEV LOCHAN MUDULI-9643636600@PAYTM-KKBK0000958-303769725007-UPI</t>
  </si>
  <si>
    <t>0000303769725007</t>
  </si>
  <si>
    <t>UPI-OM S OMANWAR-OMANWAROM@OKICICI-ICIC0001642-303773046819-UPI</t>
  </si>
  <si>
    <t>0000303773046819</t>
  </si>
  <si>
    <t>UPI-NARENDER GUPTA-Q874014335@YBL-YESB0YBLUPI-303773204715-UPI</t>
  </si>
  <si>
    <t>0000303773204715</t>
  </si>
  <si>
    <t>UPI-SHASHANK JHA-8882219097@JUPITERAXIS-FDRL0007777-303747724260-SENT VIA JUPITER</t>
  </si>
  <si>
    <t>0000303747724260</t>
  </si>
  <si>
    <t>UPI-RITIK GUPTA-7011119142@JUPITERAXIS-FDRL0007777-303748499331-ADDMONEY</t>
  </si>
  <si>
    <t>0000303748499331</t>
  </si>
  <si>
    <t>UPI-RITIK GUPTA-7011119142@JUPITERAXIS-FDRL0007777-303858466820-ADDMONEY</t>
  </si>
  <si>
    <t>0000303858466820</t>
  </si>
  <si>
    <t>07/02/23</t>
  </si>
  <si>
    <t>UPI-RAKESH KUMAR-PAYTMQR2810050501011UL9706GMATC@PAYTM-PYTM0123456-303862785526-SENT VIA JUPITER</t>
  </si>
  <si>
    <t>0000303862785526</t>
  </si>
  <si>
    <t>UPI-PALASH  DUBEY-8810429961@PAYTM-SBIN0010446-340448586658-NA</t>
  </si>
  <si>
    <t>0000340448586658</t>
  </si>
  <si>
    <t>UPI-OM S OMANWAR-OMANWAROM@OKICICI-ICIC0001642-303878208817-SENT VIA JUPITER</t>
  </si>
  <si>
    <t>0000303878208817</t>
  </si>
  <si>
    <t>UPI-SHASHANK JHA-8882219097@JUPITERAXIS-FDRL0007777-303995431171-SENT VIA JUPITER</t>
  </si>
  <si>
    <t>0000303995431171</t>
  </si>
  <si>
    <t>08/02/23</t>
  </si>
  <si>
    <t>UPI-SHASHANK JHA-8882219097@JUPITERAXIS-FDRL0007777-303995594056-SENT VIA JUPITER</t>
  </si>
  <si>
    <t>0000303995594056</t>
  </si>
  <si>
    <t>UPI-GOYAL STORE-PAYTMQR2810050501011HKGAH9MLNNI@PAYTM-PYTM0123456-303996192096-SENT VIA JUPITER</t>
  </si>
  <si>
    <t>0000303996192096</t>
  </si>
  <si>
    <t>UPI-HARSHIT KUMAR-PAYTMQR28100505010119I2E0DFVJXT@PAYTM-PYTM0123456-303996263542-SENT VIA JUPITER</t>
  </si>
  <si>
    <t>0000303996263542</t>
  </si>
  <si>
    <t>UPI-SHASHANK JHA-8882219097@JUPITERAXIS-FDRL0007777-303921898015-SENT VIA JUPITER</t>
  </si>
  <si>
    <t>0000303921898015</t>
  </si>
  <si>
    <t>UPI-RITIK GUPTA-7011119142@JUPITERAXIS-FDRL0007777-303921912990-ADDMONEY</t>
  </si>
  <si>
    <t>0000303921912990</t>
  </si>
  <si>
    <t>UPI-GEDDIT CONVENIENCE P-GEDDITZEPTO.BDPG@ICICI-ICIC0DC0099-304035637863-UPI</t>
  </si>
  <si>
    <t>0000304035637863</t>
  </si>
  <si>
    <t>09/02/23</t>
  </si>
  <si>
    <t>UPI-PRINCE KUMAR-PAYTMQR2810050501011HRZJKDR7E8B@PAYTM-PYTM0123456-304025279618-SENT VIA JUPITER</t>
  </si>
  <si>
    <t>0000304025279618</t>
  </si>
  <si>
    <t>UPI-SALWINDER  KAUR-9205447170@AXL-KKBK0000204-304070854654-PAYMENT FROM PHONE</t>
  </si>
  <si>
    <t>0000304070854654</t>
  </si>
  <si>
    <t>NEFT CR-CITI0100000-PAYPAL PAYMENTS PL-OPGSP COLL AC-RITIK GUPTA-CITIN23319195898</t>
  </si>
  <si>
    <t>CITIN23319195898</t>
  </si>
  <si>
    <t>UPI-ZOMATO LTD-ZOMATO-ORDER@PAYTM-PYTM0123456-304054932482-ZOMATO PAYMENT</t>
  </si>
  <si>
    <t>0000304054932482</t>
  </si>
  <si>
    <t>UPI-PRATHAM JAIN-PRATHAMJAIN2003@OKICICI-ICIC0000829-304089866089-UPI</t>
  </si>
  <si>
    <t>0000304089866089</t>
  </si>
  <si>
    <t>UPI-RAJPAL-Q230101106@YBL-YESB0YBLUPI-304163330016-SENT VIA JUPITER</t>
  </si>
  <si>
    <t>0000304163330016</t>
  </si>
  <si>
    <t>10/02/23</t>
  </si>
  <si>
    <t>UPI-RAJPAL-Q230101106@YBL-YESB0YBLUPI-304166169840-SENT VIA JUPITER</t>
  </si>
  <si>
    <t>0000304166169840</t>
  </si>
  <si>
    <t>UPI-SAHIL  CHOUHAN-8448557326@PAYTM-SBIN0031568-304129465968-NA</t>
  </si>
  <si>
    <t>0000304129465968</t>
  </si>
  <si>
    <t>UPI-RITESH KUMAR SINHA-RITESH.3399@WAICICI-KKBK0004618-304142850827-NA</t>
  </si>
  <si>
    <t>0000304142850827</t>
  </si>
  <si>
    <t>UPI-SACHIN BHATT-8595114405@PAYTM-PUNB0062910-304129842959-NA</t>
  </si>
  <si>
    <t>0000304129842959</t>
  </si>
  <si>
    <t>UPI-RISHI VAID-RISHIVAID386@OKICICI-CNRB0000033-304189379570-RISHI SHEET</t>
  </si>
  <si>
    <t>0000304189379570</t>
  </si>
  <si>
    <t>UPI-RISHU PRAKASH PAL-RISHU.PAUL1234@OKICICI-UBIN0566497-340798576912-UPI</t>
  </si>
  <si>
    <t>0000340798576912</t>
  </si>
  <si>
    <t>UPI-SAHIL JAIN-7838682850@YAPL-PYTM0123456-304141277995-UPI</t>
  </si>
  <si>
    <t>0000304141277995</t>
  </si>
  <si>
    <t>UPI-SAHIL JAIN-7838682850@YAPL-PYTM0123456-304142560103-UPI</t>
  </si>
  <si>
    <t>0000304142560103</t>
  </si>
  <si>
    <t>UPI-RISHABH  BHARDWAJ-RISHABH.2279-2@WAHDFCBANK-SBIN0009083-304154798753-PAY BY WHATSAPP</t>
  </si>
  <si>
    <t>0000304154798753</t>
  </si>
  <si>
    <t>UPI-SWIGGY-SWIGGY@YESPAY-YESB0YESUPI-340769391427-DEBIT MONEY USING</t>
  </si>
  <si>
    <t>0000340769391427</t>
  </si>
  <si>
    <t>UPI-RAJEEV LOCHAN  MUDUL-9643636600@PAYTM-SBIN0010650-304159566774-NA</t>
  </si>
  <si>
    <t>0000304159566774</t>
  </si>
  <si>
    <t>UPI-ADD MONEY TO WALLET-ADD-MONEY@PAYTM-PYTM0123456-304197665668-NA</t>
  </si>
  <si>
    <t>0000304197665668</t>
  </si>
  <si>
    <t>UPI-SUKHVINDER SINGH-PAYTMQR281005050101JLS07P0GDLPM@PAYTM-PYTM0123456-304187432073-SENT VIA JUPITER</t>
  </si>
  <si>
    <t>0000304187432073</t>
  </si>
  <si>
    <t>0000000000664191</t>
  </si>
  <si>
    <t>14/02/23</t>
  </si>
  <si>
    <t>JULSEP22 INSTAALERTCHG 6 SMS 020123-MIR2304239516009</t>
  </si>
  <si>
    <t>MIR2304239516009</t>
  </si>
  <si>
    <t>15/02/23</t>
  </si>
  <si>
    <t>UPI-WASIUDDIN-PAYTMQR2810050501011878BG1N2619@PAYTM-PYTM0123456-304708704407-UPI</t>
  </si>
  <si>
    <t>0000304708704407</t>
  </si>
  <si>
    <t>17/02/23</t>
  </si>
  <si>
    <t>UPI-ZOMATO-PAYZOMATOUPI@ICICI-ICIC0DC0099-304963950422-SENT VIA JUPITER</t>
  </si>
  <si>
    <t>0000304963950422</t>
  </si>
  <si>
    <t>18/02/23</t>
  </si>
  <si>
    <t>UPI-PRATHAM JAIN-PRATHAMJAIN2003@OKICICI-ICIC0000829-305060712334-18TH FEB DINNER</t>
  </si>
  <si>
    <t>0000305060712334</t>
  </si>
  <si>
    <t>19/02/23</t>
  </si>
  <si>
    <t>UPI-ZOMATO-PAYZOMATO@HDFCBANK-HDFC0000499-305097073784-SENT VIA JUPITER</t>
  </si>
  <si>
    <t>0000305097073784</t>
  </si>
  <si>
    <t>UPI-RITIK GUPTA-7011119142@JUPITERAXIS-FDRL0007777-305024958842-ADDMONEY</t>
  </si>
  <si>
    <t>0000305024958842</t>
  </si>
  <si>
    <t>UPI-RAKESH KUMAR-PAYTMQR281005050101TSQYLC1HLGP1@PAYTM-PYTM0123456-305139164866-SENT VIA JUPITER</t>
  </si>
  <si>
    <t>0000305139164866</t>
  </si>
  <si>
    <t>20/02/23</t>
  </si>
  <si>
    <t>UPI-PAYTM METRO PAYMENT-PAYTM-8736701@PAYTM-PYTM0123456-305289522830-OID20408219832@PAY</t>
  </si>
  <si>
    <t>0000305289522830</t>
  </si>
  <si>
    <t>21/02/23</t>
  </si>
  <si>
    <t>UPI-MAYANK  MISHRA-8130263522@PAYTM-CNRB0000033-341808856455-SPOTIFY</t>
  </si>
  <si>
    <t>0000341808856455</t>
  </si>
  <si>
    <t>UPI-MAYANK  MISHRA-8130263522@PAYTM-CNRB0000033-341808959871-NA</t>
  </si>
  <si>
    <t>0000341808959871</t>
  </si>
  <si>
    <t>UPI-PRINCE KUMAR-PAYTMQR2810050501011HRZJKDR7E8B@PAYTM-PYTM0123456-305278261567-SENT VIA JUPITER</t>
  </si>
  <si>
    <t>0000305278261567</t>
  </si>
  <si>
    <t>UPI-SWIGGY-SWIGGY@YESPAY-YESB0YESUPI-341868019774-DEBIT MONEY USING</t>
  </si>
  <si>
    <t>0000341868019774</t>
  </si>
  <si>
    <t>UPI-RAJENDRA SINGH-BHARATPE90726005001@YESBANKLTD-YESB0YESUPI-305391478658-PAY TO BHARATPE ME</t>
  </si>
  <si>
    <t>0000305391478658</t>
  </si>
  <si>
    <t>22/02/23</t>
  </si>
  <si>
    <t>UPI-RAVI-RAVIKAHAR104@OKHDFCBANK-BARB0ROHDEL-305441708294-SENT VIA JUPITER</t>
  </si>
  <si>
    <t>0000305441708294</t>
  </si>
  <si>
    <t>23/02/23</t>
  </si>
  <si>
    <t>UPI-SWIGGY-UPISWIGGY@ICICI-ICIC0DC0099-305479175767-PAYMENT FOR SWIGGY</t>
  </si>
  <si>
    <t>0000305479175767</t>
  </si>
  <si>
    <t>UPI-SHASHANK JHA-8882219097@JUPITERAXIS-FDRL0007777-305446936500-SENT VIA JUPITER</t>
  </si>
  <si>
    <t>0000305446936500</t>
  </si>
  <si>
    <t>UPI-SHASHANK JHA-8882219097@JUPITERAXIS-FDRL0007777-305450146284-SENT VIA JUPITER</t>
  </si>
  <si>
    <t>0000305450146284</t>
  </si>
  <si>
    <t>UPI-JIO PLATFORMS LIMITE-JIOPOSTPAID@YESBANK-YESB0000248-305450529742-JIO20PT00003PDBW52</t>
  </si>
  <si>
    <t>0000305450529742</t>
  </si>
  <si>
    <t>UPI-RITIK GUPTA-7011119142@JUPITERAXIS-FDRL0007777-305579845909-ADDMONEY</t>
  </si>
  <si>
    <t>0000305579845909</t>
  </si>
  <si>
    <t>24/02/23</t>
  </si>
  <si>
    <t>UPI-RITIK GUPTA-7011119142@JUPITERAXIS-FDRL0007777-305579856078-SELF TRANSFER</t>
  </si>
  <si>
    <t>0000305579856078</t>
  </si>
  <si>
    <t>UPI-PAYTM METRO PAYMENT-PAYTM-8736701@PAYTM-PYTM0123456-305789060232-OID20468775781@PAY</t>
  </si>
  <si>
    <t>0000305789060232</t>
  </si>
  <si>
    <t>26/02/23</t>
  </si>
  <si>
    <t>UPI-PRINCE KUMAR-PAYTMQR2810050501011HRZJKDR7E8B@PAYTM-PYTM0123456-305852444806-SENT VIA JUPITER</t>
  </si>
  <si>
    <t>0000305852444806</t>
  </si>
  <si>
    <t>27/02/23</t>
  </si>
  <si>
    <t>UPI-DHIAN CHAND RANA-PAYTMQR28100505010115LBY5JERYA5@PAYTM-PYTM0123456-305863351884-SENT VIA JUPITER</t>
  </si>
  <si>
    <t>0000305863351884</t>
  </si>
  <si>
    <t>NEFT CR-CITI0100000-PAYPAL PAYMENTS PL-OPGSP COLL AC-RITIK GUPTA-CITIN23325994060</t>
  </si>
  <si>
    <t>CITIN23325994060</t>
  </si>
  <si>
    <t>UPI-SHASHANK JHA-HISHASHANK03@PINGPAY-PUNB0520610-305870826080-UPI</t>
  </si>
  <si>
    <t>0000305870826080</t>
  </si>
  <si>
    <t>UPI-SWIGGY-UPISWIGGY@ICICI-ICIC0DC0099-305889027846-PAYMENT FOR SWIGGY</t>
  </si>
  <si>
    <t>0000305889027846</t>
  </si>
  <si>
    <t>UPI-PAYTMUSER-7678271645@PAYTM-KKBK0004617-305955055845-UPI</t>
  </si>
  <si>
    <t>0000305955055845</t>
  </si>
  <si>
    <t>28/02/23</t>
  </si>
  <si>
    <t>UPI-BANARSI DASS SWEETS-Q626723856@YBL-YESB0YBLUPI-305994668840-SENT VIA JUPITER</t>
  </si>
  <si>
    <t>0000305994668840</t>
  </si>
  <si>
    <t>UPI-RISAL AHAMAD-9289960226RISAL@PAYTM-CNRB0000033-305951149421-NA</t>
  </si>
  <si>
    <t>0000305951149421</t>
  </si>
  <si>
    <t>UPI-UMESH-PAYTMQR281005050101174J4VN86S87@PAYTM-PYTM0123456-305995134080-SENT VIA JUPITER</t>
  </si>
  <si>
    <t>0000305995134080</t>
  </si>
  <si>
    <t>UPI-MAGICPIN-PAYTM-13572266QSWF@PAYTM-PYTM0123456-305911599248-SENT VIA JUPITER</t>
  </si>
  <si>
    <t>0000305911599248</t>
  </si>
  <si>
    <t>UPI-PRATHAM JAIN-PRATHAMJAIN2003@OKICICI-ICIC0000829-342516242695-UPI</t>
  </si>
  <si>
    <t>0000342516242695</t>
  </si>
  <si>
    <t>UPI-ZOMATO-PAYZOMATOUPI@ICICI-ICIC0DC0099-305971263114-UPI</t>
  </si>
  <si>
    <t>0000305971263114</t>
  </si>
  <si>
    <t>UPI-RAJEEV LOCHAN  MUDUL-9643636600@PAYTM-SBIN0010650-305977544241-NA</t>
  </si>
  <si>
    <t>0000305977544241</t>
  </si>
  <si>
    <t>UPI-PRATHAM JAIN-PRATHAMJAIN2003@OKICICI-ICIC0000829-305977148042-FOR YOUR MUM</t>
  </si>
  <si>
    <t>0000305977148042</t>
  </si>
  <si>
    <t>UPI-ZOMATO LTD-ZOMATO-ORDER@PAYTM-PYTM0123456-306026682988-ZOMATO PAYMENT</t>
  </si>
  <si>
    <t>0000306026682988</t>
  </si>
  <si>
    <t>01/03/23</t>
  </si>
  <si>
    <t>UPI-ZOMATO ONLINE ORDER-ZOMATOONLINEORDER.RZP@ICICI-ICIC0DC0099-306027994300-PAYVIARAZORPAY</t>
  </si>
  <si>
    <t>0000306027994300</t>
  </si>
  <si>
    <t>UPI-RAJEEV LOCHAN MUDULI-9643636600@PAYTM-SBIN0010650-306045288006-SENT VIA JUPITER</t>
  </si>
  <si>
    <t>0000306045288006</t>
  </si>
  <si>
    <t>UPI-RAJEEV LOCHAN MUDULI-9643636600@PAYTM-SBIN0010650-306045311656-SENT VIA JUPITER</t>
  </si>
  <si>
    <t>0000306045311656</t>
  </si>
  <si>
    <t>UPI-PALASH DUBEY-8810429961@PAYTM-SBIN0010446-306045328975-SENT VIA JUPITER</t>
  </si>
  <si>
    <t>0000306045328975</t>
  </si>
  <si>
    <t>UPI-PAYTM METRO PAYMENT-PAYTM-8736701@PAYTM-PYTM0123456-342780486955-OID20510118277@PAY</t>
  </si>
  <si>
    <t>0000342780486955</t>
  </si>
  <si>
    <t>02/03/23</t>
  </si>
  <si>
    <t>UPI-BARKHA  -9310489764@PAYTM-SBIN0004840-306161509170-NA</t>
  </si>
  <si>
    <t>0000306161509170</t>
  </si>
  <si>
    <t>UPI-RAZORPAYZOMATO-ZOMATOINDIA@ICICI-ICIC0DC0099-342697880647-PAY VIA RAZORPAY</t>
  </si>
  <si>
    <t>0000342697880647</t>
  </si>
  <si>
    <t>UPI-SS D N TRADING-PAYTMQR281005050101HK9F8KRW129Y@PAYTM-PYTM0123456-306180441258-SENT VIA JUPITER</t>
  </si>
  <si>
    <t>0000306180441258</t>
  </si>
  <si>
    <t>UPI-SUKHVINDER SINGH-PAYTMQR281005050101JLS07P0GDLPM@PAYTM-PYTM0123456-306215799375-SENT VIA JUPITER</t>
  </si>
  <si>
    <t>0000306215799375</t>
  </si>
  <si>
    <t>03/03/23</t>
  </si>
  <si>
    <t>UPI-DEEPANSHU BANSAL-PAYTMQR2810050501011W9TJG6562P6@PAYTM-PYTM0123456-306216584103-SENT VIA JUPITER</t>
  </si>
  <si>
    <t>0000306216584103</t>
  </si>
  <si>
    <t>UPI-RISHAB DANDRIYAL-9971041480@PAYTM-HDFC0000678-343023869957-NA</t>
  </si>
  <si>
    <t>0000343023869957</t>
  </si>
  <si>
    <t>05/03/23</t>
  </si>
  <si>
    <t>UPI-PRIYANSHU  SAHU-7505566997@PAYTM-SBIN0000646-343034233570-NA</t>
  </si>
  <si>
    <t>0000343034233570</t>
  </si>
  <si>
    <t>UPI-VIJENDER SINGH-9871259572@PAYTM-ICIC0000343-306820884875-NA</t>
  </si>
  <si>
    <t>0000306820884875</t>
  </si>
  <si>
    <t>09/03/23</t>
  </si>
  <si>
    <t>UPI-OM SAI SADHANA SANST-201319420025108@CNRB-CNRB0015100-306839626128-HOTEL BOOKING</t>
  </si>
  <si>
    <t>0000306839626128</t>
  </si>
  <si>
    <t>UPI-RITIK GUPTA-7011119142@JUPITERAXIS-FDRL0007777-306829948253-ADDMONEY</t>
  </si>
  <si>
    <t>0000306829948253</t>
  </si>
  <si>
    <t>UPI-OM PRAKASH-PAYTMQR2810050501011JEJN9Q3P6E0@PAYTM-PYTM0123456-306851198820-UPI</t>
  </si>
  <si>
    <t>0000306851198820</t>
  </si>
  <si>
    <t>UPI-RITIK GUPTA-7011119142@JUPITERAXIS-FDRL0007777-306943533409-ADDMONEY</t>
  </si>
  <si>
    <t>0000306943533409</t>
  </si>
  <si>
    <t>10/03/23</t>
  </si>
  <si>
    <t>UPI-RITIK GUPTA-7011119142@JUPITERAXIS-FDRL0007777-306954830737-ADDMONEY</t>
  </si>
  <si>
    <t>0000306954830737</t>
  </si>
  <si>
    <t>UPI-RAZORPAYZOMATO-ZOMATOINDIA@ICICI-ICIC0DC0099-306960446442-PAYVIARAZORPAY</t>
  </si>
  <si>
    <t>0000306960446442</t>
  </si>
  <si>
    <t>UPI-RAKESH KUMAR-PAYTMQR2810050501011UL9706GMATC@PAYTM-PYTM0123456-306960794310-SENT VIA JUPITER</t>
  </si>
  <si>
    <t>0000306960794310</t>
  </si>
  <si>
    <t>UPI-BAL KISHAN  PALIWAL-Q312611326@YBL-YESB0YBLUPI-306961018616-SENT VIA JUPITER</t>
  </si>
  <si>
    <t>0000306961018616</t>
  </si>
  <si>
    <t>UPI-RITIK GUPTA-7011119142@JUPITERAXIS-FDRL0007777-306962529850-ADDMONEY</t>
  </si>
  <si>
    <t>0000306962529850</t>
  </si>
  <si>
    <t>UPI-RAKESH KUMAR-PAYTMQR2810050501011UL9706GMATC@PAYTM-PYTM0123456-307077136926-SENT VIA JUPITER</t>
  </si>
  <si>
    <t>0000307077136926</t>
  </si>
  <si>
    <t>11/03/23</t>
  </si>
  <si>
    <t>UPI-SHASHANK JHA-8882219097@PAYTM-PUNB0520610-307102728799-UPI</t>
  </si>
  <si>
    <t>0000307102728799</t>
  </si>
  <si>
    <t>12/03/23</t>
  </si>
  <si>
    <t>UPI-RITIK GUPTA-7011119142@JUPITERAXIS-FDRL0007777-307198629741-ADDMONEY</t>
  </si>
  <si>
    <t>0000307198629741</t>
  </si>
  <si>
    <t>UPI-MAGICPIN-PAYTM-13572266QSWF@PAYTM-PYTM0123456-307139731366-OID4547169186D50E5</t>
  </si>
  <si>
    <t>0000307139731366</t>
  </si>
  <si>
    <t>UPI-RITIK GUPTA-7011119142@JUPITERAXIS-FDRL0007777-307237387274-ADDMONEY</t>
  </si>
  <si>
    <t>0000307237387274</t>
  </si>
  <si>
    <t>13/03/23</t>
  </si>
  <si>
    <t>UPI-RITIK GUPTA-7011119142@JUPITERAXIS-FDRL0007777-307237387808-ADDMONEY</t>
  </si>
  <si>
    <t>0000307237387808</t>
  </si>
  <si>
    <t>UPI-RITIK GUPTA-7011119142@JUPITERAXIS-FDRL0007777-307257474500-ADDMONEY</t>
  </si>
  <si>
    <t>0000307257474500</t>
  </si>
  <si>
    <t>UPI-RITIK GUPTA-7011119142@JUPITERAXIS-FDRL0007777-307257506779-ADDMONEY</t>
  </si>
  <si>
    <t>0000307257506779</t>
  </si>
  <si>
    <t>UPI-PRINCE KUMAR-PAYTM-60329779@PAYTM-PYTM0123456-343876572654-OID202303132034510</t>
  </si>
  <si>
    <t>0000343876572654</t>
  </si>
  <si>
    <t>UPI-OM S OMANWAR-OMANWAROM@OKICICI-ICIC0001642-343803633706-UPI</t>
  </si>
  <si>
    <t>0000343803633706</t>
  </si>
  <si>
    <t>0000000000825579</t>
  </si>
  <si>
    <t>14/03/23</t>
  </si>
  <si>
    <t>UPI-RITIK GUPTA-7011119142@JUPITERAXIS-FDRL0007777-307381300281-ADDMONEY</t>
  </si>
  <si>
    <t>0000307381300281</t>
  </si>
  <si>
    <t>UPI-OM S OMANWAR-OMANWAROM@OKICICI-ICIC0001642-307381315896-SENT VIA JUPITER</t>
  </si>
  <si>
    <t>0000307381315896</t>
  </si>
  <si>
    <t>UPI-RITIK GUPTA-7011119142@JUPITERAXIS-FDRL0007777-307390361973-ADDMONEY</t>
  </si>
  <si>
    <t>0000307390361973</t>
  </si>
  <si>
    <t>UPI-RAJEEV LOCHAN MUDULI-9643636600@PAYTM-SBIN0010650-307413271195-SENT VIA JUPITER</t>
  </si>
  <si>
    <t>0000307413271195</t>
  </si>
  <si>
    <t>15/03/23</t>
  </si>
  <si>
    <t>UPI-ZOMATO-PAYZOMATOUPI@ICICI-ICIC0DC0099-307414241461-SENT VIA JUPITER</t>
  </si>
  <si>
    <t>0000307414241461</t>
  </si>
  <si>
    <t>UPI-ZOMATO-ZOMATO.ORDER@AXISBANK-UTIB0000000-307414251791-PAY VIA RAZORPAY</t>
  </si>
  <si>
    <t>0000307414251791</t>
  </si>
  <si>
    <t>UPI-OM S OMANWAR-OMANWAROM@OKICICI-ICIC0001642-307486865024-UPI</t>
  </si>
  <si>
    <t>0000307486865024</t>
  </si>
  <si>
    <t>UPI-PRINCE KUMAR-PAYTMQR281005050101CONYUB0VCVXO@PAYTM-PYTM0123456-307433176792-SENT VIA JUPITER</t>
  </si>
  <si>
    <t>0000307433176792</t>
  </si>
  <si>
    <t>UPI-RITIK GUPTA-7011119142@JUPITERAXIS-FDRL0007777-307433470870-ADDMONEY</t>
  </si>
  <si>
    <t>0000307433470870</t>
  </si>
  <si>
    <t>UPI-RITIK GUPTA-7011119142@JUPITERAXIS-FDRL0007777-307434047279-ADDMONEY</t>
  </si>
  <si>
    <t>0000307434047279</t>
  </si>
  <si>
    <t>UPI-RITIK GUPTA-7011119142@JUPITERAXIS-FDRL0007777-307434134276-ADDMONEY</t>
  </si>
  <si>
    <t>0000307434134276</t>
  </si>
  <si>
    <t>UPI-RITIK GUPTA-7011119142@JUPITERAXIS-FDRL0007777-307434153303-ADDMONEY</t>
  </si>
  <si>
    <t>0000307434153303</t>
  </si>
  <si>
    <t>UPI-MAGICPIN-PAYTM-13572266QSWF@PAYTM-PYTM0123456-344215877914-OID1564216186EE2B4</t>
  </si>
  <si>
    <t>0000344215877914</t>
  </si>
  <si>
    <t>17/03/23</t>
  </si>
  <si>
    <t>UPI-MADRAS CAFE-Q380357178@YBL-YESB0YBLUPI-307618269956-UPI</t>
  </si>
  <si>
    <t>0000307618269956</t>
  </si>
  <si>
    <t>UPI-HARIRAM SECTOR 16 SW-PAYTMQR2810050501011LV4FKM1TAX6@PAYTM-PYTM0123456-307676187477-SENT VIA JUPITER</t>
  </si>
  <si>
    <t>0000307676187477</t>
  </si>
  <si>
    <t>UPI-SSDN TRADING-Q170126315@YBL-YESB0YBLUPI-307691653875-SENT VIA JUPITER</t>
  </si>
  <si>
    <t>0000307691653875</t>
  </si>
  <si>
    <t>UPI-RITIK GUPTA-7011119142@JUPITERAXIS-FDRL0007777-307694279030-ADDMONEY</t>
  </si>
  <si>
    <t>0000307694279030</t>
  </si>
  <si>
    <t>UPI-RAJEEV LOCHAN MUDULI-9643636600@PAYTM-SBIN0010650-307694300544-SENT VIA JUPITER</t>
  </si>
  <si>
    <t>0000307694300544</t>
  </si>
  <si>
    <t>UPI-RITIK GUPTA-7011119142@JUPITERAXIS-FDRL0007777-307694321913-SELF TRANSFER</t>
  </si>
  <si>
    <t>0000307694321913</t>
  </si>
  <si>
    <t>UPI-RITIK GUPTA-7011119142@JUPITERAXIS-FDRL0007777-307694348347-ADDMONEY</t>
  </si>
  <si>
    <t>0000307694348347</t>
  </si>
  <si>
    <t>UPI-SACHIN  -7303621158761@PAYTM-SBIN0003421-307670206763-NA</t>
  </si>
  <si>
    <t>0000307670206763</t>
  </si>
  <si>
    <t>UPI-NA-NA-HDFC0004767-307703220432-UPILITE REGISTRATI</t>
  </si>
  <si>
    <t>0000307703220432</t>
  </si>
  <si>
    <t>18/03/23</t>
  </si>
  <si>
    <t>UPI-MAGICPIN-PAYTM-13572266QSWF@PAYTM-PYTM0123456-307738829009-UPI</t>
  </si>
  <si>
    <t>0000307738829009</t>
  </si>
  <si>
    <t>UPI-PAYTM METRO PAYMENT-PAYTM-8736701@PAYTM-PYTM0123456-344389518279-OID20644880483@PAY</t>
  </si>
  <si>
    <t>0000344389518279</t>
  </si>
  <si>
    <t>UPI-OM S OMANWAR-OMANWAROM@OKICICI-ICIC0001642-307793045878-UPI</t>
  </si>
  <si>
    <t>0000307793045878</t>
  </si>
  <si>
    <t>UPI-RITIK GUPTA-7011119142@JUPITERAXIS-FDRL0007777-307719074299-ADDMONEY</t>
  </si>
  <si>
    <t>0000307719074299</t>
  </si>
  <si>
    <t>UPI-RAJEEV LOCHAN MUDULI-9643636600@PAYTM-SBIN0010650-307719320016-SENT VIA JUPITER</t>
  </si>
  <si>
    <t>0000307719320016</t>
  </si>
  <si>
    <t>UPI-FURKAN-Q451104910@YBL-YESB0YBLUPI-307851269004-SENT VIA JUPITER</t>
  </si>
  <si>
    <t>0000307851269004</t>
  </si>
  <si>
    <t>19/03/23</t>
  </si>
  <si>
    <t>UPI-RISHAB DANDRIYAL-9971041480@PAYTM-HDFC0000678-307983152593-SENT VIA JUPITER</t>
  </si>
  <si>
    <t>0000307983152593</t>
  </si>
  <si>
    <t>20/03/23</t>
  </si>
  <si>
    <t>UPI-OM S OMANWAR-OMANWAROM@OKICICI-ICIC0001642-308016754439-SENT VIA JUPITER</t>
  </si>
  <si>
    <t>0000308016754439</t>
  </si>
  <si>
    <t>21/03/23</t>
  </si>
  <si>
    <t>UPI-PALASH DUBEY-8810429961@PAYTM-SBIN0010446-308129197126-21ST DINNER AT MAD</t>
  </si>
  <si>
    <t>0000308129197126</t>
  </si>
  <si>
    <t>22/03/23</t>
  </si>
  <si>
    <t>UPI-RAJEEV LOCHAN MUDULI-9643636600@PAYTM-SBIN0010650-308153090498-DINNER AND SNACKS</t>
  </si>
  <si>
    <t>0000308153090498</t>
  </si>
  <si>
    <t>UPI-PALASH DUBEY-8810429961@PAYTM-SBIN0010446-308153109581-RASGULLA</t>
  </si>
  <si>
    <t>0000308153109581</t>
  </si>
  <si>
    <t>UPI-JIO PLATFORMS LIMITE-JIOPOSTPAID@YESBANK-YESB0000248-308153661491-JIO20PT00003SN5AE2</t>
  </si>
  <si>
    <t>0000308153661491</t>
  </si>
  <si>
    <t>UPI-PAYTM METRO PAYMENT-PAYTM-8736701@PAYTM-PYTM0123456-308288519503-OID20655834309@PAY</t>
  </si>
  <si>
    <t>0000308288519503</t>
  </si>
  <si>
    <t>23/03/23</t>
  </si>
  <si>
    <t>UPI-RITIK GUPTA-7011119142@JUPITERAXIS-FDRL0007777-308258528442-ADDMONEY</t>
  </si>
  <si>
    <t>0000308258528442</t>
  </si>
  <si>
    <t>UPI-RITIK GUPTA-7011119142@JUPITERAXIS-FDRL0007777-308258538578-ADDMONEY</t>
  </si>
  <si>
    <t>0000308258538578</t>
  </si>
  <si>
    <t>UPI-RITIK GUPTA-7011119142@JUPITERAXIS-FDRL0007777-308258549772-ADDMONEY</t>
  </si>
  <si>
    <t>0000308258549772</t>
  </si>
  <si>
    <t>UPI-RAKESH KUMAR-PAYTMQR281005050101N79MHSBSUE2Y@PAYTM-PYTM0123456-308263113831-RAFOO</t>
  </si>
  <si>
    <t>0000308263113831</t>
  </si>
  <si>
    <t>UPI-RAHULKAMLAPRASADCHAU-Q334637840@YBL-YESB0YBLUPI-308263175829-STING</t>
  </si>
  <si>
    <t>0000308263175829</t>
  </si>
  <si>
    <t>UPI-AMIT VERMA-PAYTMQR2810050501011RZW7W8K2H2F@PAYTM-KKBK0004617-308263343275-SENT VIA JUPITER</t>
  </si>
  <si>
    <t>0000308263343275</t>
  </si>
  <si>
    <t>OCTDEC22 INSTAALERTCHG 4 SMS 040123-MIR2307809099591</t>
  </si>
  <si>
    <t>MIR2307809099591</t>
  </si>
  <si>
    <t>UPI-KISHNA MEDICOS-PAYTMQR2810050501019IMP2V8DI4FN@PAYTM-PYTM0123456-308278446363-SHAMPOO PAPER SOAP</t>
  </si>
  <si>
    <t>0000308278446363</t>
  </si>
  <si>
    <t>UPI-ARUN KUMAR SENGER-83A83A@YBL-KKBK0004619-308282602476-CAB</t>
  </si>
  <si>
    <t>0000308282602476</t>
  </si>
  <si>
    <t>UPI-VISHESH KUMAR TAYAL-PAYTMQR28100505010115OHEP6W1R71@PAYTM-PYTM0123456-308388217631-SENT VIA JUPITER</t>
  </si>
  <si>
    <t>0000308388217631</t>
  </si>
  <si>
    <t>24/03/23</t>
  </si>
  <si>
    <t>UPI-VISHESH KUMAR TAYAL-PAYTMQR28100505010115OHEP6W1R71@PAYTM-PYTM0123456-308388244705-SENT VIA JUPITER</t>
  </si>
  <si>
    <t>0000308388244705</t>
  </si>
  <si>
    <t>UPI-ARIJIT SEN-8527653840@PAYTM-SBIN0012378-308389600948-SENT VIA JUPITER</t>
  </si>
  <si>
    <t>0000308389600948</t>
  </si>
  <si>
    <t>UPI-AREEB AHMED KHAN-AREEB715@OKICICI-ICIC0000007-344950693586-UPI</t>
  </si>
  <si>
    <t>0000344950693586</t>
  </si>
  <si>
    <t>UPI-RITIK GUPTA-7011119142@JUPITERAXIS-FDRL0007777-308389646026-SELF TRANSFER</t>
  </si>
  <si>
    <t>0000308389646026</t>
  </si>
  <si>
    <t>UPI-RITIK GUPTA-7011119142@JUPITERAXIS-FDRL0007777-308390032889-FROM KURUSH AND GA</t>
  </si>
  <si>
    <t>0000308390032889</t>
  </si>
  <si>
    <t>UPI-CASHFREE-CFMER.6382C7KFHA@ICICI-ICIC0DC0099-308391555878-SENT VIA JUPITER</t>
  </si>
  <si>
    <t>0000308391555878</t>
  </si>
  <si>
    <t>UPI-MR MADHAV GUPTA-9729526265@PAYTM-IDIB000R648-344915823782-NA</t>
  </si>
  <si>
    <t>0000344915823782</t>
  </si>
  <si>
    <t>UPI-RITIK GUPTA-7011119142@JUPITERAXIS-FDRL0007777-308392213899-SELF TRANSFER</t>
  </si>
  <si>
    <t>0000308392213899</t>
  </si>
  <si>
    <t>UPI-MR MADHAV GUPTA-9729526265@PAYTM-IDIB000R648-308335626241-NA</t>
  </si>
  <si>
    <t>0000308335626241</t>
  </si>
  <si>
    <t>UPI-KURUSH  RASTOGI-9560150486@PAYTM-SBIN0003702-308335658766-NA</t>
  </si>
  <si>
    <t>0000308335658766</t>
  </si>
  <si>
    <t>UPI-ARIJIT SEN-8527653840@PAYTM-SBIN0012378-308399935995-SENT VIA JUPITER</t>
  </si>
  <si>
    <t>0000308399935995</t>
  </si>
  <si>
    <t>UPI-MR AMIT RAUTELA-8533075640@IBL-BDBL0001898-308314161890-SENT VIA JUPITER</t>
  </si>
  <si>
    <t>0000308314161890</t>
  </si>
  <si>
    <t>UPI-HUSAIN  SAIFEE-8269452172@PAYTM-KKBK0005934-308362696345-NA</t>
  </si>
  <si>
    <t>0000308362696345</t>
  </si>
  <si>
    <t>UPI-BAKERY ON WHEEL-GPAY-11191529940@OKBIZAXIS-UTIB0000000-308317134205-SENT VIA JUPITER</t>
  </si>
  <si>
    <t>0000308317134205</t>
  </si>
  <si>
    <t>UPI-SHASHANK JHA-8882219097@JUPITERAXIS-FDRL0007777-308320048444-SENT VIA JUPITER</t>
  </si>
  <si>
    <t>0000308320048444</t>
  </si>
  <si>
    <t>UPI-BAKERY ON WHEEL-GPAY-11191529940@OKBIZAXIS-UTIB0000000-308320679406-SENT VIA JUPITER</t>
  </si>
  <si>
    <t>0000308320679406</t>
  </si>
  <si>
    <t>UPI-MR RAJKUMAR-PAYTMQR28100505010111VAGAE7FWJJ@PAYTM-PYTM0123456-308431223429-SENT VIA JUPITER</t>
  </si>
  <si>
    <t>0000308431223429</t>
  </si>
  <si>
    <t>25/03/23</t>
  </si>
  <si>
    <t>UPI-RISHAB DANDRIYAL-9971041480@PAYTM-HDFC0000678-308435002260-BRUNCH</t>
  </si>
  <si>
    <t>0000308435002260</t>
  </si>
  <si>
    <t>UPI-AREEB AHMED KHAN-AREEB715@OKICICI-ICIC0000007-308494378508-UPI</t>
  </si>
  <si>
    <t>0000308494378508</t>
  </si>
  <si>
    <t>UPI-RAJENDRA SINGH-PAYTMQR2810050501011XNCQZY4TUET@PAYTM-PYTM0123456-308441521075-SENT VIA JUPITER</t>
  </si>
  <si>
    <t>0000308441521075</t>
  </si>
  <si>
    <t>UPI-MEENU-PAYTMQR28100505010110AFW5PE1BN5@PAYTM-PYTM0123456-308447187279-JUICE DAHI AND NIM</t>
  </si>
  <si>
    <t>0000308447187279</t>
  </si>
  <si>
    <t>UPI-SHASHANK JHA-8882219097@JUPITERAXIS-FDRL0007777-308561416923-RITIK BRUNCH</t>
  </si>
  <si>
    <t>0000308561416923</t>
  </si>
  <si>
    <t>26/03/23</t>
  </si>
  <si>
    <t>UPI-SHASHANK JHA-8882219097@JUPITERAXIS-FDRL0007777-308561504945-BRUNCH</t>
  </si>
  <si>
    <t>0000308561504945</t>
  </si>
  <si>
    <t>UPI-CASHFREE-CFMER.6382C7KFHA@ICICI-ICIC0DC0099-308569458893-SENT VIA JUPITER</t>
  </si>
  <si>
    <t>0000308569458893</t>
  </si>
  <si>
    <t>UPI-VINOD KUMAR-PAYTMQR2810050501011VQ6NP5SVWD7@PAYTM-PYTM0123456-308679062680-MASK</t>
  </si>
  <si>
    <t>0000308679062680</t>
  </si>
  <si>
    <t>27/03/23</t>
  </si>
  <si>
    <t>UPI-VINOD KUMAR-PAYTMQR2810050501011VQ6NP5SVWD7@PAYTM-PYTM0123456-308679068541-SENT VIA JUPITER</t>
  </si>
  <si>
    <t>0000308679068541</t>
  </si>
  <si>
    <t>UPI-SAURABHKUMAR-BHARATPE90725904377@YESBANKLTD-YESB0YESUPI-308679399362-PAY TO BHARATPE ME</t>
  </si>
  <si>
    <t>0000308679399362</t>
  </si>
  <si>
    <t>UPI-SUBHASH-BHARATPE.0104256134@INDUS-INDB0001006-308679656032-PAY TO SUBHASH</t>
  </si>
  <si>
    <t>0000308679656032</t>
  </si>
  <si>
    <t>UPI-ZOMATO LTD-ZOMATO-ORDER@PAYTM-PYTM0123456-308686386760-ZOMATO PAYMENT</t>
  </si>
  <si>
    <t>0000308686386760</t>
  </si>
  <si>
    <t>UPI-GARVIT RASTOGI-9560758772@PAYTM-HDFC0004272-308675575827-SPLITWISE BALANCE</t>
  </si>
  <si>
    <t>0000308675575827</t>
  </si>
  <si>
    <t>28/03/23</t>
  </si>
  <si>
    <t>UPI-PAYTM METRO PAYMENT-PAYTM-8736701@PAYTM-PYTM0123456-308783775629-OID20733989618@PAY</t>
  </si>
  <si>
    <t>0000308783775629</t>
  </si>
  <si>
    <t>UPI-PAYTM-PPI-PROMO@PAYTM-PYTM0123456-345300795847-SENDING MONEY FROM</t>
  </si>
  <si>
    <t>0000345300795847</t>
  </si>
  <si>
    <t>UPI-PRINCE KUMAR-PAYTMQR281005050101CONYUB0VCVXO@PAYTM-PYTM0123456-308727604963-SENT VIA JUPITER</t>
  </si>
  <si>
    <t>0000308727604963</t>
  </si>
  <si>
    <t>UPI-ZOMATO LIMITED-ZOMATO2.PAYU@ICICI-ICIC0DC0099-308854490833-UPI TRANSACTION FO</t>
  </si>
  <si>
    <t>0000308854490833</t>
  </si>
  <si>
    <t>29/03/23</t>
  </si>
  <si>
    <t>UPI-RAJEEV LOCHAN MUDULI-9643636600@PAYTM-SBIN0010650-308856134546-DINNER AND SWEETS</t>
  </si>
  <si>
    <t>0000308856134546</t>
  </si>
  <si>
    <t>UPI-RAJEEV LOCHAN  MUDUL-9643636600@PAYTM-SBIN0010650-345424170462-NA</t>
  </si>
  <si>
    <t>0000345424170462</t>
  </si>
  <si>
    <t>UPI-RAJEEV LOCHAN MUDULI-9643636600@PAYTM-SBIN0010650-308856145630-MOUNTAIN DEW</t>
  </si>
  <si>
    <t>0000308856145630</t>
  </si>
  <si>
    <t>UPI-SHUBHAM-Q845543258@YBL-YESB0YBLUPI-308862575274-SENT VIA JUPITER</t>
  </si>
  <si>
    <t>0000308862575274</t>
  </si>
  <si>
    <t>UPI-MAGICPIN-PAYTM-13572266QSWF@PAYTM-PYTM0123456-308885567241-UPI</t>
  </si>
  <si>
    <t>0000308885567241</t>
  </si>
  <si>
    <t>UPI-RAJEEV LOCHAN  MUDUL-9643636600@PAYTM-SBIN0010650-345463988747-NA</t>
  </si>
  <si>
    <t>0000345463988747</t>
  </si>
  <si>
    <t>UPI-MADRAS CAFE-Q380357178@YBL-YESB0YBLUPI-308870779112-SENT VIA JUPITER</t>
  </si>
  <si>
    <t>0000308870779112</t>
  </si>
  <si>
    <t>UPI-RITIK GUPTA-7011119142@JUPITERAXIS-FDRL0007777-308871009929-SELF TRANSFER</t>
  </si>
  <si>
    <t>0000308871009929</t>
  </si>
  <si>
    <t>UPI-RAJEEV LOCHAN MUDULI-9643636600@PAYTM-SBIN0010650-308871036963-ICE CREAM</t>
  </si>
  <si>
    <t>0000308871036963</t>
  </si>
  <si>
    <t>UPI-RITIK GUPTA-7011119142@JUPITERAXIS-FDRL0007777-308874436980-RISHAB PAYMENT</t>
  </si>
  <si>
    <t>0000308874436980</t>
  </si>
  <si>
    <t>UPI-ZOMATO PRIVATE LIMIT-ZOMATO.PAYU@AXISBANK-UTIB0000000-308984230158-UPI TRANSACTION FO</t>
  </si>
  <si>
    <t>0000308984230158</t>
  </si>
  <si>
    <t>30/03/23</t>
  </si>
  <si>
    <t>UPI-RAJEEV LOCHAN  MUDUL-9643636600@PAYTM-SBIN0010650-345526733708-NA</t>
  </si>
  <si>
    <t>0000345526733708</t>
  </si>
  <si>
    <t>UPI-MANJU DEVI-PAYTMQR281005050101DSD15EWINXDR@PAYTM-PYTM0123456-308998009693-ANNAPURNA</t>
  </si>
  <si>
    <t>0000308998009693</t>
  </si>
  <si>
    <t>UPI-RITIK GUPTA-7011119142@JUPITERAXIS-FDRL0007777-308999284599-SELF TRANSFER</t>
  </si>
  <si>
    <t>0000308999284599</t>
  </si>
  <si>
    <t>CASH DEPOSIT BY - RITIK - VIKAS MARG SHAKARPUR</t>
  </si>
  <si>
    <t>31/03/23</t>
  </si>
  <si>
    <t>UPI-ZOMATO LTD-ZOMATO-ORDER@PAYTM-PYTM0123456-309020037750-ZOMATO PAYMENT</t>
  </si>
  <si>
    <t>0000309020037750</t>
  </si>
  <si>
    <t>UPI-RAMA SHARMA-8447331733@PAYTM-PUNB0371100-309026579843-SENT VIA JUPITER</t>
  </si>
  <si>
    <t>0000309026579843</t>
  </si>
  <si>
    <t>UPI-NIKHIL CHAURASIA-NIKHIL2003CHAURASIA@OKAXIS-PUNB0171000-309026849814-UPI</t>
  </si>
  <si>
    <t>0000309026849814</t>
  </si>
  <si>
    <t>UPI-RITIK GUPTA-7011119142@JUPITERAXIS-FDRL0007777-309027522137-SELF TRANSFER</t>
  </si>
  <si>
    <t>0000309027522137</t>
  </si>
  <si>
    <t>UPI-MAGICPIN-PAYTM-13572266QSWF@PAYTM-PYTM0123456-309043322689-SENT VIA JUPITER</t>
  </si>
  <si>
    <t>0000309043322689</t>
  </si>
  <si>
    <t>UPI-HARI SHANKAR-9990178202@AXL-UBIN0541907-309043882151-SENT VIA JUPITER</t>
  </si>
  <si>
    <t>0000309043882151</t>
  </si>
  <si>
    <t>UPI-BHUPENDER-PAYTMQR2810050501011ALMZ26C1ZA5@PAYTM-PYTM0123456-309044157319-SENT VIA JUPITER</t>
  </si>
  <si>
    <t>0000309044157319</t>
  </si>
  <si>
    <t>UPI-RITIK GUPTA-7011119142@JUPITERAXIS-FDRL0007777-309146031318-SHASHANK</t>
  </si>
  <si>
    <t>0000309146031318</t>
  </si>
  <si>
    <t>01/04/23</t>
  </si>
  <si>
    <t>UPI-PRINCE KUMAR-PAYTMQR2810050501011X5L4E7HW0ZA@PAYTM-PYTM0123456-309156128015-SENT VIA JUPITER</t>
  </si>
  <si>
    <t>0000309156128015</t>
  </si>
  <si>
    <t>UPI-DEEPANSHU BANSAL-PAYTMQR28100505010180HEMOVEFXAX@PAYTM-PYTM0123456-309159427367-SENT VIA JUPITER</t>
  </si>
  <si>
    <t>0000309159427367</t>
  </si>
  <si>
    <t>UPI-EAZYPAY-EAZYPAYWEB@ICICI-ICIC0000020-309176037013-BILL</t>
  </si>
  <si>
    <t>0000309176037013</t>
  </si>
  <si>
    <t>UPI-RITIK GUPTA-7011119142@JUPITERAXIS-FDRL0007777-309177270212-SELF TRANSFER</t>
  </si>
  <si>
    <t>0000309177270212</t>
  </si>
  <si>
    <t>UPI-SANKALP GAUTAM-8851007045@PAYTM-IOBA0002661-309176513237-NA</t>
  </si>
  <si>
    <t>0000309176513237</t>
  </si>
  <si>
    <t>UPI-RAJEEV LOCHAN  MUDUL-9643636600@PAYTM-SBIN0010650-309471760787-FOR MARCH 31</t>
  </si>
  <si>
    <t>0000309471760787</t>
  </si>
  <si>
    <t>04/04/23</t>
  </si>
  <si>
    <t>CASH DEPOSIT BY - RITIK GUPTA - VIKAS MARG SHAKARPUR</t>
  </si>
  <si>
    <t>06/04/23</t>
  </si>
  <si>
    <t>UPI-PRINCE  SAGAR-PRINCESAGAR1981@OKHDFCBANK-KKBK0000215-309788696598-UPI</t>
  </si>
  <si>
    <t>0000309788696598</t>
  </si>
  <si>
    <t>07/04/23</t>
  </si>
  <si>
    <t>UPI-RITIK GUPTA-7011119142@JUPITERAXIS-FDRL0007777-309766934286-ADDMONEY</t>
  </si>
  <si>
    <t>0000309766934286</t>
  </si>
  <si>
    <t>UPI-HIRA SWEETS AND REST-PAYTM-65404357@PAYTM-PYTM0123456-346589300461-OID202304091506410</t>
  </si>
  <si>
    <t>0000346589300461</t>
  </si>
  <si>
    <t>09/04/23</t>
  </si>
  <si>
    <t>UPI-PAYTM METRO PAYMENT-PAYTM-8736701@PAYTM-PYTM0123456-346589510815-OID20773185385@PAY</t>
  </si>
  <si>
    <t>0000346589510815</t>
  </si>
  <si>
    <t>UPI-SS D N TRADING-PAYTM-44546975@PAYTM-PYTM0123456-309991092780-OID202304091646180</t>
  </si>
  <si>
    <t>0000309991092780</t>
  </si>
  <si>
    <t>UPI-RAVI KUMAR-PAYTMQR28100505010114GWPP4O4QWK@PAYTM-PYTM0123456-309962323505-SENT VIA JUPITER</t>
  </si>
  <si>
    <t>0000309962323505</t>
  </si>
  <si>
    <t>UPI-MOHD WARIS-MW8527220510@PAYTM-KARB0000548-346567862697-NA</t>
  </si>
  <si>
    <t>0000346567862697</t>
  </si>
  <si>
    <t>UPI-ASHOK  KUMAR-Q051214926@YBL-YESB0YBLUPI-346568212205-NA</t>
  </si>
  <si>
    <t>0000346568212205</t>
  </si>
  <si>
    <t>UPI-RITIK GUPTA-7011119142@JUPITERAXIS-FDRL0007777-310070422416-ADDMONEY</t>
  </si>
  <si>
    <t>0000310070422416</t>
  </si>
  <si>
    <t>10/04/23</t>
  </si>
  <si>
    <t>UPI-MR HARISH KUMAR-PAYTMQR281005050101BLGL90FTHZTL@PAYTM-PYTM0123456-310077100176-SENT VIA JUPITER</t>
  </si>
  <si>
    <t>0000310077100176</t>
  </si>
  <si>
    <t>UPI-OM S OMANWAR-OMANWAROM@OKICICI-ICIC0001642-310080729903-LUNCH</t>
  </si>
  <si>
    <t>0000310080729903</t>
  </si>
  <si>
    <t>UPI-RAJPAL-Q302297850@YBL-YESB0YBLUPI-310081367375-SENT VIA JUPITER</t>
  </si>
  <si>
    <t>0000310081367375</t>
  </si>
  <si>
    <t>UPI-PALASH DUBEY-8810429961@PAYTM-SBIN0010446-310097011140-SENT VIA JUPITER</t>
  </si>
  <si>
    <t>0000310097011140</t>
  </si>
  <si>
    <t>UPI-RITIK GUPTA-7011119142@JUPITERAXIS-FDRL0007777-310115010607-ADDMONEY</t>
  </si>
  <si>
    <t>0000310115010607</t>
  </si>
  <si>
    <t>11/04/23</t>
  </si>
  <si>
    <t>UPI-RITIK GUPTA-7011119142@JUPITERAXIS-FDRL0007777-310115021669-ADDMONEY</t>
  </si>
  <si>
    <t>0000310115021669</t>
  </si>
  <si>
    <t>UPI-RITIK GUPTA-7011119142@JUPITERAXIS-FDRL0007777-310115028989-ADDMONEY</t>
  </si>
  <si>
    <t>0000310115028989</t>
  </si>
  <si>
    <t>UPI-SACHIN  -7303621158761@PAYTM-SBIN0003421-346728530046-NA</t>
  </si>
  <si>
    <t>0000346728530046</t>
  </si>
  <si>
    <t>UPI-PALASH DUBEY-8810429961@PAYTM-SBIN0010446-310138187108-SENT VIA JUPITER</t>
  </si>
  <si>
    <t>0000310138187108</t>
  </si>
  <si>
    <t>UPI-RITIK GUPTA-7011119142@JUPITERAXIS-FDRL0007777-310142547074-ADDMONEY</t>
  </si>
  <si>
    <t>0000310142547074</t>
  </si>
  <si>
    <t>UPI-MAGICPIN-PAYTM-13572266QSWF@PAYTM-PYTM0123456-310210529741-UPI</t>
  </si>
  <si>
    <t>0000310210529741</t>
  </si>
  <si>
    <t>12/04/23</t>
  </si>
  <si>
    <t>UPI-MAGICPIN-PAYTM-13572266QSWF@PAYTM-PYTM0123456-346812939004-OID4322024187746E0</t>
  </si>
  <si>
    <t>0000346812939004</t>
  </si>
  <si>
    <t>UPI-RENGARAJ VIGNESHKUMA-PAYTMQR281005050101KWTCC1350OUB@PAYTM-PYTM0123456-310255954881-SENT VIA JUPITER</t>
  </si>
  <si>
    <t>0000310255954881</t>
  </si>
  <si>
    <t>UPI-ZOMATO PRIVATE LIMIT-ZOMATO.PAYU@AXISBANK-UTIB0000000-310268821568-UPI TRANSACTION FO</t>
  </si>
  <si>
    <t>0000310268821568</t>
  </si>
  <si>
    <t>UPI-RITIK GUPTA-7011119142@JUPITERAXIS-FDRL0007777-310382865008-ADDMONEY</t>
  </si>
  <si>
    <t>0000310382865008</t>
  </si>
  <si>
    <t>13/04/23</t>
  </si>
  <si>
    <t>UPI-RITIK GUPTA-7011119142@JUPITERAXIS-FDRL0007777-310382887207-ADDMONEY</t>
  </si>
  <si>
    <t>0000310382887207</t>
  </si>
  <si>
    <t>UPI-RITIK GUPTA-7011119142@JUPITERAXIS-FDRL0007777-310382895188-ADDMONEY</t>
  </si>
  <si>
    <t>0000310382895188</t>
  </si>
  <si>
    <t>UPI-RAZORPAYZOMATO-ZOMATOINDIA@ICICI-ICIC0DC0099-310383626330-PAYVIARAZORPAY</t>
  </si>
  <si>
    <t>0000310383626330</t>
  </si>
  <si>
    <t>UPI-RITIK GUPTA-7011119142@JUPITERAXIS-FDRL0007777-310388821457-ADDMONEY</t>
  </si>
  <si>
    <t>0000310388821457</t>
  </si>
  <si>
    <t>UPI-MANJU DEVI-PAYTMQR281005050101IXTHUTYSG1XD@PAYTM-PYTM0123456-310399274360-DINNER</t>
  </si>
  <si>
    <t>0000310399274360</t>
  </si>
  <si>
    <t>UPI-RAZORPAYZOMATO-ZOMATOINDIA@ICICI-ICIC0DC0099-310310096507-PAYVIARAZORPAY</t>
  </si>
  <si>
    <t>0000310310096507</t>
  </si>
  <si>
    <t>UPI-RITIK GUPTA-7011119142@JUPITERAXIS-FDRL0007777-310415794598-ADDMONEY</t>
  </si>
  <si>
    <t>0000310415794598</t>
  </si>
  <si>
    <t>14/04/23</t>
  </si>
  <si>
    <t>UPI-RITIK GUPTA-7011119142@JUPITERAXIS-FDRL0007777-310415796039-ADDMONEY</t>
  </si>
  <si>
    <t>0000310415796039</t>
  </si>
  <si>
    <t>UPI-RITIK GUPTA-7011119142@JUPITERAXIS-FDRL0007777-310415797162-ADDMONEY</t>
  </si>
  <si>
    <t>0000310415797162</t>
  </si>
  <si>
    <t>0000000000455056</t>
  </si>
  <si>
    <t>UPI-RAJNISH-PAYTMQR2810050501017563O2IM08Y4@PAYTM-PYTM0123456-310425377501-KACHORI</t>
  </si>
  <si>
    <t>0000310425377501</t>
  </si>
  <si>
    <t>UPI-PAYU PAYMENTS PRIVAT-PAYUMONEY.PAYU@INDUS-INDB0002201-310443760797-UPI TRANSACTION</t>
  </si>
  <si>
    <t>0000310443760797</t>
  </si>
  <si>
    <t>UPI-SACHIN  -7303621158761@PAYTM-SBIN0003421-310610720723-NA</t>
  </si>
  <si>
    <t>0000310610720723</t>
  </si>
  <si>
    <t>16/04/23</t>
  </si>
  <si>
    <t>UPI-NARENDER GUPTA-Q874014335@YBL-YESB0YBLUPI-310619935109-UPI</t>
  </si>
  <si>
    <t>0000310619935109</t>
  </si>
  <si>
    <t>UPI-RITIK GUPTA-7011119142@JUPITERAXIS-FDRL0007777-310692781839-ADDMONEY</t>
  </si>
  <si>
    <t>0000310692781839</t>
  </si>
  <si>
    <t>UPI-HARI SHRI ENTERPRISE-PAYTMQR2810050501011XWV4HHICIY4@PAYTM-PYTM0123456-310695826337-SENT VIA JUPITER</t>
  </si>
  <si>
    <t>0000310695826337</t>
  </si>
  <si>
    <t>UPI-ZOMATO-PAYZOMATO@HDFCBANK-HDFC0000499-310699785718-SENT   VIA JUPITER</t>
  </si>
  <si>
    <t>0000310699785718</t>
  </si>
  <si>
    <t>UPI-NETAVYA KAPOOR-7678271645@AXISB-ICIC0000842-310774880763-PAID VIA CRED PAY</t>
  </si>
  <si>
    <t>0000310774880763</t>
  </si>
  <si>
    <t>17/04/23</t>
  </si>
  <si>
    <t>UPI-RAJEEV LOCHAN  MUDUL-9643636600@PAYTM-SBIN0010650-310737664799-SENT FROM PAYTM</t>
  </si>
  <si>
    <t>0000310737664799</t>
  </si>
  <si>
    <t>UPI-CHHITIZE KUMAR-7891653872@PAYTM-PYTM0123456-310736097188-RITIK</t>
  </si>
  <si>
    <t>0000310736097188</t>
  </si>
  <si>
    <t>UPI-ZOMATO-PAYZOMATO@HDFCBANK-HDFC0000499-310739007984-DINNER</t>
  </si>
  <si>
    <t>0000310739007984</t>
  </si>
  <si>
    <t>UPI-RAJEEV LOCHAN MUDULI-9643636600@PAYTM-SBIN0010650-310739913408-EXTRA</t>
  </si>
  <si>
    <t>0000310739913408</t>
  </si>
  <si>
    <t>UPI-MOHIT  SHARMA-8178763026@YBL-KKBK0005619-310809543478-PAYMENT FROM PHONE</t>
  </si>
  <si>
    <t>0000310809543478</t>
  </si>
  <si>
    <t>18/04/23</t>
  </si>
  <si>
    <t>UPI-AMIT VERMA-PAYTMQR2810050501011RZW7W8K2H2F@PAYTM-KKBK0004617-310861280703-SENT VIA JUPITER</t>
  </si>
  <si>
    <t>0000310861280703</t>
  </si>
  <si>
    <t>UPI-PAYTM METRO PAYMENT-PAYTM-8736701@PAYTM-PYTM0123456-310868774944-OID20832256561@PAY</t>
  </si>
  <si>
    <t>0000310868774944</t>
  </si>
  <si>
    <t>UPI-MAGICPIN-PAYTM-13572266QSWF@PAYTM-PYTM0123456-310867951720-TANDOORIANA</t>
  </si>
  <si>
    <t>0000310867951720</t>
  </si>
  <si>
    <t>UPI-MAGICPIN-PAYTM-13572266QSWF@PAYTM-PYTM0123456-347437889721-EXPRESS</t>
  </si>
  <si>
    <t>0000347437889721</t>
  </si>
  <si>
    <t>UPI-MAGICPIN-PAYTM-13572266QSWF@PAYTM-PYTM0123456-310868809289-SENT VIA JUPITER</t>
  </si>
  <si>
    <t>0000310868809289</t>
  </si>
  <si>
    <t>UPI-MADRAS CAFE-Q380357178@YBL-YESB0YBLUPI-310870625938-SENT VIA JUPITER</t>
  </si>
  <si>
    <t>0000310870625938</t>
  </si>
  <si>
    <t>UPI-PALASH  DUBEY-8810429961@PAYTM-SBIN0010446-310844876780-NA</t>
  </si>
  <si>
    <t>0000310844876780</t>
  </si>
  <si>
    <t>UPI-RAJEEV LOCHAN  MUDUL-9643636600@PAYTM-SBIN0010650-310907644185-FM FILE</t>
  </si>
  <si>
    <t>0000310907644185</t>
  </si>
  <si>
    <t>19/04/23</t>
  </si>
  <si>
    <t>UPI-RAJEEV LOCHAN  MUDUL-9643636600@PAYTM-SBIN0010650-310907652072-SENT FROM PAYTM</t>
  </si>
  <si>
    <t>0000310907652072</t>
  </si>
  <si>
    <t>UPI-RITIK GUPTA-7011119142@JUPITERAXIS-FDRL0007777-310985459107-ADDMONEY</t>
  </si>
  <si>
    <t>0000310985459107</t>
  </si>
  <si>
    <t>UPI-RITIK GUPTA-7011119142@JUPITERAXIS-FDRL0007777-310985502072-ADDMONEY</t>
  </si>
  <si>
    <t>0000310985502072</t>
  </si>
  <si>
    <t>UPI-RAKESH KUMAR-PAYTMQR281005050101IH23R1CLPT9R@PAYTM-PYTM0123456-310989185213-SENT VIA JUPITER</t>
  </si>
  <si>
    <t>0000310989185213</t>
  </si>
  <si>
    <t>UPI-NARENDER GUPTA-Q874014335@YBL-YESB0YBLUPI-310989257489-CHAACH</t>
  </si>
  <si>
    <t>0000310989257489</t>
  </si>
  <si>
    <t>UPI-VIVEK KUMAR-Q956098120@YBL-YESB0YBLUPI-310999702617-SENT VIA JUPITER</t>
  </si>
  <si>
    <t>0000310999702617</t>
  </si>
  <si>
    <t>UPI-TRANSPORT DEPT GOVT -SBIEPAY.TDGNCT-1000253@SBI-SBIN0016209-311025295181-COLLECT REQUEST FO</t>
  </si>
  <si>
    <t>0000311025295181</t>
  </si>
  <si>
    <t>20/04/23</t>
  </si>
  <si>
    <t>UPI-SHASHANK JHA-8882219097@JUPITERAXIS-FDRL0007777-311035504081-RABDI</t>
  </si>
  <si>
    <t>0000311035504081</t>
  </si>
  <si>
    <t>UPI-RITIK GUPTA-7011119142@JUPITERAXIS-FDRL0007777-311038202179-ADDMONEY</t>
  </si>
  <si>
    <t>0000311038202179</t>
  </si>
  <si>
    <t>UPI-RITIK GUPTA-7011119142@JUPITERAXIS-FDRL0007777-311157048722-ADDMONEY</t>
  </si>
  <si>
    <t>0000311157048722</t>
  </si>
  <si>
    <t>21/04/23</t>
  </si>
  <si>
    <t>UPI-RAY SINGH-Q661518465@YBL-YESB0YBLUPI-311157830017-SAMOSE</t>
  </si>
  <si>
    <t>0000311157830017</t>
  </si>
  <si>
    <t>UPI-MANISH MANISH-PAYTMQR281005050101CN3NT9XXQQYS@PAYTM-PYTM0123456-311158010914-BREAD</t>
  </si>
  <si>
    <t>0000311158010914</t>
  </si>
  <si>
    <t>UPI-ZOMATO PRIVATE LIMIT-ZOMATO.PAYU@AXISBANK-UTIB0000000-311165662085-UPI TRANSACTION FO</t>
  </si>
  <si>
    <t>0000311165662085</t>
  </si>
  <si>
    <t>UPI-ZOMATO LTD-ZOMATO-ORDER@PAYTM-PYTM0123456-311271953166-ZOMATO PAYMENT</t>
  </si>
  <si>
    <t>0000311271953166</t>
  </si>
  <si>
    <t>22/04/23</t>
  </si>
  <si>
    <t>UPI-JIO PLATFORMS LIMITE-JIOPOSTPAID@YESBANK-YESB0000248-311281282705-JIO20PT00003WDT3G2</t>
  </si>
  <si>
    <t>0000311281282705</t>
  </si>
  <si>
    <t>UPI-RITIK GUPTA-7011119142@JUPITERAXIS-FDRL0007777-311384574373-ADDMONEY</t>
  </si>
  <si>
    <t>0000311384574373</t>
  </si>
  <si>
    <t>23/04/23</t>
  </si>
  <si>
    <t>UPI-RITIK GUPTA-7011119142@JUPITERAXIS-FDRL0007777-311384580617-ADDMONEY</t>
  </si>
  <si>
    <t>0000311384580617</t>
  </si>
  <si>
    <t>UPI-ZOMATO-PAYZOMATO@HDFCBANK-HDFC0000499-311410137474-SENT VIA JUPITER</t>
  </si>
  <si>
    <t>0000311410137474</t>
  </si>
  <si>
    <t>24/04/23</t>
  </si>
  <si>
    <t>UPI-RITIK GUPTA-7011119142@JUPITERAXIS-FDRL0007777-311419313503-ADDMONEY</t>
  </si>
  <si>
    <t>0000311419313503</t>
  </si>
  <si>
    <t>UPI-RITIK GUPTA-7011119142@JUPITERAXIS-FDRL0007777-311419318331-ADDMONEY</t>
  </si>
  <si>
    <t>0000311419318331</t>
  </si>
  <si>
    <t>UPI-RITIK GUPTA-7011119142@JUPITERAXIS-FDRL0007777-311419322254-ADDMONEY</t>
  </si>
  <si>
    <t>0000311419322254</t>
  </si>
  <si>
    <t>UPI-RITIK GUPTA-7011119142@JUPITERAXIS-FDRL0007777-311419326158-ADDMONEY</t>
  </si>
  <si>
    <t>0000311419326158</t>
  </si>
  <si>
    <t>UPI-RAKESH KUMAR-PAYTMQRSAKQ5RGI4K@PAYTM-PYTM0123456-311531395815-SENT VIA JUPITER</t>
  </si>
  <si>
    <t>0000311531395815</t>
  </si>
  <si>
    <t>25/04/23</t>
  </si>
  <si>
    <t>UPI-CHANDAN KUMAR-PAYTMQR281005050101QC96DXUD56H0@PAYTM-PYTM0123456-311531460868-SENT VIA JUPITER</t>
  </si>
  <si>
    <t>0000311531460868</t>
  </si>
  <si>
    <t>UPI-SS D N TRADING-PAYTMQR28100505010116H5IN30YWP9@PAYTM-PYTM0123456-311531900208-SENT VIA JUPITER</t>
  </si>
  <si>
    <t>0000311531900208</t>
  </si>
  <si>
    <t>UPI-MR AVNIT KUMAR-PAYTMQR2810050501011GEWUOGU5ZCJ@PAYTM-PYTM0123456-311638959512-PRINT OUT</t>
  </si>
  <si>
    <t>0000311638959512</t>
  </si>
  <si>
    <t>26/04/23</t>
  </si>
  <si>
    <t>UPI-RAKESH KUMAR-PAYTMQRZCHY26KR5I@PAYTM-PYTM0123456-311639020331-SENT VIA JUPITER</t>
  </si>
  <si>
    <t>0000311639020331</t>
  </si>
  <si>
    <t>UPI-RITIK GUPTA-7011119142@JUPITERAXIS-FDRL0007777-311639055889-ADDMONEY</t>
  </si>
  <si>
    <t>0000311639055889</t>
  </si>
  <si>
    <t>UPI-MAGICPIN-PAYTM-13572266QSWF@PAYTM-PYTM0123456-311648188658-OID6753146187BDF91</t>
  </si>
  <si>
    <t>0000311648188658</t>
  </si>
  <si>
    <t>UPI-PALASH  DUBEY-8810429961@PAYTM-SBIN0010446-311642635582-NA</t>
  </si>
  <si>
    <t>0000311642635582</t>
  </si>
  <si>
    <t>UPI-RAJEEV LOCHAN MUDULI-RAJEEV25CL-1@OKSBI-KKBK0000193-311675513042-UPI</t>
  </si>
  <si>
    <t>0000311675513042</t>
  </si>
  <si>
    <t>UPI-PARVEEN KUMAR-PAYTMQR281005050101FN5VZE7HHNE7@PAYTM-PYTM0123456-311646910954-SENT VIA JUPITER</t>
  </si>
  <si>
    <t>0000311646910954</t>
  </si>
  <si>
    <t>UPI-PALASH DUBEY-8810429961@PAYTM-SBIN0010446-311646927085-SENT VIA JUPITER</t>
  </si>
  <si>
    <t>0000311646927085</t>
  </si>
  <si>
    <t>UPI-BAL KISHAN PALIWAL-9811241144@PAYTM-INDB0000145-348317637970-NA</t>
  </si>
  <si>
    <t>0000348317637970</t>
  </si>
  <si>
    <t>27/04/23</t>
  </si>
  <si>
    <t>UPI-RAVI  KUMAR-7011020527@AXL-FINO0000001-348317754502-SENT FROM PAYTM</t>
  </si>
  <si>
    <t>0000348317754502</t>
  </si>
  <si>
    <t>UPI-ZOMATO LTD-ZOMATO-ORDER@PAYTM-PYTM0123456-348336800864-OIDZTDUPIC23C3817D</t>
  </si>
  <si>
    <t>0000348336800864</t>
  </si>
  <si>
    <t>UPI-RAJEEV LOCHAN MUDULI-9643636600@PAYTM-SBIN0010650-311761068465-SENT VIA JUPITER</t>
  </si>
  <si>
    <t>0000311761068465</t>
  </si>
  <si>
    <t>UPI-ZOMATO ONLINE ORDER-ZOMATOONLINEORDER.RZP@ICICI-ICIC0DC0099-311745286767-PAY VIA RAZORPAY</t>
  </si>
  <si>
    <t>0000311745286767</t>
  </si>
  <si>
    <t>UPI-RITIK GUPTA-7011119142@JUPITERAXIS-FDRL0007777-311761454396-ADDMONEY</t>
  </si>
  <si>
    <t>0000311761454396</t>
  </si>
  <si>
    <t>UPI-PAYTM METRO PAYMENT-PAYTM-8736701@PAYTM-PYTM0123456-348453712537-OID20924114077@PAY</t>
  </si>
  <si>
    <t>0000348453712537</t>
  </si>
  <si>
    <t>28/04/23</t>
  </si>
  <si>
    <t>UPI-RITIK GUPTA-7011119142@JUPITERAXIS-FDRL0007777-311866355065-ADDMONEY</t>
  </si>
  <si>
    <t>0000311866355065</t>
  </si>
  <si>
    <t>UPI-VIVEK KUMAR-Q956098120@YBL-YESB0YBLUPI-311867159638-SENT VIA JUPITER</t>
  </si>
  <si>
    <t>0000311867159638</t>
  </si>
  <si>
    <t>NEFT CR-CITI0100000-PAYPAL PAYMENTS PL-OPGSP COLL AC-RITIK GUPTA-CITIN23358319423</t>
  </si>
  <si>
    <t>CITIN23358319423</t>
  </si>
  <si>
    <t>UPI-MAYANK  MISHRA-8130263522@PAYTM-CNRB0000033-348446448061-NA</t>
  </si>
  <si>
    <t>0000348446448061</t>
  </si>
  <si>
    <t>UPI-RITIK GUPTA-7011119142@JUPITERAXIS-FDRL0007777-312092728215-ADDMONEY</t>
  </si>
  <si>
    <t>0000312092728215</t>
  </si>
  <si>
    <t>30/04/23</t>
  </si>
  <si>
    <t>UPI-SHASHANK JHA-8882219097@JUPITERAXIS-FDRL0007777-312010320381-ZOMATO</t>
  </si>
  <si>
    <t>0000312010320381</t>
  </si>
  <si>
    <t>01/05/23</t>
  </si>
  <si>
    <t>UPI-RITIK GUPTA-7011119142@JUPITERAXIS-FDRL0007777-312010327330-FROM SHASHANK</t>
  </si>
  <si>
    <t>0000312010327330</t>
  </si>
  <si>
    <t>UPI-RITIK GUPTA-7011119142@JUPITERAXIS-FDRL0007777-312111706250-PAID BY RISHAB</t>
  </si>
  <si>
    <t>0000312111706250</t>
  </si>
  <si>
    <t>UPI-RITIK GUPTA-7011119142@JUPITERAXIS-FDRL0007777-312112052996-ADDMONEY</t>
  </si>
  <si>
    <t>0000312112052996</t>
  </si>
  <si>
    <t>UPI-DILSHAD AHAMAD-PAYTMQR28100505010112SWQRY2WJAP@PAYTM-PYTM0123456-312231864129-SENT VIA JUPITER</t>
  </si>
  <si>
    <t>0000312231864129</t>
  </si>
  <si>
    <t>02/05/23</t>
  </si>
  <si>
    <t>UPI-KULDEEP SINGH-O1111113398A@MAIRTEL-AIRP0000001-312232166952-PAYMENT MADE TO ME</t>
  </si>
  <si>
    <t>0000312232166952</t>
  </si>
  <si>
    <t>UPI-DHIAN CHAND RANA-PAYTMQR28100505010117I21706FZ7W@PAYTM-PYTM0123456-312233285582-SENT VIA JUPITER</t>
  </si>
  <si>
    <t>0000312233285582</t>
  </si>
  <si>
    <t>UPI-PRINCE KUMAR-PAYTMQR2810050501011S1F5IU0LCKU@PAYTM-PYTM0123456-312343758195-COKE</t>
  </si>
  <si>
    <t>0000312343758195</t>
  </si>
  <si>
    <t>03/05/23</t>
  </si>
  <si>
    <t>UPI-RAKESH KUMAR-PAYTMQR1LODLXDUD0@PAYTM-PYTM0123456-312344221413-DHABA LUNCH</t>
  </si>
  <si>
    <t>0000312344221413</t>
  </si>
  <si>
    <t>UPI-PALASH  DUBEY-8810429961@PAYTM-SBIN0010446-312321502139-NA</t>
  </si>
  <si>
    <t>0000312321502139</t>
  </si>
  <si>
    <t>UPI-RITIK GUPTA-7011119142@JUPITERAXIS-FDRL0007777-312455187957-ADDMONEY</t>
  </si>
  <si>
    <t>0000312455187957</t>
  </si>
  <si>
    <t>04/05/23</t>
  </si>
  <si>
    <t>UPI-RITIK GUPTA-7011119142@JUPITERAXIS-FDRL0007777-312455209571-ADDMONEY</t>
  </si>
  <si>
    <t>0000312455209571</t>
  </si>
  <si>
    <t>UPI-RITIK GUPTA-7011119142@JUPITERAXIS-FDRL0007777-312455216000-ADDMONEY</t>
  </si>
  <si>
    <t>0000312455216000</t>
  </si>
  <si>
    <t>UPI-RITIK GUPTA-7011119142@JUPITERAXIS-FDRL0007777-312455223306-ADDMONEY</t>
  </si>
  <si>
    <t>0000312455223306</t>
  </si>
  <si>
    <t>UPI-ZOMATO LTD-ZOMATO-ORDER@PAYTM-PYTM0123456-312456827080-ZOMATO PAYMENT</t>
  </si>
  <si>
    <t>0000312456827080</t>
  </si>
  <si>
    <t>UPI-ZOMATO MEDIA PRIVATE-ZOMATO.PAYU@HDFCBANK-HDFC0000499-312462712159-UPI TRANSACTION FO</t>
  </si>
  <si>
    <t>0000312462712159</t>
  </si>
  <si>
    <t>UPI-CHANDAN KUMAR-PAYTMQR281005050101QC96DXUD56H0@PAYTM-PYTM0123456-312463857776-SENT VIA JUPITER</t>
  </si>
  <si>
    <t>0000312463857776</t>
  </si>
  <si>
    <t>UPI-RAJENDRA SINGH-BHARATPE90726005001@YESBANKLTD-YESB0YESUPI-312464374603-PAY TO BHARATPE ME</t>
  </si>
  <si>
    <t>0000312464374603</t>
  </si>
  <si>
    <t>UPI-PRINCE KUMAR-PAYTMQR2810050501011S1F5IU0LCKU@PAYTM-PYTM0123456-312569202021-GROCERIES</t>
  </si>
  <si>
    <t>0000312569202021</t>
  </si>
  <si>
    <t>05/05/23</t>
  </si>
  <si>
    <t>UPI-PRINCE KUMAR-PAYTMQR2810050501011S1F5IU0LCKU@PAYTM-PYTM0123456-312569223598-GROCERIES</t>
  </si>
  <si>
    <t>0000312569223598</t>
  </si>
  <si>
    <t>UPI-ZOMATO PRIVATE LIMIT-ZOMATO.PAYU@AXISBANK-UTIB0000000-312576617361-UPI TRANSACTION FO</t>
  </si>
  <si>
    <t>0000312576617361</t>
  </si>
  <si>
    <t>UPI-RITIK GUPTA-7011119142@JUPITERAXIS-FDRL0007777-312577195394-SELF TRANSFER</t>
  </si>
  <si>
    <t>0000312577195394</t>
  </si>
  <si>
    <t>UPI-RITIK GUPTA-7011119142@JUPITERAXIS-FDRL0007777-312577627887-ADDMONEY</t>
  </si>
  <si>
    <t>0000312577627887</t>
  </si>
  <si>
    <t>UPI-RITIK GUPTA-7011119142@JUPITERAXIS-FDRL0007777-312577687931-ADDMONEY</t>
  </si>
  <si>
    <t>0000312577687931</t>
  </si>
  <si>
    <t>UPI-RITIK GUPTA-7011119142@JUPITERAXIS-FDRL0007777-312577691599-ADDMONEY</t>
  </si>
  <si>
    <t>0000312577691599</t>
  </si>
  <si>
    <t>UPI-ADD MONEY TO WALLET-ADD-MONEY@PAYTM-PYTM0123456-349162723170-OID20998037525@PAY</t>
  </si>
  <si>
    <t>0000349162723170</t>
  </si>
  <si>
    <t>UPI-PRINCE KUMAR-PAYTMQR2810050501011S1F5IU0LCKU@PAYTM-PYTM0123456-312584298512-SENT VIA JUPITER</t>
  </si>
  <si>
    <t>0000312584298512</t>
  </si>
  <si>
    <t>UPI-PRINCE  SAGAR-PRINCESAGAR1981@OKHDFCBANK-KKBK0000215-312628267001-UPI</t>
  </si>
  <si>
    <t>0000312628267001</t>
  </si>
  <si>
    <t>06/05/23</t>
  </si>
  <si>
    <t>UPI-RITIK GUPTA-7011119142@JUPITERAXIS-FDRL0007777-312612024431-BACK FROM PAYTM AN</t>
  </si>
  <si>
    <t>0000312612024431</t>
  </si>
  <si>
    <t>UPI-PAYTM METRO PAYMENT-PAYTM-8736701@PAYTM-PYTM0123456-312763382161-OID20984400745@PAY</t>
  </si>
  <si>
    <t>0000312763382161</t>
  </si>
  <si>
    <t>07/05/23</t>
  </si>
  <si>
    <t>UPI-RITIK GUPTA-7011119142@JUPITERAXIS-FDRL0007777-312832135801-HAVELLS CASHBACK</t>
  </si>
  <si>
    <t>0000312832135801</t>
  </si>
  <si>
    <t>08/05/23</t>
  </si>
  <si>
    <t>UPI-PARVEEN KUMAR-PAYTMQR3CZXC43HL8@PAYTM-PYTM0123456-313183486097-SENT VIA JUPITER</t>
  </si>
  <si>
    <t>0000313183486097</t>
  </si>
  <si>
    <t>11/05/23</t>
  </si>
  <si>
    <t>UPI-ZOMATO PRIVATE LIMIT-ZOMATO.PAYU@AXISBANK-UTIB0000000-313183868304-UPI TRANSACTION FO</t>
  </si>
  <si>
    <t>0000313183868304</t>
  </si>
  <si>
    <t>UPI-JAYANT BASETIA-8383047251@PAYTM-KARB0000558-349716415315-NA</t>
  </si>
  <si>
    <t>0000349716415315</t>
  </si>
  <si>
    <t>UPI-RITIK GUPTA-7011119142@JUPITERAXIS-FDRL0007777-313214497980-MEDICINE</t>
  </si>
  <si>
    <t>0000313214497980</t>
  </si>
  <si>
    <t>12/05/23</t>
  </si>
  <si>
    <t>UPI-PAYTM METRO PAYMENT-PAYTM-8736701@PAYTM-PYTM0123456-313358474926-OID21036661513@PAY</t>
  </si>
  <si>
    <t>0000313358474926</t>
  </si>
  <si>
    <t>13/05/23</t>
  </si>
  <si>
    <t>JANMAR23 INSTAALERTCHG 4 SMS 220323-MIR2413014573024</t>
  </si>
  <si>
    <t>MIR2413014573024</t>
  </si>
  <si>
    <t>UPI-PARVEEN KUMAR-PAYTMQRYM8MUQ1AJN@PAYTM-PYTM0123456-313323090877-SENT VIA JUPITER</t>
  </si>
  <si>
    <t>0000313323090877</t>
  </si>
  <si>
    <t>UPI-MANJU DEVI-PAYTMQR281005050101IXTHUTYSG1XD@PAYTM-PYTM0123456-313323120635-RAJMA RICE</t>
  </si>
  <si>
    <t>0000313323120635</t>
  </si>
  <si>
    <t>DEBIT CARD ANNUAL FEE-MAR-2023 200323-MIR2413433754458</t>
  </si>
  <si>
    <t>MIR2413433754458</t>
  </si>
  <si>
    <t>15/05/23</t>
  </si>
  <si>
    <t>UPI-PARVEEN KUMAR-PAYTMQR2810050501015OBB3I5H0HTD@PAYTM-PYTM0123456-313670868740-MOUNTAIN DEW</t>
  </si>
  <si>
    <t>0000313670868740</t>
  </si>
  <si>
    <t>16/05/23</t>
  </si>
  <si>
    <t>UPI-MANISH  RAI-RAIMANISH1304@OKSBI-SBIN0011551-313678729700-UPI</t>
  </si>
  <si>
    <t>0000313678729700</t>
  </si>
  <si>
    <t>UPI-OM S OMANWAR-OMANWAROM@OKICICI-ICIC0001642-350225221620-UPI</t>
  </si>
  <si>
    <t>0000350225221620</t>
  </si>
  <si>
    <t>UPI-RITIK GUPTA-7011119142@JUPITERAXIS-FDRL0007777-313678089900-ADDMONEY</t>
  </si>
  <si>
    <t>0000313678089900</t>
  </si>
  <si>
    <t>UPI-RITIK GUPTA-7011119142@JUPITERAXIS-FDRL0007777-313678097530-ADDMONEY</t>
  </si>
  <si>
    <t>0000313678097530</t>
  </si>
  <si>
    <t>UPI-VIVEK KUMAR-Q389195440@YBL-YESB0YBLUPI-313784547270-CHAACH</t>
  </si>
  <si>
    <t>0000313784547270</t>
  </si>
  <si>
    <t>17/05/23</t>
  </si>
  <si>
    <t>UPI-JIO POSTPAID BILL PA-PAYTM-53817591@PAYTM-PYTM0123456-314392365078-JIO FIBER</t>
  </si>
  <si>
    <t>0000314392365078</t>
  </si>
  <si>
    <t>23/05/23</t>
  </si>
  <si>
    <t>UPI-SBIMOPS-SBIMOPS@SBI-SBIN0016209-314836282973-COLLECT FROM 70111</t>
  </si>
  <si>
    <t>0000314836282973</t>
  </si>
  <si>
    <t>28/05/23</t>
  </si>
  <si>
    <t>UPI-SBIMOPS-SBIMOPS@SBI-SBIN0016209-314836283261-COLLECT FROM 70111</t>
  </si>
  <si>
    <t>0000314836283261</t>
  </si>
  <si>
    <t>UPI-PAYTM METRO PAYMENT-PAYTM-8736701@PAYTM-PYTM0123456-314958442995-OID21159614791@PAY</t>
  </si>
  <si>
    <t>0000314958442995</t>
  </si>
  <si>
    <t>29/05/23</t>
  </si>
  <si>
    <t>UPI-MEENA ENTERPRISES-7726805853-2@OKBIZAXIS-UTIB0000000-314940777000-SENT VIA JUPITER</t>
  </si>
  <si>
    <t>0000314940777000</t>
  </si>
  <si>
    <t>CHQ DEP MICR CLG NOIDA - MICR 1 CLG - NO: AHASD :BANK OF BARODA</t>
  </si>
  <si>
    <t>0000000000000024</t>
  </si>
  <si>
    <t>30/05/23</t>
  </si>
  <si>
    <t>UPI-PAYTM METRO PAYMENT-PAYTM-8736701@PAYTM-PYTM0123456-315050372405-OID21175016588@PAY</t>
  </si>
  <si>
    <t>0000315050372405</t>
  </si>
  <si>
    <t>UPI-SHASHIKALA JAIN  G-JAINSHASHIKALA417@OKSBI-SBIN0011604-315181191700-UPI</t>
  </si>
  <si>
    <t>0000315181191700</t>
  </si>
  <si>
    <t>31/05/23</t>
  </si>
  <si>
    <t>UPI-RITIK GUPTA-7011119142@JUPITERAXIS-FDRL0007777-315198873016-ADDMONEY</t>
  </si>
  <si>
    <t>0000315198873016</t>
  </si>
  <si>
    <t>UPI-MUNICIPAL CORPORATIO-PAYTM-68328266@PAYTM-PYTM0123456-316280837677-HOUSE TAX</t>
  </si>
  <si>
    <t>0000316280837677</t>
  </si>
  <si>
    <t>11/06/23</t>
  </si>
  <si>
    <t>UPI-MUNICIPAL CORPORATIO-PAYTM-68328266@PAYTM-PYTM0123456-316280985257-HOUSE TAX</t>
  </si>
  <si>
    <t>0000316280985257</t>
  </si>
  <si>
    <t>UPI-ZOMATO-PAYZOMATOUPI@ICICI-ICIC0DC0099-316650989553-ICE CREAM</t>
  </si>
  <si>
    <t>0000316650989553</t>
  </si>
  <si>
    <t>15/06/23</t>
  </si>
  <si>
    <t>UPI-PALASH  DUBEY-8810429961@PAYTM-SBIN0010446-353325788188-NA</t>
  </si>
  <si>
    <t>0000353325788188</t>
  </si>
  <si>
    <t>16/06/23</t>
  </si>
  <si>
    <t>UPI-PALASH  DUBEY-8810429961@PAYTM-SBIN0010446-353339787478-NA</t>
  </si>
  <si>
    <t>0000353339787478</t>
  </si>
  <si>
    <t>UPI-RITIK GUPTA-7011119142@JUPITERAXIS-FDRL0007777-316777728104-ADDMONEY</t>
  </si>
  <si>
    <t>0000316777728104</t>
  </si>
  <si>
    <t>UPI-XXXPGN KOTAK 811 OTP-KALPAMCHANDAN@OKICICI-KKBK0007861-316768686486-UPI</t>
  </si>
  <si>
    <t>0000316768686486</t>
  </si>
  <si>
    <t>UPI-PRIYANSHU SAHU-SAHUJI1933@PINGPAY-SBIN0000646-316783149385-UPI</t>
  </si>
  <si>
    <t>0000316783149385</t>
  </si>
  <si>
    <t>UPI-KALPAM SANJEEV HARA -KALPAMCHANDAN@OKSBI-UBIN0801364-316795071128-UPI</t>
  </si>
  <si>
    <t>0000316795071128</t>
  </si>
  <si>
    <t>UPI-RITIK GUPTA-7011119142@JUPITERAXIS-FDRL0007777-316896202811-FULL TO JUPITER</t>
  </si>
  <si>
    <t>0000316896202811</t>
  </si>
  <si>
    <t>17/06/23</t>
  </si>
  <si>
    <t>FT - CR - 05841050046886 - RAJAN GUPTA</t>
  </si>
  <si>
    <t>0000000000000014</t>
  </si>
  <si>
    <t>19/06/23</t>
  </si>
  <si>
    <t>UPI-VIVEK KUMAR-Q389195440@YBL-YESB0YBLUPI-317196721421-SENT   VIA JUPITER</t>
  </si>
  <si>
    <t>0000317196721421</t>
  </si>
  <si>
    <t>20/06/23</t>
  </si>
  <si>
    <t>UPI-JIO POSTPAID BILL PA-PAYTM-53817591@PAYTM-PYTM0123456-317370777902-JIO FIBER BILL</t>
  </si>
  <si>
    <t>0000317370777902</t>
  </si>
  <si>
    <t>22/06/23</t>
  </si>
  <si>
    <t>UPI-PAYTM METRO PAYMENT-PAYTM-8736701@PAYTM-PYTM0123456-317864226129-OID21359413278@PAY</t>
  </si>
  <si>
    <t>0000317864226129</t>
  </si>
  <si>
    <t>27/06/23</t>
  </si>
  <si>
    <t>UPI-DEVANSH GARG-GARGDEVANSH12@OKAXIS-BARB0VIVEKV-317847187861-MKT</t>
  </si>
  <si>
    <t>0000317847187861</t>
  </si>
  <si>
    <t>UPI-NETAVYA   KAPOOR-7678271645@PAYTM-KKBK0004617-354548422210-NA</t>
  </si>
  <si>
    <t>0000354548422210</t>
  </si>
  <si>
    <t>28/06/23</t>
  </si>
  <si>
    <t>UPI-PALASH  DUBEY-8810429961@PAYTM-SBIN0010446-354544144934-NA</t>
  </si>
  <si>
    <t>0000354544144934</t>
  </si>
  <si>
    <t>UPI-RITIK GUPTA-7011119142@JUPITERAXIS-FDRL0007777-318124519263-ADDMONEY</t>
  </si>
  <si>
    <t>0000318124519263</t>
  </si>
  <si>
    <t>30/06/23</t>
  </si>
  <si>
    <t>UPI-RITIK GUPTA-7011119142@JUPITERAXIS-FDRL0007777-318124524390-ADDMONEY</t>
  </si>
  <si>
    <t>0000318124524390</t>
  </si>
  <si>
    <t>UPI-SHASHANK JHA-8882219097@PAYTM-PUNB0520610-354919785554-SENT FROM PAYTM</t>
  </si>
  <si>
    <t>0000354919785554</t>
  </si>
  <si>
    <t>02/07/23</t>
  </si>
  <si>
    <t>UPI-RITIK GUPTA-7011119142@JUPITERAXIS-FDRL0007777-318311270069-ADDMONEY</t>
  </si>
  <si>
    <t>0000318311270069</t>
  </si>
  <si>
    <t>05/07/23</t>
  </si>
  <si>
    <t>UPI-RITIK GUPTA-7011119142@JUPITERAXIS-FDRL0007777-318957185966-MAHAK</t>
  </si>
  <si>
    <t>0000318957185966</t>
  </si>
  <si>
    <t>09/07/23</t>
  </si>
  <si>
    <t>UPI-RITIK GUPTA-7011119142@JUPITERAXIS-FDRL0007777-319074510384-ADDMONEY</t>
  </si>
  <si>
    <t>0000319074510384</t>
  </si>
  <si>
    <t>UPI-ONEDELHI-PAYTM-71330873@PAYTM-PYTM0123456-319236663081-UPI</t>
  </si>
  <si>
    <t>0000319236663081</t>
  </si>
  <si>
    <t>11/07/23</t>
  </si>
  <si>
    <t>12/07/23</t>
  </si>
  <si>
    <t>UPI-RITIK GUPTA-7011119142@JUPITERAXIS-FDRL0007777-319434793451-OMANWAR</t>
  </si>
  <si>
    <t>0000319434793451</t>
  </si>
  <si>
    <t>13/07/23</t>
  </si>
  <si>
    <t>UPI-RITIK GUPTA-7011119142@JUPITERAXIS-FDRL0007777-319434932575-RISHAB</t>
  </si>
  <si>
    <t>0000319434932575</t>
  </si>
  <si>
    <t>UPI-RITIK GUPTA-7011119142@JUPITERAXIS-FDRL0007777-319434967017-RAJEEV</t>
  </si>
  <si>
    <t>0000319434967017</t>
  </si>
  <si>
    <t>UPI-RITIK GUPTA-7011119142@JUPITERAXIS-FDRL0007777-319546788233-SHASHANK</t>
  </si>
  <si>
    <t>0000319546788233</t>
  </si>
  <si>
    <t>14/07/23</t>
  </si>
  <si>
    <t>UPI-RITIK GUPTA-7011119142@JUPITERAXIS-FDRL0007777-319547745706-ADDMONEY</t>
  </si>
  <si>
    <t>0000319547745706</t>
  </si>
  <si>
    <t>UPI-ONEDELHI-PAYTM-71330873@PAYTM-PYTM0123456-319599521983-UPI</t>
  </si>
  <si>
    <t>0000319599521983</t>
  </si>
  <si>
    <t>UPI-RITIK GUPTA-7011119142@JUPITERAXIS-FDRL0007777-319549696867-EXTRA FROM WALLET</t>
  </si>
  <si>
    <t>0000319549696867</t>
  </si>
  <si>
    <t>UPI-PAYTM METRO PAYMENT-PAYTM-8736701@PAYTM-PYTM0123456-319654681152-OID21519349324@PAY</t>
  </si>
  <si>
    <t>0000319654681152</t>
  </si>
  <si>
    <t>15/07/23</t>
  </si>
  <si>
    <t>UPI-AADITYA PRASAD-8851651153@PAYTM-HDFC0000394-356221116858-NA</t>
  </si>
  <si>
    <t>0000356221116858</t>
  </si>
  <si>
    <t>UPI-VISHAL  JAISWAL-9811847801@PAYTM-SBIN0010269-319635508528-NA</t>
  </si>
  <si>
    <t>0000319635508528</t>
  </si>
  <si>
    <t>UPI-RITIK GUPTA-7011119142@JUPITERAXIS-FDRL0007777-319610950950-ADDMONEY</t>
  </si>
  <si>
    <t>0000319610950950</t>
  </si>
  <si>
    <t>UPI-RITIK GUPTA-7011119142@JUPITERAXIS-FDRL0007777-319610974377-ADDMONEY</t>
  </si>
  <si>
    <t>0000319610974377</t>
  </si>
  <si>
    <t>UPI-MAYANK  MISHRA-8130263522@PAYTM-CNRB0000033-356317487423-NA</t>
  </si>
  <si>
    <t>0000356317487423</t>
  </si>
  <si>
    <t>16/07/23</t>
  </si>
  <si>
    <t>UPI-RITIK GUPTA-7011119142@JUPITERAXIS-FDRL0007777-319731998384-ADDMONEY</t>
  </si>
  <si>
    <t>0000319731998384</t>
  </si>
  <si>
    <t>UPI-PAYTM METRO PAYMENT-PAYTM-8736701@PAYTM-PYTM0123456-319819344471-EXPRESS</t>
  </si>
  <si>
    <t>0000319819344471</t>
  </si>
  <si>
    <t>17/07/23</t>
  </si>
  <si>
    <t>19/07/23</t>
  </si>
  <si>
    <t>APRJUN23 INSTAALERTCHG 5 SMS 220523-MIR2419953718195</t>
  </si>
  <si>
    <t>MIR2419953718195</t>
  </si>
  <si>
    <t>20/07/23</t>
  </si>
  <si>
    <t>UPI-RITIK GUPTA-7011119142@JUPITERAXIS-FDRL0007777-320217431623-ADDMONEY</t>
  </si>
  <si>
    <t>0000320217431623</t>
  </si>
  <si>
    <t>21/07/23</t>
  </si>
  <si>
    <t>UPI-RITIK GUPTA-7011119142@JUPITERAXIS-FDRL0007777-320346662473-ADDMONEY</t>
  </si>
  <si>
    <t>0000320346662473</t>
  </si>
  <si>
    <t>22/07/23</t>
  </si>
  <si>
    <t>UPI-RITIK GUPTA-7011119142@JUPITERAXIS-FDRL0007777-320476742070-ADDMONEY</t>
  </si>
  <si>
    <t>0000320476742070</t>
  </si>
  <si>
    <t>23/07/23</t>
  </si>
  <si>
    <t>UPI-RITIK GUPTA-7011119142@JUPITERAXIS-FDRL0007777-320479211965-ADDMONEY</t>
  </si>
  <si>
    <t>0000320479211965</t>
  </si>
  <si>
    <t>UPI-SETU BROKENTUSK TECH-SETUBROKENTUSK@KAYPAY-KKBK0000431-320479705592-ACCOUNT VERIFICATI</t>
  </si>
  <si>
    <t>0000320479705592</t>
  </si>
  <si>
    <t>UPI-SETU BROKENTUSK TECH-SETUBROKENTUSK@KAYPAY-KKBK0000431-320526465120-ACCOUNT VERIFICATI</t>
  </si>
  <si>
    <t>0000320526465120</t>
  </si>
  <si>
    <t>24/07/23</t>
  </si>
  <si>
    <t>UPIRET-20230723-320479705592</t>
  </si>
  <si>
    <t>25/07/23</t>
  </si>
  <si>
    <t>0000000000000015</t>
  </si>
  <si>
    <t>26/07/23</t>
  </si>
  <si>
    <t>UPI-ZOMATO LTD-ZOMATO-ORDER@PAYTM-PYTM0123456-320789139413-ZOMATO PAYMENT</t>
  </si>
  <si>
    <t>0000320789139413</t>
  </si>
  <si>
    <t>UPIRET-20230724-320526465120</t>
  </si>
  <si>
    <t>UPI-DHEERAJ MALIK-PAYTMQR281005050101MMY6EO8OWI01@PAYTM-PYTM0123456-320963090380-STING</t>
  </si>
  <si>
    <t>0000320963090380</t>
  </si>
  <si>
    <t>28/07/23</t>
  </si>
  <si>
    <t>UPI-RITIK GUPTA-7011119142@JUPITERAXIS-FDRL0007777-321084985872-ADDMONEY</t>
  </si>
  <si>
    <t>0000321084985872</t>
  </si>
  <si>
    <t>29/07/23</t>
  </si>
  <si>
    <t>UPI-RITIK GUPTA-7011119142@JUPITERAXIS-FDRL0007777-321097585742-ADDMONEY</t>
  </si>
  <si>
    <t>0000321097585742</t>
  </si>
  <si>
    <t>UPI-NIRAJ KUMAR-PAYTMQR2810050501012K1RL5L616RF@PAYTM-PYTM0123456-321148119670-KURKURE</t>
  </si>
  <si>
    <t>0000321148119670</t>
  </si>
  <si>
    <t>30/07/23</t>
  </si>
  <si>
    <t>UPI-SWIGGY-SWIGGYUPI@AXISBANK-UTIB0000000-321271746335-SWIGGY ORDER ID 17</t>
  </si>
  <si>
    <t>0000321271746335</t>
  </si>
  <si>
    <t>31/07/23</t>
  </si>
  <si>
    <t>UPI-POONAM SAGAR-7827358761590@PAYTM-PYTM0123456-321221719743-NA</t>
  </si>
  <si>
    <t>0000321221719743</t>
  </si>
  <si>
    <t>UPI-PRINCE KUMAR-PAYTMQR2810050501011S1F5IU0LCKU@PAYTM-PYTM0123456-321272482826-DAHI</t>
  </si>
  <si>
    <t>0000321272482826</t>
  </si>
  <si>
    <t>UPI-PRINCE KUMAR-PAYTMQR2810050501011S1F5IU0LCKU@PAYTM-PYTM0123456-321272510721-BREAD</t>
  </si>
  <si>
    <t>0000321272510721</t>
  </si>
  <si>
    <t>UPI-MANJU DEVI-PAYTMQR281005050101IXTHUTYSG1XD@PAYTM-PYTM0123456-321312707535-RAJMA RICE</t>
  </si>
  <si>
    <t>0000321312707535</t>
  </si>
  <si>
    <t>01/08/23</t>
  </si>
  <si>
    <t>UPI-RAKESH KUMAR-PAYTMQRP52ESOUW8R@PAYTM-PYTM0123456-321313039668-ROTI</t>
  </si>
  <si>
    <t>0000321313039668</t>
  </si>
  <si>
    <t>UPI-SWIGGY-UPISWIGGY@ICICI-ICIC0DC0099-321308314037-PAYMENT FOR SWIGGY</t>
  </si>
  <si>
    <t>0000321308314037</t>
  </si>
  <si>
    <t>UPI-SWIGGY-UPISWIGGY@ICICI-ICIC0DC0099-321308354969-TXN FAILED AT MERC</t>
  </si>
  <si>
    <t>0000321308354969</t>
  </si>
  <si>
    <t>UPI-SWIGGY-SWIGGY@YESPAY-YESB0YESUPI-357989207484-DEBIT MONEY USING</t>
  </si>
  <si>
    <t>0000357989207484</t>
  </si>
  <si>
    <t>UPI-RAKESH KUMAR-PAYTMQRP7ENS5S5L8@PAYTM-PYTM0123456-321332871394-ROTI</t>
  </si>
  <si>
    <t>0000321332871394</t>
  </si>
  <si>
    <t>UPI-SWIGGY-SWIGGYUPI@AXISBANK-UTIB0000000-321453120020-SWIGGY ORDER ID 17</t>
  </si>
  <si>
    <t>0000321453120020</t>
  </si>
  <si>
    <t>02/08/23</t>
  </si>
  <si>
    <t>UPI-SWIGGY-SWIGGY@YESPAY-YESB0YESUPI-321464235808-DEBIT MONEY USING</t>
  </si>
  <si>
    <t>0000321464235808</t>
  </si>
  <si>
    <t>UPI-RITIK GUPTA-7011119142@JUPITERAXIS-FDRL0007777-321469945676-ADDMONEY</t>
  </si>
  <si>
    <t>0000321469945676</t>
  </si>
  <si>
    <t>UPI-SWIGGY-SWIGGY@YESPAY-YESB0YESUPI-321452798216-DEBIT MONEY USING</t>
  </si>
  <si>
    <t>0000321452798216</t>
  </si>
  <si>
    <t>UPI-RAKESH KUMAR-PAYTMQRP52ESOUW8R@PAYTM-PYTM0123456-321470855830-ROTI</t>
  </si>
  <si>
    <t>0000321470855830</t>
  </si>
  <si>
    <t>UPI-PRINCE KUMAR-PAYTMQR2810050501011S1F5IU0LCKU@PAYTM-PYTM0123456-321470913568-JAM</t>
  </si>
  <si>
    <t>0000321470913568</t>
  </si>
  <si>
    <t>UPI-SWIGGY-SWIGGYUPI@AXISBANK-UTIB0000000-321520381188-SWIGGY ORDER ID 17</t>
  </si>
  <si>
    <t>0000321520381188</t>
  </si>
  <si>
    <t>03/08/23</t>
  </si>
  <si>
    <t>UPI-RAKESH KUMAR-PAYTMQR1CTN1F5VV3@PAYTM-PYTM0123456-321521695622-ROTI</t>
  </si>
  <si>
    <t>0000321521695622</t>
  </si>
  <si>
    <t>UPI-RITIK GUPTA-7011119142@JUPITERAXIS-FDRL0007777-321523973008-ADDMONEY</t>
  </si>
  <si>
    <t>0000321523973008</t>
  </si>
  <si>
    <t>UPI-SWIGGY-SWIGGY@YESPAY-YESB0YESUPI-321655926459-DEBIT MONEY USING</t>
  </si>
  <si>
    <t>0000321655926459</t>
  </si>
  <si>
    <t>04/08/23</t>
  </si>
  <si>
    <t>UPI-SWIGGY-SWIGGY@YESPAY-YESB0YESUPI-321623587947-REFUND FOR SCFZQVX</t>
  </si>
  <si>
    <t>0000321623587947</t>
  </si>
  <si>
    <t>UPI-SWIGGY-SWIGGYUPI@AXISBANK-UTIB0000000-321645768748-SWIGGY ORDER ID 17</t>
  </si>
  <si>
    <t>0000321645768748</t>
  </si>
  <si>
    <t>UPI-DHIAN CHAND RANA-PAYTMQR28100505010117I21706FZ7W@PAYTM-PYTM0123456-321658741038-KURKURE</t>
  </si>
  <si>
    <t>0000321658741038</t>
  </si>
  <si>
    <t>UPI-NIRAJ KUMAR-PAYTMQR2810050501012K1RL5L616RF@PAYTM-PYTM0123456-321659745994-CREAM ROLL</t>
  </si>
  <si>
    <t>0000321659745994</t>
  </si>
  <si>
    <t>UPI-PAYTM METRO PAYMENT-PAYTM-8736701@PAYTM-PYTM0123456-321957000000-OID21671021305@PAY</t>
  </si>
  <si>
    <t>0000321957000000</t>
  </si>
  <si>
    <t>07/08/23</t>
  </si>
  <si>
    <t>UPI-SWIGGY-SWIGGYUPI@AXISBANK-UTIB0000000-321970532170-SWIGGY ORDER ID 17</t>
  </si>
  <si>
    <t>0000321970532170</t>
  </si>
  <si>
    <t>UPI-RAHULKAMLAPRASADCHAU-Q612123190@YBL-YESB0YBLUPI-321975950821-COKE</t>
  </si>
  <si>
    <t>0000321975950821</t>
  </si>
  <si>
    <t>UPI-RITIK GUPTA-7011119142@JUPITERAXIS-FDRL0007777-321980898549-ADDMONEY</t>
  </si>
  <si>
    <t>0000321980898549</t>
  </si>
  <si>
    <t>UPI-UDIT-Q948209645@YBL-YESB0YBLUPI-322014894900-SENT VIA JUPITER</t>
  </si>
  <si>
    <t>0000322014894900</t>
  </si>
  <si>
    <t>08/08/23</t>
  </si>
  <si>
    <t>UPI-AMIYA RANJAN-PAYTMQR646WY6KW3R@PAYTM-PYTM0123456-322021964623-DOUBLE EGG ROLL</t>
  </si>
  <si>
    <t>0000322021964623</t>
  </si>
  <si>
    <t>UPI-PRINCE KUMAR-PAYTMQR2810050501011S1F5IU0LCKU@PAYTM-PYTM0123456-322022665972-BREAD AND BUTTER</t>
  </si>
  <si>
    <t>0000322022665972</t>
  </si>
  <si>
    <t>UPI-SWIGGY-UPISWIGGY@ICICI-ICIC0DC0099-322031009619-PAYMENT FOR SWIGGY</t>
  </si>
  <si>
    <t>0000322031009619</t>
  </si>
  <si>
    <t>UPI-SWIGGY-UPISWIGGY@ICICI-ICIC0DC0099-322031028514-PAYMENT FOR SWIGGY</t>
  </si>
  <si>
    <t>0000322031028514</t>
  </si>
  <si>
    <t>UPI-RAKESH KUMAR-Q997003883@YBL-YESB0YBLUPI-322030551031-ROTI</t>
  </si>
  <si>
    <t>0000322030551031</t>
  </si>
  <si>
    <t>UPI-RAJENDRA SINGH-BHARATPE90726005001@YESBANKLTD-YESB0YESUPI-322031823484-PAY TO BHARATPE ME</t>
  </si>
  <si>
    <t>0000322031823484</t>
  </si>
  <si>
    <t>UPI-SWIGGY-SWIGGYUPI@AXISBANK-UTIB0000000-322147714811-SWIGGY ORDER ID 17</t>
  </si>
  <si>
    <t>0000322147714811</t>
  </si>
  <si>
    <t>09/08/23</t>
  </si>
  <si>
    <t>UPI-SWIGGY-SWIGGY@YESPAY-YESB0YESUPI-358772972181-DEBIT MONEY USING</t>
  </si>
  <si>
    <t>0000358772972181</t>
  </si>
  <si>
    <t>0000000000000016</t>
  </si>
  <si>
    <t>UPI-RISHABH  BHARDWAJ-782722227965@PAYTM-SBIN0009083-358738186078-SENT FROM PAYTM</t>
  </si>
  <si>
    <t>0000358738186078</t>
  </si>
  <si>
    <t>UPI-SHASHANK JHA-8882219097@JUPITERAXIS-FDRL0007777-322165957279-DINNER</t>
  </si>
  <si>
    <t>0000322165957279</t>
  </si>
  <si>
    <t>UPI-RITIK GUPTA-7011119142@JUPITERAXIS-FDRL0007777-322165996907-ADDMONEY</t>
  </si>
  <si>
    <t>0000322165996907</t>
  </si>
  <si>
    <t>UPI-PRINCE KUMAR-PAYTMQR2810050501011S1F5IU0LCKU@PAYTM-PYTM0123456-322274565645-MILK</t>
  </si>
  <si>
    <t>0000322274565645</t>
  </si>
  <si>
    <t>10/08/23</t>
  </si>
  <si>
    <t>UPI-SWIGGY-SWIGGYUPI@AXISBANK-UTIB0000000-322292353593-SWIGGY ORDER ID 17</t>
  </si>
  <si>
    <t>0000322292353593</t>
  </si>
  <si>
    <t>UPI-RITIK GUPTA-7011119142@JUPITERAXIS-FDRL0007777-322296145721-ADDMONEY</t>
  </si>
  <si>
    <t>0000322296145721</t>
  </si>
  <si>
    <t>UPI-RITIK GUPTA-7011119142@JUPITERAXIS-FDRL0007777-322296181183-ADDMONEY</t>
  </si>
  <si>
    <t>0000322296181183</t>
  </si>
  <si>
    <t>UPI-RITIK GUPTA-7011119142@JUPITERAXIS-FDRL0007777-322296254727-PALASH DINNER</t>
  </si>
  <si>
    <t>0000322296254727</t>
  </si>
  <si>
    <t>UPI-RITIK GUPTA-7011119142@JUPITERAXIS-FDRL0007777-322218394875-ADDMONEY</t>
  </si>
  <si>
    <t>0000322218394875</t>
  </si>
  <si>
    <t>UPI-SWIGGY-SWIGGYUPI@AXISBANK-UTIB0000000-322339222675-SWIGGY ORDER ID 17</t>
  </si>
  <si>
    <t>0000322339222675</t>
  </si>
  <si>
    <t>11/08/23</t>
  </si>
  <si>
    <t>UPI-DHARAMVIR PARASHAR-Q662385175@YBL-YESB0YBLUPI-322341228192-ROTI</t>
  </si>
  <si>
    <t>0000322341228192</t>
  </si>
  <si>
    <t>UPI-RITIK GUPTA-7011119142@JUPITERAXIS-FDRL0007777-322351269647-ADDMONEY</t>
  </si>
  <si>
    <t>0000322351269647</t>
  </si>
  <si>
    <t>UPI-RITIK GUPTA-7011119142@JUPITERAXIS-FDRL0007777-322351333102-ADDMONEY</t>
  </si>
  <si>
    <t>0000322351333102</t>
  </si>
  <si>
    <t>POS 526099XXXXXX3226 SBCOTHERBANKDBCA</t>
  </si>
  <si>
    <t>0000000000458993</t>
  </si>
  <si>
    <t>13/08/23</t>
  </si>
  <si>
    <t>UPI-PAYTM METRO PAYMENT-PAYTM-8736701@PAYTM-PYTM0123456-322554921573-OID21727404650@PAY</t>
  </si>
  <si>
    <t>0000322554921573</t>
  </si>
  <si>
    <t>UPI-SWIGGY-SWIGGYUPI@AXISBANK-UTIB0000000-322523671920-SWIGGY ORDER ID 17</t>
  </si>
  <si>
    <t>0000322523671920</t>
  </si>
  <si>
    <t>UPI-SWIGGY-SWIGGY@YESPAY-YESB0YESUPI-322677896336-DEBIT MONEY USING</t>
  </si>
  <si>
    <t>0000322677896336</t>
  </si>
  <si>
    <t>14/08/23</t>
  </si>
  <si>
    <t>UPI-PRINCE KUMAR-PAYTMQR2810050501011S1F5IU0LCKU@PAYTM-PYTM0123456-322667777884-BREAD</t>
  </si>
  <si>
    <t>0000322667777884</t>
  </si>
  <si>
    <t>UPI-RITIK GUPTA-7011119142@JUPITERAXIS-FDRL0007777-322668838938-ADDMONEY</t>
  </si>
  <si>
    <t>0000322668838938</t>
  </si>
  <si>
    <t>UPI-SHASHANK JHA-8882219097@PAYTM-PUNB0520610-359242996599-SENT FROM PAYTM</t>
  </si>
  <si>
    <t>0000359242996599</t>
  </si>
  <si>
    <t>UPI-RITIK GUPTA-7011119142@JUPITERAXIS-FDRL0007777-322671424111-ADDMONEY</t>
  </si>
  <si>
    <t>0000322671424111</t>
  </si>
  <si>
    <t>UPI-RITIK GUPTA-7011119142@JUPITERAXIS-FDRL0007777-322790804018-ADDMONEY</t>
  </si>
  <si>
    <t>0000322790804018</t>
  </si>
  <si>
    <t>15/08/23</t>
  </si>
  <si>
    <t>UPI-RITIK GUPTA-7011119142@JUPITERAXIS-FDRL0007777-322791087218-ADDMONEY</t>
  </si>
  <si>
    <t>0000322791087218</t>
  </si>
  <si>
    <t>UPI-RITIK GUPTA-7011119142@JUPITERAXIS-FDRL0007777-322791166307-OMANWAR 8TH</t>
  </si>
  <si>
    <t>0000322791166307</t>
  </si>
  <si>
    <t>UPI-RITIK GUPTA-7011119142@JUPITERAXIS-FDRL0007777-322791298470-ADDMONEY</t>
  </si>
  <si>
    <t>0000322791298470</t>
  </si>
  <si>
    <t>UPI-RITIK GUPTA-7011119142@JUPITERAXIS-FDRL0007777-322791351727-ADDMONEY</t>
  </si>
  <si>
    <t>0000322791351727</t>
  </si>
  <si>
    <t>UPI-RITIK GUPTA-7011119142@JUPITERAXIS-FDRL0007777-322791493692-ADDMONEY</t>
  </si>
  <si>
    <t>0000322791493692</t>
  </si>
  <si>
    <t>UPI-RITIK GUPTA-7011119142@JUPITERAXIS-FDRL0007777-322711072111-SHASHANK 8TH</t>
  </si>
  <si>
    <t>0000322711072111</t>
  </si>
  <si>
    <t>UPI-RITIK GUPTA-7011119142@JUPITERAXIS-FDRL0007777-322711098042-SHASHANK 9TH</t>
  </si>
  <si>
    <t>0000322711098042</t>
  </si>
  <si>
    <t>UPI-RITIK GUPTA-7011119142@JUPITERAXIS-FDRL0007777-322715876099-ADDMONEY</t>
  </si>
  <si>
    <t>0000322715876099</t>
  </si>
  <si>
    <t>UPI-SWIGGY-SWIGGY@YESPAY-YESB0YESUPI-322869974620-DEBIT MONEY USING</t>
  </si>
  <si>
    <t>0000322869974620</t>
  </si>
  <si>
    <t>16/08/23</t>
  </si>
  <si>
    <t>UPI-RAKESH KUMAR-PAYTMQRP7ENS5S5L8@PAYTM-PYTM0123456-322829508989-ROTI</t>
  </si>
  <si>
    <t>0000322829508989</t>
  </si>
  <si>
    <t>UPI-RITIK GUPTA-7011119142@JUPITERAXIS-FDRL0007777-322830419392-ADDMONEY</t>
  </si>
  <si>
    <t>0000322830419392</t>
  </si>
  <si>
    <t>UPI-NETAVYA   KAPOOR-7678271645@AXISB-KKBK0004617-359415190009-PAID VIA CRED</t>
  </si>
  <si>
    <t>0000359415190009</t>
  </si>
  <si>
    <t>UPI-RITIK GUPTA-7011119142@JUPITERAXIS-FDRL0007777-322905969014-SENT FROM PAYTM</t>
  </si>
  <si>
    <t>0000322905969014</t>
  </si>
  <si>
    <t>17/08/23</t>
  </si>
  <si>
    <t>UPI-RITIK GUPTA-7011119142@JUPITERAXIS-FDRL0007777-322905973860-SENT FROM PAYTM</t>
  </si>
  <si>
    <t>0000322905973860</t>
  </si>
  <si>
    <t>UPI-RITIK GUPTA-7011119142@JUPITERAXIS-FDRL0007777-322905978494-SENT FROM PAYTM</t>
  </si>
  <si>
    <t>0000322905978494</t>
  </si>
  <si>
    <t>UPI-PARVEEN KUMAR-PAYTM-36373413@PAYTM-PYTM0123456-359556927960-OID202308171558260</t>
  </si>
  <si>
    <t>0000359556927960</t>
  </si>
  <si>
    <t>UPI-MANJU DEVI-PAYTMQR281005050101IXTHUTYSG1XD@PAYTM-PYTM0123456-322981372948-ANNAPURNA DINNER</t>
  </si>
  <si>
    <t>0000322981372948</t>
  </si>
  <si>
    <t>UPI-RISHAB DANDRIYAL-9971041480@PAYTM-HDFC0000678-322966649390-LUNCH</t>
  </si>
  <si>
    <t>0000322966649390</t>
  </si>
  <si>
    <t>UPI-SWIGGY-SWIGGYUPI@AXISBANK-UTIB0000000-323015549099-SWIGGY ORDER ID 17</t>
  </si>
  <si>
    <t>0000323015549099</t>
  </si>
  <si>
    <t>18/08/23</t>
  </si>
  <si>
    <t>UPI-RITIK GUPTA-7011119142@JUPITERAXIS-FDRL0007777-359626156792-SENT FROM PAYTM</t>
  </si>
  <si>
    <t>0000359626156792</t>
  </si>
  <si>
    <t>UPI-BLINKIT-PAYTM-70258461@PAYTM-PYTM0123456-323020406388-BLINKIT PAYMENT</t>
  </si>
  <si>
    <t>0000323020406388</t>
  </si>
  <si>
    <t>UPI-MOHD ILIYAS S O HAPH-Q639711154@YBL-BARB0SHAKAR-323143392374-HAIRCUT AND TRIMMI</t>
  </si>
  <si>
    <t>0000323143392374</t>
  </si>
  <si>
    <t>19/08/23</t>
  </si>
  <si>
    <t>UPI-SWIGGY-SWIGGY@YESPAY-YESB0YESUPI-323114652125-PAY FOR MERCHANT</t>
  </si>
  <si>
    <t>0000323114652125</t>
  </si>
  <si>
    <t>UPI-RISHAB DANDRIYAL-9971041480@PAYTM-HDFC0000678-359742925783-SENT FROM PAYTM</t>
  </si>
  <si>
    <t>0000359742925783</t>
  </si>
  <si>
    <t>UPI-PALASH DUBEY-8810429961@PAYTM-SBIN0010446-323213572095-GROCERIES AND ERIC</t>
  </si>
  <si>
    <t>0000323213572095</t>
  </si>
  <si>
    <t>20/08/23</t>
  </si>
  <si>
    <t>UPI-HUBBLE WALLET-HUBBLEWALLETONLINE@YBL-YESB0YBLUPI-359913840055-PAYMENT FOR 01H8BF</t>
  </si>
  <si>
    <t>0000359913840055</t>
  </si>
  <si>
    <t>21/08/23</t>
  </si>
  <si>
    <t>UPI-CHANDAN KUMAR-PAYTMQR281005050101QC96DXUD56H0@PAYTM-PYTM0123456-323331225763-ICECREAM</t>
  </si>
  <si>
    <t>0000323331225763</t>
  </si>
  <si>
    <t>UPI-BLINKIT-PAYTM-70258461@PAYTM-PYTM0123456-359930417881-OIDZTBLINUPIC23109</t>
  </si>
  <si>
    <t>0000359930417881</t>
  </si>
  <si>
    <t>UPI-PRINCE KUMAR-PAYTMQR2810050501011S1F5IU0LCKU@PAYTM-PYTM0123456-323343661750-EGG</t>
  </si>
  <si>
    <t>0000323343661750</t>
  </si>
  <si>
    <t>UPI-SHWET GARG NIRMAN PR-PAYTM-75931207@PAYTM-PYTM0123456-323347908800-MOVIES</t>
  </si>
  <si>
    <t>0000323347908800</t>
  </si>
  <si>
    <t>UPI-RITIK GUPTA-7011119142@JUPITERAXIS-FDRL0007777-323413037864-SENT FROM PAYTM</t>
  </si>
  <si>
    <t>0000323413037864</t>
  </si>
  <si>
    <t>22/08/23</t>
  </si>
  <si>
    <t>UPI-RITIK GUPTA-7011119142@PAYTM-FDRL0007777-323413099640-SENT FROM PAYTM</t>
  </si>
  <si>
    <t>0000323413099640</t>
  </si>
  <si>
    <t>UPI-SWIGGY-SWIGGY@YESPAY-YESB0YESUPI-323400567770-PAY FOR MERCHANT</t>
  </si>
  <si>
    <t>0000323400567770</t>
  </si>
  <si>
    <t>UPI-PAYTM METRO PAYMENT-PAYTM-8736701@PAYTM-PYTM0123456-323467207279-OID21779724011@PAY</t>
  </si>
  <si>
    <t>0000323467207279</t>
  </si>
  <si>
    <t>UPI-RITIK GUPTA-7011119142@JUPITERAXIS-FDRL0007777-360136218334-SENT FROM PAYTM</t>
  </si>
  <si>
    <t>0000360136218334</t>
  </si>
  <si>
    <t>23/08/23</t>
  </si>
  <si>
    <t>UPI-PRINCE KUMAR-PAYTMQR2810050501011S1F5IU0LCKU@PAYTM-PYTM0123456-323773794352-EGGS AND BREAD</t>
  </si>
  <si>
    <t>0000323773794352</t>
  </si>
  <si>
    <t>25/08/23</t>
  </si>
  <si>
    <t>UPI-SS D N TRADING-PAYTMQRPJYZZNWRUX@PAYTM-PYTM0123456-323786178178-THUMBS UP</t>
  </si>
  <si>
    <t>0000323786178178</t>
  </si>
  <si>
    <t>UPI-RITIK GUPTA-7011119142@JUPITERAXIS-FDRL0007777-360403094468-SENT FROM PAYTM</t>
  </si>
  <si>
    <t>0000360403094468</t>
  </si>
  <si>
    <t>26/08/23</t>
  </si>
  <si>
    <t>UPI-PAYTM METRO PAYMENT-PAYTM-8736701@PAYTM-PYTM0123456-323967066039-OID21829083821@PAY</t>
  </si>
  <si>
    <t>0000323967066039</t>
  </si>
  <si>
    <t>27/08/23</t>
  </si>
  <si>
    <t>UPI-PRINCE KUMAR-PAYTMQR2810050501011S1F5IU0LCKU@PAYTM-PYTM0123456-324088015333-BREAKFAST</t>
  </si>
  <si>
    <t>0000324088015333</t>
  </si>
  <si>
    <t>28/08/23</t>
  </si>
  <si>
    <t>UPI-NARENDER GUPTA-Q874014335@YBL-YESB0YBLUPI-324088073296-TEDHE MEDHE</t>
  </si>
  <si>
    <t>0000324088073296</t>
  </si>
  <si>
    <t>UPI-SS D N TRADING-PAYTMQRPJYZZNWRUX@PAYTM-PYTM0123456-324023284568-SENT VIA JUPITER</t>
  </si>
  <si>
    <t>0000324023284568</t>
  </si>
  <si>
    <t>UPI-NARENDER GUPTA-Q874014335@YBL-YESB0YBLUPI-324024939259-HALDI</t>
  </si>
  <si>
    <t>0000324024939259</t>
  </si>
  <si>
    <t>UPI-LAXMAN PRASAD-Q800133051@YBL-YESB0YBLUPI-324025082723-MILK</t>
  </si>
  <si>
    <t>0000324025082723</t>
  </si>
  <si>
    <t>UPI-NARENDER GUPTA-Q874014335@YBL-YESB0YBLUPI-324132636353-SPONGE AND LITTLE</t>
  </si>
  <si>
    <t>0000324132636353</t>
  </si>
  <si>
    <t>29/08/23</t>
  </si>
  <si>
    <t>UPI-RITIK GUPTA-7011119142@JUPITERAXIS-FDRL0007777-360804747119-SENT FROM PAYTM</t>
  </si>
  <si>
    <t>0000360804747119</t>
  </si>
  <si>
    <t>30/08/23</t>
  </si>
  <si>
    <t>UPI-RITIK GUPTA-7011119142@JUPITERAXIS-FDRL0007777-360804759845-SENT FROM PAYTM</t>
  </si>
  <si>
    <t>0000360804759845</t>
  </si>
  <si>
    <t>UPI-RITIK GUPTA-7011119142@JUPITERAXIS-FDRL0007777-360804773144-SENT FROM PAYTM</t>
  </si>
  <si>
    <t>0000360804773144</t>
  </si>
  <si>
    <t>UPI-RITIK GUPTA-7011119142@JUPITERAXIS-FDRL0007777-360812266661-SPRITE ON 21ST</t>
  </si>
  <si>
    <t>0000360812266661</t>
  </si>
  <si>
    <t>UPI-RITIK GUPTA-7011119142@JUPITERAXIS-FDRL0007777-360812306442-REGISTER AND PF ON</t>
  </si>
  <si>
    <t>0000360812306442</t>
  </si>
  <si>
    <t>UPI-RITIK GUPTA-7011119142@JUPITERAXIS-FDRL0007777-324222366457-BOO SUBSCRIPTION</t>
  </si>
  <si>
    <t>0000324222366457</t>
  </si>
  <si>
    <t>UPI-RITIK GUPTA-7011119142@JUPITERAXIS-FDRL0007777-324222439544-WONGS BY RISHAB ON</t>
  </si>
  <si>
    <t>0000324222439544</t>
  </si>
  <si>
    <t>UPI-RITIK GUPTA-7011119142@JUPITERAXIS-FDRL0007777-324276695182-RISHAB 2ND AUG</t>
  </si>
  <si>
    <t>0000324276695182</t>
  </si>
  <si>
    <t>UPI-RITIK GUPTA-7011119142@JUPITERAXIS-FDRL0007777-324276711593-SHASHANK 2ND AUG</t>
  </si>
  <si>
    <t>0000324276711593</t>
  </si>
  <si>
    <t>UPI-RITIK GUPTA-7011119142@JUPITERAXIS-FDRL0007777-324222936753-GIRI MOMOS ON 28TH</t>
  </si>
  <si>
    <t>0000324222936753</t>
  </si>
  <si>
    <t>UPI-RITIK GUPTA-7011119142@JUPITERAXIS-FDRL0007777-324223270132-CHILLI GARLIC NOOD</t>
  </si>
  <si>
    <t>0000324223270132</t>
  </si>
  <si>
    <t>UPI-RITIK GUPTA-7011119142@PAYTM-FDRL0007777-324226805513-AGGARBATTI ON 8TH</t>
  </si>
  <si>
    <t>0000324226805513</t>
  </si>
  <si>
    <t>UPI-RITIK GUPTA-7011119142@PAYTM-FDRL0007777-324226848029-PALASH LUNCH ON 22</t>
  </si>
  <si>
    <t>0000324226848029</t>
  </si>
  <si>
    <t>UPI-RITIK GUPTA-7011119142@PAYTM-FDRL0007777-324226885717-PALASH ESSENTIALS</t>
  </si>
  <si>
    <t>0000324226885717</t>
  </si>
  <si>
    <t>UPI-RITIK GUPTA-7011119142@PAYTM-FDRL0007777-324226912830-PALASH MOVIE</t>
  </si>
  <si>
    <t>0000324226912830</t>
  </si>
  <si>
    <t>UPI-RITIK GUPTA-7011119142@PAYTM-FDRL0007777-324226931789-PALASH SPRITE</t>
  </si>
  <si>
    <t>0000324226931789</t>
  </si>
  <si>
    <t>UPI-RITIK GUPTA-7011119142@JUPITERAXIS-FDRL0007777-324226966699-BACK PALASH SPRITE</t>
  </si>
  <si>
    <t>0000324226966699</t>
  </si>
  <si>
    <t>UPI-RITIK GUPTA-7011119142@PAYTM-FDRL0007777-324227409232-SENT FROM PAYTM</t>
  </si>
  <si>
    <t>0000324227409232</t>
  </si>
  <si>
    <t>UPI-RITIK GUPTA-7011119142@JUPITERAXIS-FDRL0007777-324227789908-GLUAB JAMUN ON 23R</t>
  </si>
  <si>
    <t>0000324227789908</t>
  </si>
  <si>
    <t>UPI-RITIK GUPTA-7011119142@JUPITERAXIS-FDRL0007777-324227813542-PARTY ON 24TH</t>
  </si>
  <si>
    <t>0000324227813542</t>
  </si>
  <si>
    <t>UPI-MAYANK  MISHRA-8130263522@PAYTM-CNRB0000033-360823420525-NA</t>
  </si>
  <si>
    <t>0000360823420525</t>
  </si>
  <si>
    <t>UPI-RITIK GUPTA-7011119142@JUPITERAXIS-FDRL0007777-324238362621-FROM MISHRA</t>
  </si>
  <si>
    <t>0000324238362621</t>
  </si>
  <si>
    <t>UPI-AADITYA PRASAD-8851651153@PAYTM-HDFC0000394-324312195074-ZOMATO GOLD</t>
  </si>
  <si>
    <t>0000324312195074</t>
  </si>
  <si>
    <t>31/08/23</t>
  </si>
  <si>
    <t>UPI-PAYTM METRO PAYMENT-PAYTM-8736701@PAYTM-PYTM0123456-324452031293-OID21838291287@PAY</t>
  </si>
  <si>
    <t>0000324452031293</t>
  </si>
  <si>
    <t>01/09/23</t>
  </si>
  <si>
    <t>UPI-RAJPAL-Q102223655@YBL-YESB0YBLUPI-324466837055-COKE AND BISCUIT</t>
  </si>
  <si>
    <t>0000324466837055</t>
  </si>
  <si>
    <t>UPI-PRINCE  SAGAR-PRINCESAGAR1981@OKHDFCBANK-KKBK0000215-324498859535-UPI</t>
  </si>
  <si>
    <t>0000324498859535</t>
  </si>
  <si>
    <t>UPI-ATIVEER TRADERS-PAYTMQR2XAN8EKG9Z@PAYTM-PYTM0123456-324593580574-DOVE</t>
  </si>
  <si>
    <t>0000324593580574</t>
  </si>
  <si>
    <t>02/09/23</t>
  </si>
  <si>
    <t>UPI-MAGICPIN-PAYTM-13572266QSWF@PAYTM-PYTM0123456-324564008878-MAGICPIN PRO</t>
  </si>
  <si>
    <t>0000324564008878</t>
  </si>
  <si>
    <t>UPI-NANDLAL-Q905256751@YBL-YESB0YBLUPI-324521190953-SNACKS</t>
  </si>
  <si>
    <t>0000324521190953</t>
  </si>
  <si>
    <t>UPI-SHRI MATA VAISHNO DE-SHRIMATAVAISHNODEVISHRINEBOARD@YBL-YESB0YBLUPI-324635997286-PAYMENT FOR 64F411</t>
  </si>
  <si>
    <t>0000324635997286</t>
  </si>
  <si>
    <t>03/09/23</t>
  </si>
  <si>
    <t>UPI-ZAHID ANSARI-9953495943@YBL-IBKL0000011-324788229609-PAYMENT FROM PHONE</t>
  </si>
  <si>
    <t>0000324788229609</t>
  </si>
  <si>
    <t>04/09/23</t>
  </si>
  <si>
    <t>UPI-RESTAURANT BRANDS AS-RESTAURANTBRANDSASIA.42401476@HDFCBANK-HDFC0000001-324712322683-BURGER KING</t>
  </si>
  <si>
    <t>0000324712322683</t>
  </si>
  <si>
    <t>UPI-RAJEEV LOCHAN  MUDUL-9643636600@PAYTM-SBIN0010650-324924126271-SENT FROM PAYTM</t>
  </si>
  <si>
    <t>0000324924126271</t>
  </si>
  <si>
    <t>06/09/23</t>
  </si>
  <si>
    <t>UPI-ADD MONEY TO WALLET-ADD-MONEY@PAYTM-PYTM0123456-324967475454-OID21891986015@PAY</t>
  </si>
  <si>
    <t>0000324967475454</t>
  </si>
  <si>
    <t>UPI-OM S OMANWAR-OMANWAROM@OKICICI-ICIC0001642-325010925324-VAISHNO DEVI</t>
  </si>
  <si>
    <t>0000325010925324</t>
  </si>
  <si>
    <t>07/09/23</t>
  </si>
  <si>
    <t>UPI-CHARVI NATH TIWARI-CHARVITIWARI74@OKSBI-UBIN0540358-325270196981-UPI</t>
  </si>
  <si>
    <t>0000325270196981</t>
  </si>
  <si>
    <t>09/09/23</t>
  </si>
  <si>
    <t>UPI-ADD MONEY TO WALLET-ADD-MONEY@PAYTM-PYTM0123456-361853628487-OID21916753639@PAY</t>
  </si>
  <si>
    <t>0000361853628487</t>
  </si>
  <si>
    <t>UPI-RAJEEV MINOCHA-9810273881@PAYTM-ICIC0000333-361821341715-NA</t>
  </si>
  <si>
    <t>0000361821341715</t>
  </si>
  <si>
    <t>UPI-ADD MONEY TO WALLET-ADD-MONEY@PAYTM-PYTM0123456-325262028828-OID21958098013@PAY</t>
  </si>
  <si>
    <t>0000325262028828</t>
  </si>
  <si>
    <t>UPI-RITIK GUPTA-7011119142@JUPITERAXIS-FDRL0007777-325331355227-WOW MOMO</t>
  </si>
  <si>
    <t>0000325331355227</t>
  </si>
  <si>
    <t>10/09/23</t>
  </si>
  <si>
    <t>UPI-RITIK GUPTA-7011119142@JUPITERAXIS-FDRL0007777-362005067405-EGG CURRY</t>
  </si>
  <si>
    <t>0000362005067405</t>
  </si>
  <si>
    <t>11/09/23</t>
  </si>
  <si>
    <t>UPI-PRINCE KUMAR-PAYTMQR2810050501011S1F5IU0LCKU@PAYTM-PYTM0123456-325465316320-EGGS AND SNACKS</t>
  </si>
  <si>
    <t>0000325465316320</t>
  </si>
  <si>
    <t>UPI-COMMODUM GROCERIES P-PAYTM-73432275@PAYTM-PYTM0123456-325410251724-MILK BREAD ONION G</t>
  </si>
  <si>
    <t>0000325410251724</t>
  </si>
  <si>
    <t>UPI-RAED KALEEM BAKHSH-RAAAED.BAKHSH05@OKSBI-SBIN0010446-325460926541-UPI</t>
  </si>
  <si>
    <t>0000325460926541</t>
  </si>
  <si>
    <t>UPI-ADD MONEY TO WALLET-ADD-MONEY@PAYTM-PYTM0123456-362062748272-OID21928757818@PAY</t>
  </si>
  <si>
    <t>0000362062748272</t>
  </si>
  <si>
    <t>UPI-MITHLESH-PAYTMQR1AUXT3FM7R@PAYTM-PYTM0123456-325524682873-RAJMA CHAWAL AND A</t>
  </si>
  <si>
    <t>0000325524682873</t>
  </si>
  <si>
    <t>12/09/23</t>
  </si>
  <si>
    <t>UPI-PARVEEN KUMAR-Q920262000@YBL-YESB0YBLUPI-325524745898-STING</t>
  </si>
  <si>
    <t>0000325524745898</t>
  </si>
  <si>
    <t>UPI-PRANAV DEO MANI TRIP-9910501189@PAYTM-IDFB0040101-362131217886-NA</t>
  </si>
  <si>
    <t>0000362131217886</t>
  </si>
  <si>
    <t>UPI-ADD MONEY TO WALLET-ADD-MONEY@PAYTM-PYTM0123456-362169684907-OID21935441984@PAY</t>
  </si>
  <si>
    <t>0000362169684907</t>
  </si>
  <si>
    <t>UPI-MUKESH KUMAR-9911430277287@PAYTM-CNRB0000033-325602461848-NA</t>
  </si>
  <si>
    <t>0000325602461848</t>
  </si>
  <si>
    <t>13/09/23</t>
  </si>
  <si>
    <t>UPI-ADD MONEY TO WALLET-ADD-MONEY@PAYTM-PYTM0123456-325651009060-OID21959043134@PAY</t>
  </si>
  <si>
    <t>0000325651009060</t>
  </si>
  <si>
    <t>UPI-DELHI METRO RECHARGE-PAYTM-8736701@PAYTM-PYTM0123456-362255292847-OID21959719913@PAY</t>
  </si>
  <si>
    <t>0000362255292847</t>
  </si>
  <si>
    <t>UPI-KFC SAPPHIRE-KFCSAPPHIRE.42480364@HDFCBANK-HDFC0000001-325660310272-KFC</t>
  </si>
  <si>
    <t>0000325660310272</t>
  </si>
  <si>
    <t>UPI-LAXMAN PRASAD-PAYTMQRPYQ827GYMD@PAYTM-PYTM0123456-325668746331-MILK AND LASSI</t>
  </si>
  <si>
    <t>0000325668746331</t>
  </si>
  <si>
    <t>UPI-RITIK GUPTA-7011119142@JUPITERAXIS-FDRL0007777-362244181769-MADRAS CAFE</t>
  </si>
  <si>
    <t>0000362244181769</t>
  </si>
  <si>
    <t>UPI-RITIK GUPTA-7011119142@JUPITERAXIS-FDRL0007777-362244192136-NOODLE HOUSE</t>
  </si>
  <si>
    <t>0000362244192136</t>
  </si>
  <si>
    <t>UPI-RAJPAL-Q230101106@YBL-YESB0YBLUPI-325728465832-NA</t>
  </si>
  <si>
    <t>0000325728465832</t>
  </si>
  <si>
    <t>14/09/23</t>
  </si>
  <si>
    <t>UPI-ANITA  GOEL-9810581780@PAYTM-SBIN0004127-325740745696-NA</t>
  </si>
  <si>
    <t>0000325740745696</t>
  </si>
  <si>
    <t>UPI-ADD MONEY TO WALLET-ADD-MONEY@PAYTM-PYTM0123456-362365360781-OID21969145005@PAY</t>
  </si>
  <si>
    <t>0000362365360781</t>
  </si>
  <si>
    <t>UPI-RITIK GUPTA-7011119142@JUPITERAXIS-FDRL0007777-362341815652-SENT FROM PAYTM</t>
  </si>
  <si>
    <t>0000362341815652</t>
  </si>
  <si>
    <t>15/09/23</t>
  </si>
  <si>
    <t>UPI-MANJU DEVI-PAYTM-69792451@PAYTM-PYTM0123456-362473562079-OID202309151250460</t>
  </si>
  <si>
    <t>0000362473562079</t>
  </si>
  <si>
    <t>UPI-ROSY CHOUDHARY-PAYTM-68935796@PAYTM-PYTM0123456-325827640954-OID202309151359310</t>
  </si>
  <si>
    <t>0000325827640954</t>
  </si>
  <si>
    <t>UPI-CHANDAN KUMAR-PAYTM-40419565@PAYTM-PYTM0123456-325864935226-OID202309151650520</t>
  </si>
  <si>
    <t>0000325864935226</t>
  </si>
  <si>
    <t>UPI-SWIGGY-SWIGGY@YESPAY-YESB0YESUPI-362421356991-PAY FOR MERCHANT</t>
  </si>
  <si>
    <t>0000362421356991</t>
  </si>
  <si>
    <t>UPI-RAJESH KUMAR  RAJORA-9868261568@PAYTM-SBIN0010438-325933649876-NA</t>
  </si>
  <si>
    <t>0000325933649876</t>
  </si>
  <si>
    <t>16/09/23</t>
  </si>
  <si>
    <t>UPI-ADD MONEY TO WALLET-ADD-MONEY@PAYTM-PYTM0123456-362566563582-OID21967846453@PAY</t>
  </si>
  <si>
    <t>0000362566563582</t>
  </si>
  <si>
    <t>18/09/23</t>
  </si>
  <si>
    <t>UPI-DELHI METRO RECHARGE-PAYTM-8736701@PAYTM-PYTM0123456-326250761561-OID21980215275@PAY</t>
  </si>
  <si>
    <t>0000326250761561</t>
  </si>
  <si>
    <t>19/09/23</t>
  </si>
  <si>
    <t>UPI-NARENDER GUPTA-Q874014335@YBL-YESB0YBLUPI-362824217267-MOUNTAIN DEW</t>
  </si>
  <si>
    <t>0000362824217267</t>
  </si>
  <si>
    <t>UPI-VIHAN PANWAR-VIHAN.P@PAYTM-PYTM0123456-326230301639-NA</t>
  </si>
  <si>
    <t>0000326230301639</t>
  </si>
  <si>
    <t>UPI-ZOMATO LIMITED-ZOMATO4.PAYU@ICICI-ICIC0DC0099-362830572829-UPI TRANSACTION FO</t>
  </si>
  <si>
    <t>0000362830572829</t>
  </si>
  <si>
    <t>UPI-ADD MONEY TO WALLET-ADD-MONEY@PAYTM-PYTM0123456-326358726849-OID21984767195@PAY</t>
  </si>
  <si>
    <t>0000326358726849</t>
  </si>
  <si>
    <t>20/09/23</t>
  </si>
  <si>
    <t>UPI-OM S OMANWAR-OMANWAROM@OKICICI-ICIC0001642-326333016809-UPI</t>
  </si>
  <si>
    <t>0000326333016809</t>
  </si>
  <si>
    <t>UPI-RITIK GUPTA-7011119142@JUPITERAXIS-FDRL0007777-362944508719-OMANWAR PAID</t>
  </si>
  <si>
    <t>0000362944508719</t>
  </si>
  <si>
    <t>UPI-PALASH  DUBEY-8810429961@PAYTM-SBIN0010446-362944537398-COKE</t>
  </si>
  <si>
    <t>0000362944537398</t>
  </si>
  <si>
    <t>UPI-RITIK GUPTA-7011119142@JUPITERAXIS-FDRL0007777-326408854746-CHOWMAN ON 1ST SEP</t>
  </si>
  <si>
    <t>0000326408854746</t>
  </si>
  <si>
    <t>21/09/23</t>
  </si>
  <si>
    <t>UPI-RITIK GUPTA-7011119142@JUPITERAXIS-FDRL0007777-326408870148-ICE-CREAM ON 15TH</t>
  </si>
  <si>
    <t>0000326408870148</t>
  </si>
  <si>
    <t>UPI-RITIK GUPTA-7011119142@JUPITERAXIS-FDRL0007777-326408870986-ICE-CREAM ON 15TH</t>
  </si>
  <si>
    <t>0000326408870986</t>
  </si>
  <si>
    <t>UPI-RITIK GUPTA-7011119142@JUPITERAXIS-FDRL0007777-326408918527-JAWAN AND SCHWARMA</t>
  </si>
  <si>
    <t>0000326408918527</t>
  </si>
  <si>
    <t>UPI-RITIK GUPTA-7011119142@JUPITERAXIS-FDRL0007777-326408922507-JAWAN AND SCHWARMA</t>
  </si>
  <si>
    <t>0000326408922507</t>
  </si>
  <si>
    <t>UPI-RITIK GUPTA-7011119142@JUPITERAXIS-FDRL0007777-326408926276-JAWAN AND SCHWARMA</t>
  </si>
  <si>
    <t>0000326408926276</t>
  </si>
  <si>
    <t>UPI-RITIK GUPTA-7011119142@JUPITERAXIS-FDRL0007777-326408932297-JAWAN AND SCHWARMA</t>
  </si>
  <si>
    <t>0000326408932297</t>
  </si>
  <si>
    <t>UPI-RITIK GUPTA-7011119142@JUPITERAXIS-FDRL0007777-326408937597-JAWAN AND SCHWARMA</t>
  </si>
  <si>
    <t>0000326408937597</t>
  </si>
  <si>
    <t>UPI-RITIK GUPTA-7011119142@JUPITERAXIS-FDRL0007777-326408940852-JAWAN AND SCHWARMA</t>
  </si>
  <si>
    <t>0000326408940852</t>
  </si>
  <si>
    <t>UPI-RITIK GUPTA-7011119142@JUPITERAXIS-FDRL0007777-326409374831-ITMINAAN BIRYANI O</t>
  </si>
  <si>
    <t>0000326409374831</t>
  </si>
  <si>
    <t>UPI-RITIK GUPTA-7011119142@JUPITERAXIS-FDRL0007777-326409477266-DOUBLE EGG ROLL ON</t>
  </si>
  <si>
    <t>0000326409477266</t>
  </si>
  <si>
    <t>UPI-RITIK GUPTA-7011119142@JUPITERAXIS-FDRL0007777-326409514724-SPOTIFY PRO</t>
  </si>
  <si>
    <t>0000326409514724</t>
  </si>
  <si>
    <t>UPI-RITIK GUPTA-7011119142@JUPITERAXIS-FDRL0007777-326409586036-CHOLE BHATURE AND</t>
  </si>
  <si>
    <t>0000326409586036</t>
  </si>
  <si>
    <t>UPI-RITIK GUPTA-7011119142@JUPITERAXIS-FDRL0007777-326409607613-PIZZA</t>
  </si>
  <si>
    <t>0000326409607613</t>
  </si>
  <si>
    <t>UPI-RAKESH  KUMAR-RAKESHKUMAR9780@UTKARSHBANK-UTKS0001558-363017763461-GURDAS LUNCH</t>
  </si>
  <si>
    <t>0000363017763461</t>
  </si>
  <si>
    <t>UPI-PRINCE KUMAR-PAYTM-60329779@PAYTM-PYTM0123456-363078455576-OID202309211246580</t>
  </si>
  <si>
    <t>0000363078455576</t>
  </si>
  <si>
    <t>UPI-GROFERS INDIA PRIVAT-GROFERSINDIAPVTLTD.RZP@ICICI-ICIC0DC0099-326494322612-PAYVIARAZORPAY</t>
  </si>
  <si>
    <t>0000326494322612</t>
  </si>
  <si>
    <t>UPI-SAJAN-9560808291@PAYTM-AIRP0000001-326439496397-NA</t>
  </si>
  <si>
    <t>0000326439496397</t>
  </si>
  <si>
    <t>UPI-RUCHIKA  GIRDHAR-9873662998@PAYTM-KKBK0004628-326441602762-NA</t>
  </si>
  <si>
    <t>0000326441602762</t>
  </si>
  <si>
    <t>UPI-ADD MONEY TO WALLET-ADD-MONEY@PAYTM-PYTM0123456-363063652449-OID22009576780@PAY</t>
  </si>
  <si>
    <t>0000363063652449</t>
  </si>
  <si>
    <t>UPI-XXXXXX5221-PUNB0614600-363109016835-MAHAK GUPTA 505</t>
  </si>
  <si>
    <t>0000363109016835</t>
  </si>
  <si>
    <t>22/09/23</t>
  </si>
  <si>
    <t>UPI-EAZYPAY-EAZYPAYWEB@ICICI-ICIC0000020-326561629943-BILL</t>
  </si>
  <si>
    <t>0000326561629943</t>
  </si>
  <si>
    <t>UPI-MANJU DEVI-PAYTM-69792451@PAYTM-PYTM0123456-363171093844-OID202309221417030</t>
  </si>
  <si>
    <t>0000363171093844</t>
  </si>
  <si>
    <t>UPI-MAGICPIN-PAYTM-13572266QSWF@PAYTM-PYTM0123456-326665748673-NOODLES AND MOMOS</t>
  </si>
  <si>
    <t>0000326665748673</t>
  </si>
  <si>
    <t>23/09/23</t>
  </si>
  <si>
    <t>UPI-JIO POSTPAID BILL PA-PAYTM-53817591@PAYTM-PYTM0123456-326759909107-JIO FIBER</t>
  </si>
  <si>
    <t>0000326759909107</t>
  </si>
  <si>
    <t>24/09/23</t>
  </si>
  <si>
    <t>UPI-MAGICPIN-PAYTM-13572266QSWF@PAYTM-PYTM0123456-326755625480-NA</t>
  </si>
  <si>
    <t>0000326755625480</t>
  </si>
  <si>
    <t>UPI-RISHAB DANDRIYAL-9971041480@PAYTM-HDFC0000678-363315125537-SENT FROM PAYTM</t>
  </si>
  <si>
    <t>0000363315125537</t>
  </si>
  <si>
    <t>UPI-SS D N TRADING-PAYTM-44546975@PAYTM-PYTM0123456-326760190153-OID202309241930260</t>
  </si>
  <si>
    <t>0000326760190153</t>
  </si>
  <si>
    <t>UPI-RITIK GUPTA-7011119142@JUPITERAXIS-FDRL0007777-326833198943-ADDMONEY</t>
  </si>
  <si>
    <t>0000326833198943</t>
  </si>
  <si>
    <t>25/09/23</t>
  </si>
  <si>
    <t>UPI-HUBBLE WALLET-HUBBLEWALLETONLINE@YBL-YESB0YBLUPI-326810390778-PAYMENT FOR 01HB5E</t>
  </si>
  <si>
    <t>0000326810390778</t>
  </si>
  <si>
    <t>UPI-HARI SHRI ENTERPRISE-PAYTM-34758937@PAYTM-PYTM0123456-363471116196-OID202309251342580</t>
  </si>
  <si>
    <t>0000363471116196</t>
  </si>
  <si>
    <t>UPI-RITIK GUPTA-7011119142@JUPITERAXIS-FDRL0007777-363428276249-FROM DANDRIYAL</t>
  </si>
  <si>
    <t>0000363428276249</t>
  </si>
  <si>
    <t>UPI-RITIK GUPTA-7011119142@PAYTM-FDRL0007777-363428316844-SENT FROM PAYTM</t>
  </si>
  <si>
    <t>0000363428316844</t>
  </si>
  <si>
    <t>UPI-RITIK GUPTA-7011119142@JUPITERAXIS-FDRL0007777-363428350459-FRIED RICE</t>
  </si>
  <si>
    <t>0000363428350459</t>
  </si>
  <si>
    <t>UPI-RITIK GUPTA-7011119142@JUPITERAXIS-FDRL0007777-363447189065-PIZZA AND GARLIC B</t>
  </si>
  <si>
    <t>0000363447189065</t>
  </si>
  <si>
    <t>UPI-MAGICPIN-PAYTM-13572266QSWF@PAYTM-PYTM0123456-363555935520-DHOKLA AND SAMOSE</t>
  </si>
  <si>
    <t>0000363555935520</t>
  </si>
  <si>
    <t>26/09/23</t>
  </si>
  <si>
    <t>UPI-SS D N TRADING-PAYTMQRPJYZZNWRUX@PAYTM-PYTM0123456-363560685040-OID202309262003160</t>
  </si>
  <si>
    <t>0000363560685040</t>
  </si>
  <si>
    <t>UPI-GOOGLE INDIA DIGITAL-PLAYSTORE@AXISBANK-UTIB0000553-327100630381-BUMBLE</t>
  </si>
  <si>
    <t>0000327100630381</t>
  </si>
  <si>
    <t>28/09/23</t>
  </si>
  <si>
    <t>UPI-GOOGLE PLAY-PLAYSTORE@AXISBANK-UTIB0000553-327176765265-MANDATEEXECUTE</t>
  </si>
  <si>
    <t>0000327176765265</t>
  </si>
  <si>
    <t>UPI-ZOMATO-PAYZOMATO@HDFCBANK-HDFC0000499-327204046715-PIZZA</t>
  </si>
  <si>
    <t>0000327204046715</t>
  </si>
  <si>
    <t>29/09/23</t>
  </si>
  <si>
    <t>UPI-PALASH  DUBEY-8810429961@PAYTM-SBIN0010446-327216559407-ICE CREAM</t>
  </si>
  <si>
    <t>0000327216559407</t>
  </si>
  <si>
    <t>UPI-RITIK GUPTA-7011119142@PAYTM-FDRL0007777-327217071580-GURDAS LUNCH SHASH</t>
  </si>
  <si>
    <t>0000327217071580</t>
  </si>
  <si>
    <t>UPI-RITIK GUPTA-7011119142@PAYTM-FDRL0007777-327217218000-GROCERIES ON 21ST</t>
  </si>
  <si>
    <t>0000327217218000</t>
  </si>
  <si>
    <t>UPI-RITIK GUPTA-7011119142@PAYTM-FDRL0007777-327217239975-EGGS ON 21ST FROM</t>
  </si>
  <si>
    <t>0000327217239975</t>
  </si>
  <si>
    <t>UPI-RITIK GUPTA-7011119142@PAYTM-FDRL0007777-327217271739-MOVIE TICKETS ON 2</t>
  </si>
  <si>
    <t>0000327217271739</t>
  </si>
  <si>
    <t>UPI-RITIK GUPTA-7011119142@PAYTM-FDRL0007777-327218326509-PALASH DEBT</t>
  </si>
  <si>
    <t>0000327218326509</t>
  </si>
  <si>
    <t>UPI-RITIK GUPTA-7011119142@JUPITERAXIS-FDRL0007777-327218551439-FIRST HUBBLE VOUCH</t>
  </si>
  <si>
    <t>0000327218551439</t>
  </si>
  <si>
    <t>UPI-RITIK GUPTA-7011119142@JUPITERAXIS-FDRL0007777-327218575872-2ND HUBBLE VOUCHER</t>
  </si>
  <si>
    <t>0000327218575872</t>
  </si>
  <si>
    <t>UPI-RITIK GUPTA-7011119142@JUPITERAXIS-FDRL0007777-327219162904-NOODLES IN 28TH</t>
  </si>
  <si>
    <t>0000327219162904</t>
  </si>
  <si>
    <t>UPI-RITIK GUPTA-7011119142@JUPITERAXIS-FDRL0007777-327219373589-SNACKS 1</t>
  </si>
  <si>
    <t>0000327219373589</t>
  </si>
  <si>
    <t>UPI-RITIK GUPTA-7011119142@JUPITERAXIS-FDRL0007777-327219394965-SNACKS 2</t>
  </si>
  <si>
    <t>0000327219394965</t>
  </si>
  <si>
    <t>UPI-RITIK GUPTA-7011119142@JUPITERAXIS-FDRL0007777-327219408827-SNACKS 3</t>
  </si>
  <si>
    <t>0000327219408827</t>
  </si>
  <si>
    <t>UPI-RITIK GUPTA-7011119142@JUPITERAXIS-FDRL0007777-327219429193-SNACKS 4</t>
  </si>
  <si>
    <t>0000327219429193</t>
  </si>
  <si>
    <t>UPI-RITIK GUPTA-7011119142@JUPITERAXIS-FDRL0007777-327219440513-SNACKS 5</t>
  </si>
  <si>
    <t>0000327219440513</t>
  </si>
  <si>
    <t>UPI-MR HARISH KUMAR-PAYTM-56441263@PAYTM-PYTM0123456-327225210550-OID202309291542240</t>
  </si>
  <si>
    <t>0000327225210550</t>
  </si>
  <si>
    <t>UPI-PRINCE KUMAR-PAYTM-60329779@PAYTM-PYTM0123456-363874435612-OID202309291545330</t>
  </si>
  <si>
    <t>0000363874435612</t>
  </si>
  <si>
    <t>UPI-MAGICPIN-PAYTM-13572266QSWF@PAYTM-PYTM0123456-363861760905-BUTTER CHICKEN</t>
  </si>
  <si>
    <t>0000363861760905</t>
  </si>
  <si>
    <t>UPI-RAKESH  KUMAR-BHARATPE.90067664428@FBPE-FDRL0001382-363843106095-PAY TO BHARATPE ME</t>
  </si>
  <si>
    <t>0000363843106095</t>
  </si>
  <si>
    <t>UPI-SS D N TRADING-PAYTM-44546975@PAYTM-PYTM0123456-363951169170-OID202309301540190</t>
  </si>
  <si>
    <t>0000363951169170</t>
  </si>
  <si>
    <t>30/09/23</t>
  </si>
  <si>
    <t>UPI-SS D N TRADING-PAYTM-44546975@PAYTM-PYTM0123456-363951186933-OID202309301540490</t>
  </si>
  <si>
    <t>0000363951186933</t>
  </si>
  <si>
    <t>UPI-RITIK GUPTA-7011119142@JUPITERAXIS-FDRL0007777-327419007115-KADHAI CHAAP AND T</t>
  </si>
  <si>
    <t>0000327419007115</t>
  </si>
  <si>
    <t>01/10/23</t>
  </si>
  <si>
    <t>UPI-PALASH  DUBEY-8810429961@PAYTM-SBIN0010446-327419040993-RAJMA THALI MEAL</t>
  </si>
  <si>
    <t>0000327419040993</t>
  </si>
  <si>
    <t>UPI-ZOMATO-PAYZOMATO@HDFCBANK-HDFC0000499-364019076694-SAMOSA KACHODI</t>
  </si>
  <si>
    <t>0000364019076694</t>
  </si>
  <si>
    <t>UPI-ZOMATO-PAYZOMATO@HDFCBANK-HDFC0000240-327417831550-ORDER REFUND</t>
  </si>
  <si>
    <t>0000327417831550</t>
  </si>
  <si>
    <t>UPI-RITIK GUPTA-7011119142@PAYTM-FDRL0007777-327423061232-FROM PALASH FOR PY</t>
  </si>
  <si>
    <t>0000327423061232</t>
  </si>
  <si>
    <t>UPI-PRINCE  SAGAR-8860669325@PAYTM-KKBK0000215-327423487495-RENT  ELECTRICTY</t>
  </si>
  <si>
    <t>0000327423487495</t>
  </si>
  <si>
    <t>UPI-ZOMATO MEDIA PRIVATE-ZOMATO.PAYU@HDFCBANK-HDFC0000499-364045684543-UPI TRANSACTION FO</t>
  </si>
  <si>
    <t>0000364045684543</t>
  </si>
  <si>
    <t>UPI-SWIGGY-UPISWIGGY@ICICI-ICIC0DC0099-364045903371-MOMOS</t>
  </si>
  <si>
    <t>0000364045903371</t>
  </si>
  <si>
    <t>UPI-RITIK GUPTA-7011119142@JUPITERAXIS-FDRL0007777-364046148428-NOODLES</t>
  </si>
  <si>
    <t>0000364046148428</t>
  </si>
  <si>
    <t>UPI-MAGICPIN-PAYTM-13572266QSWF@PAYTM-PYTM0123456-327568025911-BOX 8 MEAL</t>
  </si>
  <si>
    <t>0000327568025911</t>
  </si>
  <si>
    <t>02/10/23</t>
  </si>
  <si>
    <t>UPI-PALASH  DUBEY-8810429961@PAYTM-SBIN0010446-327537064954-STING</t>
  </si>
  <si>
    <t>0000327537064954</t>
  </si>
  <si>
    <t>UPI-HUBBLE WALLET-HUBBLEWALLETONLINE@YBL-YESB0YBLUPI-364147899196-PAYMENT FOR 01HBRS</t>
  </si>
  <si>
    <t>0000364147899196</t>
  </si>
  <si>
    <t>UPI-PALASH  DUBEY-8810429961@PAYTM-SBIN0010446-364147941854-NA</t>
  </si>
  <si>
    <t>0000364147941854</t>
  </si>
  <si>
    <t>03/10/23</t>
  </si>
  <si>
    <t>UPI-PRINCE KUMAR-PAYTM-60329779@PAYTM-PYTM0123456-327687201981-OID202310031834440</t>
  </si>
  <si>
    <t>0000327687201981</t>
  </si>
  <si>
    <t>UPI-PALASH  DUBEY-8810429961@PAYTM-SBIN0010446-327636700836-BULB CHIPS MILK FO</t>
  </si>
  <si>
    <t>0000327636700836</t>
  </si>
  <si>
    <t>UPI-MAGICPIN-PAYTM-13572266QSWF@PAYTM-PYTM0123456-327661002937-DOSA AND CHOWMEIN</t>
  </si>
  <si>
    <t>0000327661002937</t>
  </si>
  <si>
    <t>UPI-MR ROHIT-9971548742@PAYTM-SCBL0036046-364247290041-NA</t>
  </si>
  <si>
    <t>0000364247290041</t>
  </si>
  <si>
    <t>UPI-ADD MONEY TO WALLET-ADD-MONEY@PAYTM-PYTM0123456-327750003869-OID22099677418@PAY</t>
  </si>
  <si>
    <t>0000327750003869</t>
  </si>
  <si>
    <t>04/10/23</t>
  </si>
  <si>
    <t>UPI-SWIGGY-SWIGGY@YESPAY-YESB0YESUPI-364317662027-PAY FOR MERCHANT</t>
  </si>
  <si>
    <t>0000364317662027</t>
  </si>
  <si>
    <t>UPI-RAJENDRA SINGH-BHARATPE90726005001@YESBANKLTD-YESB0YESUPI-327811182391-PAY TO BHARATPE ME</t>
  </si>
  <si>
    <t>0000327811182391</t>
  </si>
  <si>
    <t>05/10/23</t>
  </si>
  <si>
    <t>UPI-ADVAITA  SONI-919958368040@PAYTM-SBIN0011551-327849551312-NA</t>
  </si>
  <si>
    <t>0000327849551312</t>
  </si>
  <si>
    <t>UPI-RITIK GUPTA-7011119142@JUPITERAXIS-FDRL0007777-327820111720-ADDMONEY</t>
  </si>
  <si>
    <t>0000327820111720</t>
  </si>
  <si>
    <t>UPI-RITIK GUPTA-7011119142@JUPITERAXIS-FDRL0007777-364446473296-ICE CREAM</t>
  </si>
  <si>
    <t>0000364446473296</t>
  </si>
  <si>
    <t>UPI-ASHOK  KUMAR-9968690555@PAYTM-SBIN0006199-327940203803-NA</t>
  </si>
  <si>
    <t>0000327940203803</t>
  </si>
  <si>
    <t>06/10/23</t>
  </si>
  <si>
    <t>UPI-RITIK GUPTA-7011119142@JUPITERAXIS-FDRL0007777-328029779625-ICE CREAM</t>
  </si>
  <si>
    <t>0000328029779625</t>
  </si>
  <si>
    <t>07/10/23</t>
  </si>
  <si>
    <t>UPI-RITIK GUPTA-7011119142@JUPITERAXIS-FDRL0007777-328117352638-SENT FROM PAYTM</t>
  </si>
  <si>
    <t>0000328117352638</t>
  </si>
  <si>
    <t>08/10/23</t>
  </si>
  <si>
    <t>UPI-KFC SAPPHIRE-KFCSAPPHIRE.42579423@HDFCBANK-HDFC0000001-364749414517-KFC</t>
  </si>
  <si>
    <t>0000364749414517</t>
  </si>
  <si>
    <t>UPI-PRAVEEN KUMAR ROY-Q726312575@YBL-YESB0YBLUPI-364741168750-ICE CREAM</t>
  </si>
  <si>
    <t>0000364741168750</t>
  </si>
  <si>
    <t>UPI-AADITYA PRASAD-8851651153@PAYTM-HDFC0000394-364741710967-NA</t>
  </si>
  <si>
    <t>0000364741710967</t>
  </si>
  <si>
    <t>UPI-ADITYA BIRLA FINANCE-PAYTM-72651047@PAYTM-PYTM0123456-328256966766-OID22149895518@ADI</t>
  </si>
  <si>
    <t>0000328256966766</t>
  </si>
  <si>
    <t>09/10/23</t>
  </si>
  <si>
    <t>UPI-HEMA PANT-PAYTM-41625929@PAYTM-PYTM0123456-328283176002-OID202310091740360</t>
  </si>
  <si>
    <t>0000328283176002</t>
  </si>
  <si>
    <t>UPI-PAWAN KUMAR CHOUDHAR-PAYTM-63388667@PAYTM-PYTM0123456-328287298696-OID202310091902240</t>
  </si>
  <si>
    <t>0000328287298696</t>
  </si>
  <si>
    <t>UPI-MR AVNIT KUMAR-PAY7503971958@PAYTM-PYTM0123456-328288189033-OID202310091917180</t>
  </si>
  <si>
    <t>0000328288189033</t>
  </si>
  <si>
    <t>UPI-PALASH  DUBEY-8810429961@PAYTM-SBIN0010446-364838841505-NA</t>
  </si>
  <si>
    <t>0000364838841505</t>
  </si>
  <si>
    <t>UPI-HUBBLE WALLET-HUBBLEWALLETONLINE@AXL-UTIB0AXLUPI-328243278955-PAYMENT FOR 01HCAD</t>
  </si>
  <si>
    <t>0000328243278955</t>
  </si>
  <si>
    <t>UPI-RAJPAL-Q230101106@YBL-YESB0YBLUPI-328315126891-LAYS</t>
  </si>
  <si>
    <t>0000328315126891</t>
  </si>
  <si>
    <t>10/10/23</t>
  </si>
  <si>
    <t>UPI-RMSP ROHINI HYPERMAR-AMZN-DGJ5QHW81CV@YAPL-YESB0APLUPI-328325534285-NA</t>
  </si>
  <si>
    <t>0000328325534285</t>
  </si>
  <si>
    <t>UPI-LAXMAN PRASAD-Q458121264@YBL-YESB0YBLUPI-328325932483-COKE</t>
  </si>
  <si>
    <t>0000328325932483</t>
  </si>
  <si>
    <t>UPI-ANKUR  AGGARWAL-7428861370134@PAYTM-SBIN0006563-364927266144-NA</t>
  </si>
  <si>
    <t>0000364927266144</t>
  </si>
  <si>
    <t>UPI-VINOD KUMAR SOF SH R-Q630899715@YBL-YESB0YBLUPI-364929085630-NA</t>
  </si>
  <si>
    <t>0000364929085630</t>
  </si>
  <si>
    <t>UPI-MAGICPIN-PAYTM-13572266QSWF@PAYTM-PYTM0123456-364960958997-MOMOS</t>
  </si>
  <si>
    <t>0000364960958997</t>
  </si>
  <si>
    <t>UPI-SWIGGY-SWIGGY@YESPAY-YESB0YESUPI-328409666752-PAY FOR MERCHANT</t>
  </si>
  <si>
    <t>0000328409666752</t>
  </si>
  <si>
    <t>11/10/23</t>
  </si>
  <si>
    <t>UPI-SS D N TRADING-PAYTM-44546975@PAYTM-PYTM0123456-365056129197-OID202310111202330</t>
  </si>
  <si>
    <t>0000365056129197</t>
  </si>
  <si>
    <t>UPI-SS D N TRADING-PAYTM-44546975@PAYTM-PYTM0123456-365056175744-OID202310111204300</t>
  </si>
  <si>
    <t>0000365056175744</t>
  </si>
  <si>
    <t>UPI-PALASH  DUBEY-8810429961@PAYTM-SBIN0010446-365011484809-NA</t>
  </si>
  <si>
    <t>0000365011484809</t>
  </si>
  <si>
    <t>UPI-DELHI METRO RECHARGE-PAYTM-8736701@PAYTM-PYTM0123456-365052789727-OID22155971248@PAY</t>
  </si>
  <si>
    <t>0000365052789727</t>
  </si>
  <si>
    <t>UPI-NIRAJ KUMAR-PAYTM-47481593@PAYTM-PYTM0123456-365075228555-OID202310111542570</t>
  </si>
  <si>
    <t>0000365075228555</t>
  </si>
  <si>
    <t>UPI-RITIK GUPTA-7011119142@JUPITERAXIS-FDRL0007777-365108493198-GYM FEES</t>
  </si>
  <si>
    <t>0000365108493198</t>
  </si>
  <si>
    <t>12/10/23</t>
  </si>
  <si>
    <t>UPI-RITIK GUPTA-7011119142@JUPITERAXIS-FDRL0007777-365108837201-WONGDHEN 1</t>
  </si>
  <si>
    <t>0000365108837201</t>
  </si>
  <si>
    <t>UPI-RITIK GUPTA-7011119142@JUPITERAXIS-FDRL0007777-365108850283-WONGDHEN 2</t>
  </si>
  <si>
    <t>0000365108850283</t>
  </si>
  <si>
    <t>UPI-RITIK GUPTA-7011119142@JUPITERAXIS-FDRL0007777-365108862726-WONGDHEN 3</t>
  </si>
  <si>
    <t>0000365108862726</t>
  </si>
  <si>
    <t>UPI-HUBBLE WALLET-HUBBLEWALLETONLINE@AXL-UTIB0AXLUPI-365125529038-PAYMENT FOR 01HCHQ</t>
  </si>
  <si>
    <t>0000365125529038</t>
  </si>
  <si>
    <t>UPI-SS D N TRADING-PAYTM-44546975@PAYTM-PYTM0123456-328565933141-OID202310121617240</t>
  </si>
  <si>
    <t>0000328565933141</t>
  </si>
  <si>
    <t>UPI-HUBBLE WALLET-HUBBLEWALLETONLINE@YBL-YESB0YBLUPI-365125838347-PAYMENT FOR 01HCHR</t>
  </si>
  <si>
    <t>0000365125838347</t>
  </si>
  <si>
    <t>UPI-SWIGGY-UPISWIGGY@ICICI-ICIC0DC0099-365125936730-NOODLE HOUSE</t>
  </si>
  <si>
    <t>0000365125936730</t>
  </si>
  <si>
    <t>UPI-HUBBLE WALLET-HUBBLEWALLETONLINE@AXL-UTIB0AXLUPI-365212320583-PAYMENT FOR 01HCKY</t>
  </si>
  <si>
    <t>0000365212320583</t>
  </si>
  <si>
    <t>13/10/23</t>
  </si>
  <si>
    <t>UPI-ZOMATO-PAYZOMATO@HDFCBANK-HDFC0000499-365212406563-NA</t>
  </si>
  <si>
    <t>0000365212406563</t>
  </si>
  <si>
    <t>UPI-RAJPAL-Q302297850@YBL-YESB0YBLUPI-365229474488-SENT FROM PAYTM</t>
  </si>
  <si>
    <t>0000365229474488</t>
  </si>
  <si>
    <t>UPI-AKHILESH KUMAR-PAYTM-46256061@PAYTM-PYTM0123456-328682435740-OID202310131939520</t>
  </si>
  <si>
    <t>0000328682435740</t>
  </si>
  <si>
    <t>UPI-ADITYA BIRLA FINANCE-PAYTM-72651047@PAYTM-PYTM0123456-365268184058-OID22193119038@ADI</t>
  </si>
  <si>
    <t>0000365268184058</t>
  </si>
  <si>
    <t>UPI-UMESH-PAYTM-45808093@PAYTM-PYTM0123456-328649700285-OID202310132026400</t>
  </si>
  <si>
    <t>0000328649700285</t>
  </si>
  <si>
    <t>UPI-SWIGGY-SWIGGY@YESPAY-YESB0YESUPI-328641570095-PAY FOR MERCHANT</t>
  </si>
  <si>
    <t>0000328641570095</t>
  </si>
  <si>
    <t>UPI-HUBBLE WALLET-HUBBLEWALLETONLINE@YBL-YESB0YBLUPI-365521718464-PAYMENT FOR 01HCW4</t>
  </si>
  <si>
    <t>0000365521718464</t>
  </si>
  <si>
    <t>16/10/23</t>
  </si>
  <si>
    <t>UPI-ZOMATO-PAYZOMATO@HDFCBANK-HDFC0000499-365521874465-NOODLES</t>
  </si>
  <si>
    <t>0000365521874465</t>
  </si>
  <si>
    <t>UPI-SWIGGY-SWIGGY@YESPAY-YESB0YESUPI-365522006927-PAY FOR MERCHANT</t>
  </si>
  <si>
    <t>0000365522006927</t>
  </si>
  <si>
    <t>UPI-ADITYA BIRLA FINANCE-PAYTM-72651047@PAYTM-PYTM0123456-365560027631-OID22175277535@ADI</t>
  </si>
  <si>
    <t>0000365560027631</t>
  </si>
  <si>
    <t>UPI-RAVI KUMAR-PAYTM-77556672@PAYTM-PYTM0123456-365672883323-OID202310171428350</t>
  </si>
  <si>
    <t>0000365672883323</t>
  </si>
  <si>
    <t>17/10/23</t>
  </si>
  <si>
    <t>UPI-HUBBLE WALLET-HUBBLEWALLETONLINE@YBL-YESB0YBLUPI-365641767031-PAYMENT FOR 01HCZ4</t>
  </si>
  <si>
    <t>0000365641767031</t>
  </si>
  <si>
    <t>UPI-HUBBLE WALLET-HUBBLEWALLETONLINE@YBL-YESB0YBLUPI-365641966717-PAYMENT FOR 01HCZ4</t>
  </si>
  <si>
    <t>0000365641966717</t>
  </si>
  <si>
    <t>UPI-SWIGGY-SWIGGY@YESPAY-YESB0YESUPI-365642132656-PAY FOR MERCHANT</t>
  </si>
  <si>
    <t>0000365642132656</t>
  </si>
  <si>
    <t>UPI-MANJU DEVI-PAYTM-69792451@PAYTM-PYTM0123456-365770521589-OID202310181211340</t>
  </si>
  <si>
    <t>0000365770521589</t>
  </si>
  <si>
    <t>18/10/23</t>
  </si>
  <si>
    <t>UPI-SHREE SAI SIDHHI RET-PAYTM-81238439@PAYTM-PYTM0123456-329182594079-OID202310181827350</t>
  </si>
  <si>
    <t>0000329182594079</t>
  </si>
  <si>
    <t>UPI-HUBBLE WALLET-HUBBLEWALLETONLINE@YBL-YESB0YBLUPI-365731009746-PAYMENT FOR 01HD1G</t>
  </si>
  <si>
    <t>0000365731009746</t>
  </si>
  <si>
    <t>UPI-SWIGGY-UPISWIGGY@ICICI-ICIC0DC0099-365732355324-BOX 8 MEAL</t>
  </si>
  <si>
    <t>0000365732355324</t>
  </si>
  <si>
    <t>UPI-RITIK GUPTA-7011119142@PAYTM-FDRL0007777-365732730365-HUBBLE SWIGGY</t>
  </si>
  <si>
    <t>0000365732730365</t>
  </si>
  <si>
    <t>UPI-PALASH  DUBEY-8810429961@PAYTM-SBIN0010446-329225770141-CHOLE RICE</t>
  </si>
  <si>
    <t>0000329225770141</t>
  </si>
  <si>
    <t>19/10/23</t>
  </si>
  <si>
    <t>UPI-HUBBLE WALLET-HUBBLEWALLETONLINE@YBL-YESB0YBLUPI-365840308840-PAYMENT FOR 01HD4A</t>
  </si>
  <si>
    <t>0000365840308840</t>
  </si>
  <si>
    <t>UPI-PRINCE KUMAR-PAYTM-60329779@PAYTM-PYTM0123456-329371901768-OID202310201021180</t>
  </si>
  <si>
    <t>0000329371901768</t>
  </si>
  <si>
    <t>20/10/23</t>
  </si>
  <si>
    <t>UPI-PALASH  DUBEY-8810429961@PAYTM-SBIN0010446-329328482484-PANEER RICE</t>
  </si>
  <si>
    <t>0000329328482484</t>
  </si>
  <si>
    <t>UPI-RITIK GUPTA-7011119142@JUPITERAXIS-FDRL0007777-329328859100-DINNER HUBBLE 1</t>
  </si>
  <si>
    <t>0000329328859100</t>
  </si>
  <si>
    <t>UPI-VIJENDER SINGH-9871259572@PAYTM-PYTM0123456-365929605933-NA</t>
  </si>
  <si>
    <t>0000365929605933</t>
  </si>
  <si>
    <t>UPI-SHREE SAI SIDHHI RET-PAYTM-81238439@PAYTM-PYTM0123456-365983413600-OID202310202026320</t>
  </si>
  <si>
    <t>0000365983413600</t>
  </si>
  <si>
    <t>UPI-PRINCE KUMAR-PAYTM-60329779@PAYTM-PYTM0123456-365983765086-OID202310202033440</t>
  </si>
  <si>
    <t>0000365983765086</t>
  </si>
  <si>
    <t>UPI-HUBBLE WALLET-HUBBLEWALLETONLINE@AXL-UTIB0AXLUPI-365944540625-PAYMENT FOR 01HD6Z</t>
  </si>
  <si>
    <t>0000365944540625</t>
  </si>
  <si>
    <t>UPI-DELHI METRO RECHARGE-PAYTM-8736701@PAYTM-PYTM0123456-366056283775-OID22230119097@PAY</t>
  </si>
  <si>
    <t>0000366056283775</t>
  </si>
  <si>
    <t>21/10/23</t>
  </si>
  <si>
    <t>UPI-RITIK GUPTA-7011119142@JUPITERAXIS-FDRL0007777-366011325506-FRIES</t>
  </si>
  <si>
    <t>0000366011325506</t>
  </si>
  <si>
    <t>UPI-ASHMIT  SHARMA-8287652852@PAYTM-SBIN0000726-366045499447-NA</t>
  </si>
  <si>
    <t>0000366045499447</t>
  </si>
  <si>
    <t>UPI-RITIK GUPTA-7011119142@JUPITERAXIS-FDRL0007777-366117350764-FROM ASHMIT</t>
  </si>
  <si>
    <t>0000366117350764</t>
  </si>
  <si>
    <t>22/10/23</t>
  </si>
  <si>
    <t>UPI-PALASH  DUBEY-8810429961@PAYTM-SBIN0010446-329521116780-NA</t>
  </si>
  <si>
    <t>0000329521116780</t>
  </si>
  <si>
    <t>UPI-IMRAN-PAYTM-46485937@PAYTM-PYTM0123456-329618807290-OID202310231139420</t>
  </si>
  <si>
    <t>0000329618807290</t>
  </si>
  <si>
    <t>23/10/23</t>
  </si>
  <si>
    <t>UPI-DELHI METRO RECHARGE-PAYTM-8736701@PAYTM-PYTM0123456-366262913296-OID22243387641@PAY</t>
  </si>
  <si>
    <t>0000366262913296</t>
  </si>
  <si>
    <t>UPI-DELHI METRO RECHARGE-PAYTM-8736701@PAYTM-PYTM0123456-366262938398-OID22245963487@PAY</t>
  </si>
  <si>
    <t>0000366262938398</t>
  </si>
  <si>
    <t>UPI-PAYTM METRO PAYMENT-PAYTM-8736701@PAYTM-PYTM0123456-366242541568-EXPRESS</t>
  </si>
  <si>
    <t>0000366242541568</t>
  </si>
  <si>
    <t>UPI-DELHI METRO RECHARGE-PAYTM-8736701@PAYTM-PYTM0123456-366262978949-OID22237947920@PAY</t>
  </si>
  <si>
    <t>0000366262978949</t>
  </si>
  <si>
    <t>UPI-JIO POSTPAID BILL PA-PAYTM-53817591@PAYTM-PYTM0123456-329766208555-JIO FIBER</t>
  </si>
  <si>
    <t>0000329766208555</t>
  </si>
  <si>
    <t>24/10/23</t>
  </si>
  <si>
    <t>UPI-AXIS-AMAZONPAY@APL-UTIB0000100-366358249281-REQUEST FROM AMAZO</t>
  </si>
  <si>
    <t>0000366358249281</t>
  </si>
  <si>
    <t>UPI-SWIGGY-UPISWIGGY@ICICI-ICIC0DC0099-329747604775-NA</t>
  </si>
  <si>
    <t>0000329747604775</t>
  </si>
  <si>
    <t>UPI-RITIK GUPTA-7011119142@JUPITERAXIS-FDRL0007777-366345490776-LAST OF HUBBLE</t>
  </si>
  <si>
    <t>0000366345490776</t>
  </si>
  <si>
    <t>UPI-SHREE SAI SIDHHI RET-PAYTM-81238439@PAYTM-PYTM0123456-329880044285-OID202310251802470</t>
  </si>
  <si>
    <t>0000329880044285</t>
  </si>
  <si>
    <t>25/10/23</t>
  </si>
  <si>
    <t>UPI-ZOMATO ONLINE ORDER-ZOMATOONLINEORDER.RZP@ICICI-ICIC0DC0099-329849281959-PAYVIARAZORPAY</t>
  </si>
  <si>
    <t>0000329849281959</t>
  </si>
  <si>
    <t>UPI-PRINCE KUMAR-PAYTM-60329779@PAYTM-PYTM0123456-366480256124-OID202310252058550</t>
  </si>
  <si>
    <t>0000366480256124</t>
  </si>
  <si>
    <t>UPI-OM S OMANWAR-OMANWAROM@OKICICI-ICIC0001642-329868736320-UPI</t>
  </si>
  <si>
    <t>0000329868736320</t>
  </si>
  <si>
    <t>UPI-SHREE SAI SIDHHI RET-PAYTM-81238439@PAYTM-PYTM0123456-329971420137-OID202310261115060</t>
  </si>
  <si>
    <t>0000329971420137</t>
  </si>
  <si>
    <t>26/10/23</t>
  </si>
  <si>
    <t>UPI-PALASH  DUBEY-8810429961@PAYTM-SBIN0010446-329912080663-NA</t>
  </si>
  <si>
    <t>0000329912080663</t>
  </si>
  <si>
    <t>UPI-ADD MONEY TO WALLET-ADD-MONEY@PAYTM-PYTM0123456-329968133773-OID202310261641240</t>
  </si>
  <si>
    <t>0000329968133773</t>
  </si>
  <si>
    <t>UPI-HUBBLE WALLET-HUBBLEWALLETONLINE@AXL-UTIB0AXLUPI-366549184094-PAYMENT FOR 01HDPH</t>
  </si>
  <si>
    <t>0000366549184094</t>
  </si>
  <si>
    <t>UPI-PRINCE KUMAR-PAYTM-60329779@PAYTM-PYTM0123456-330073628376-OID202310270942550</t>
  </si>
  <si>
    <t>0000330073628376</t>
  </si>
  <si>
    <t>27/10/23</t>
  </si>
  <si>
    <t>UPI-TIRTHLAL-PAY9711203727@PAYTM-PYTM0123456-366672299705-OID202310271417550</t>
  </si>
  <si>
    <t>0000366672299705</t>
  </si>
  <si>
    <t>UPI-HUBBLE WALLET-HUBBLEWALLETONLINE@YBL-YESB0YBLUPI-366647881291-PAYMENT FOR 01HDRX</t>
  </si>
  <si>
    <t>0000366647881291</t>
  </si>
  <si>
    <t>UPI-HUBBLE WALLET-HUBBLEWALLETONLINE@YBL-YESB0YBLUPI-366714605360-PAYMENT FOR 01HDTK</t>
  </si>
  <si>
    <t>0000366714605360</t>
  </si>
  <si>
    <t>28/10/23</t>
  </si>
  <si>
    <t>UPI-ADD MONEY TO WALLET-ADD-MONEY@PAYTM-PYTM0123456-366752188454-OID22265224591@PAY</t>
  </si>
  <si>
    <t>0000366752188454</t>
  </si>
  <si>
    <t>UPI-HUBBLE WALLET-HUBBLEWALLETONLINE@YBL-YESB0YBLUPI-366743632117-PAYMENT FOR 01HDVJ</t>
  </si>
  <si>
    <t>0000366743632117</t>
  </si>
  <si>
    <t>UPI-HUBBLE WALLET-HUBBLEWALLETONLINE@AXL-UTIB0AXLUPI-366819427118-PAYMENT FOR 01HDX6</t>
  </si>
  <si>
    <t>0000366819427118</t>
  </si>
  <si>
    <t>29/10/23</t>
  </si>
  <si>
    <t>UPI-SHREE SAI SIDHHI RET-PAYTM-81238439@PAYTM-PYTM0123456-366882637080-OID202310292043580</t>
  </si>
  <si>
    <t>0000366882637080</t>
  </si>
  <si>
    <t>UPI-UMESH-PAYTM-45808093@PAYTM-PYTM0123456-330243519731-OID202310292050090</t>
  </si>
  <si>
    <t>0000330243519731</t>
  </si>
  <si>
    <t>UPI-RITIK GUPTA-7011119142@PAYTM-FDRL0007777-330312632812-SHAHSNK</t>
  </si>
  <si>
    <t>0000330312632812</t>
  </si>
  <si>
    <t>30/10/23</t>
  </si>
  <si>
    <t>UPI-RITIK GUPTA-7011119142@PAYTM-FDRL0007777-330312657918-RISHAB</t>
  </si>
  <si>
    <t>0000330312657918</t>
  </si>
  <si>
    <t>UPI-RITIK GUPTA-7011119142@PAYTM-FDRL0007777-330312672101-OMANWAR</t>
  </si>
  <si>
    <t>0000330312672101</t>
  </si>
  <si>
    <t>UPI-HUBBLE WALLET-HUBBLEWALLETONLINE@AXL-UTIB0AXLUPI-330314718699-PAYMENT FOR 01HDZJ</t>
  </si>
  <si>
    <t>0000330314718699</t>
  </si>
  <si>
    <t>UPI-SWIGGY-SWIGGY@YESPAY-YESB0YESUPI-330314797593-PAY FOR MERCHANT</t>
  </si>
  <si>
    <t>0000330314797593</t>
  </si>
  <si>
    <t>UPI-PRINCE KUMAR-PAYTM-60329779@PAYTM-PYTM0123456-330375250932-OID202310301148360</t>
  </si>
  <si>
    <t>0000330375250932</t>
  </si>
  <si>
    <t>UPI-NARENDER GUPTA-Q874014335@YBL-YESB0YBLUPI-330316350336-SCHEZWAN SAUCE</t>
  </si>
  <si>
    <t>0000330316350336</t>
  </si>
  <si>
    <t>0000000000000017</t>
  </si>
  <si>
    <t>UPI-SHREE SAI SIDHHI RET-PAYTM-81238439@PAYTM-PYTM0123456-366986021181-OID202310302018170</t>
  </si>
  <si>
    <t>0000366986021181</t>
  </si>
  <si>
    <t>UPI-PAYTM-PPI-PROMO@PAYTM-PYTM0123456-366940652930-PAYMENT ON ZOMATO</t>
  </si>
  <si>
    <t>0000366940652930</t>
  </si>
  <si>
    <t>UPI-ADD MONEY TO WALLET-ADD-MONEY@PAYTM-PYTM0123456-330450427927-OID22286229036@PAY</t>
  </si>
  <si>
    <t>0000330450427927</t>
  </si>
  <si>
    <t>31/10/23</t>
  </si>
  <si>
    <t>UPI-ADD MONEY TO WALLET-ADD-MONEY@PAYTM-PYTM0123456-330450708853-OID22302924853@PAY</t>
  </si>
  <si>
    <t>0000330450708853</t>
  </si>
  <si>
    <t>UPI-ADD MONEY TO WALLET-ADD-MONEY@PAYTM-PYTM0123456-330450728228-OID22284949299@PAY</t>
  </si>
  <si>
    <t>0000330450728228</t>
  </si>
  <si>
    <t>UPI-ADD MONEY TO WALLET-ADD-MONEY@PAYTM-PYTM0123456-330450734717-OID22288912824@PAY</t>
  </si>
  <si>
    <t>0000330450734717</t>
  </si>
  <si>
    <t>UPI-ADD MONEY TO WALLET-ADD-MONEY@PAYTM-PYTM0123456-330450741953-OID22323237285@PAY</t>
  </si>
  <si>
    <t>0000330450741953</t>
  </si>
  <si>
    <t>UPI-ROSY CHOUDHARY-PAYTM-68935796@PAYTM-PYTM0123456-367015554246-OID202310311255550</t>
  </si>
  <si>
    <t>0000367015554246</t>
  </si>
  <si>
    <t>UPI-ADD MONEY TO WALLET-ADD-MONEY@PAYTM-PYTM0123456-367055619839-OID22314507005@PAY</t>
  </si>
  <si>
    <t>0000367055619839</t>
  </si>
  <si>
    <t>UPI-ADD MONEY TO WALLET-ADD-MONEY@PAYTM-PYTM0123456-367056757947-OID22319554590@PAY</t>
  </si>
  <si>
    <t>0000367056757947</t>
  </si>
  <si>
    <t>UPI-ADD MONEY TO WALLET-ADD-MONEY@PAYTM-PYTM0123456-367056910658-OID22288915914@PAY</t>
  </si>
  <si>
    <t>0000367056910658</t>
  </si>
  <si>
    <t>UPI-RITIK GUPTA-7011119142@PAYTM-FDRL0007777-330425304656-SHASHANK</t>
  </si>
  <si>
    <t>0000330425304656</t>
  </si>
  <si>
    <t>UPI-ADD MONEY TO WALLET-ADD-MONEY@PAYTM-PYTM0123456-367057136516-OID22308574448@PAY</t>
  </si>
  <si>
    <t>0000367057136516</t>
  </si>
  <si>
    <t>UPI-OM S OMANWAR-OMANWAROM@OKICICI-ICIC0001642-330490563078-UPI</t>
  </si>
  <si>
    <t>0000330490563078</t>
  </si>
  <si>
    <t>UPI-SWIGGY-UPISWIGGY@ICICI-ICIC0DC0099-330487267639-PAYMENT FOR SWIGGY</t>
  </si>
  <si>
    <t>0000330487267639</t>
  </si>
  <si>
    <t>UPI-SHASHANK JHA-8882219097@PAYTM-PUNB0520610-367041819913-FRIES</t>
  </si>
  <si>
    <t>0000367041819913</t>
  </si>
  <si>
    <t>01/11/23</t>
  </si>
  <si>
    <t>UPI-SHASHANK JHA-8882219097@PAYTM-PUNB0520610-367041859459-NA</t>
  </si>
  <si>
    <t>0000367041859459</t>
  </si>
  <si>
    <t>UPI-RITIK GUPTA-7011119142@JUPITERAXIS-FDRL0007777-367100783788-SHAHSNK</t>
  </si>
  <si>
    <t>0000367100783788</t>
  </si>
  <si>
    <t>UPI-RITIK GUPTA-7011119142@JUPITERAXIS-FDRL0007777-367100799007-OMANWAR</t>
  </si>
  <si>
    <t>0000367100799007</t>
  </si>
  <si>
    <t>UPI-ADITYA BIRLA FINANCE-PAYTM-72651047@PAYTM-PYTM0123456-330558549043-OID22297126179@ADI</t>
  </si>
  <si>
    <t>0000330558549043</t>
  </si>
  <si>
    <t>UPI-PALASH  DUBEY-8810429961@PAYTM-SBIN0010446-330522759235-PANEER RICE</t>
  </si>
  <si>
    <t>0000330522759235</t>
  </si>
  <si>
    <t>UPI-M R ENTERPRISES-BHARATPE.90066520383@FBPE-FDRL0001382-330525775173-PAY TO BHARATPE ME</t>
  </si>
  <si>
    <t>0000330525775173</t>
  </si>
  <si>
    <t>UPI-PRINCE  SAGAR-8860669325@PAYTM-KKBK0000215-330543652645-RENT  ELECTRICITY</t>
  </si>
  <si>
    <t>0000330543652645</t>
  </si>
  <si>
    <t>UPI-RITIK GUPTA-7011119142@PAYTM-FDRL0007777-367226595276-RLM</t>
  </si>
  <si>
    <t>0000367226595276</t>
  </si>
  <si>
    <t>02/11/23</t>
  </si>
  <si>
    <t>UPI-ADD MONEY TO WALLET-ADD-MONEY@PAYTM-PYTM0123456-330666985979-OID22310863215@PAY</t>
  </si>
  <si>
    <t>0000330666985979</t>
  </si>
  <si>
    <t>UPI-HUBBLE WALLET-HUBBLEWALLETONLINE@AXL-UTIB0AXLUPI-367228345156-PAYMENT FOR 01HE7Z</t>
  </si>
  <si>
    <t>0000367228345156</t>
  </si>
  <si>
    <t>UPI-HIRA SWEETS AND REST-PAYTM-65404357@PAYTM-PYTM0123456-330660848686-OID202311021906330</t>
  </si>
  <si>
    <t>0000330660848686</t>
  </si>
  <si>
    <t>JULSEP23 INSTAALERTCHG 6 SMS 031023-MIR2430528873242</t>
  </si>
  <si>
    <t>MIR2430528873242</t>
  </si>
  <si>
    <t>03/11/23</t>
  </si>
  <si>
    <t>UPI-HUBBLE WALLET-HUBBLEWALLETONLINE@YBL-YESB0YBLUPI-367336186983-PAYMENT FOR 01HEAQ</t>
  </si>
  <si>
    <t>0000367336186983</t>
  </si>
  <si>
    <t>UPI-ZOMATO LIMITED-ZOMATOORDER1.GPAY@AXISBANK-UTIB0000553-330762218203-UPI</t>
  </si>
  <si>
    <t>0000330762218203</t>
  </si>
  <si>
    <t>UPI-PALASH  DUBEY-8810429961@PAYTM-SBIN0010446-330747000730-ICE CREAM CHIPS AN</t>
  </si>
  <si>
    <t>0000330747000730</t>
  </si>
  <si>
    <t>UPI-PALASH  DUBEY-8810429961@PAYTM-SBIN0010446-367340870548-NA</t>
  </si>
  <si>
    <t>0000367340870548</t>
  </si>
  <si>
    <t>UPI-RITIK GUPTA-7011119142@JUPITERAXIS-FDRL0007777-367340973501-PALASH</t>
  </si>
  <si>
    <t>0000367340973501</t>
  </si>
  <si>
    <t>UPI-RISHAB DANDRIYAL-9971041480@PAYTM-HDFC0000678-367341654805-SENT FROM PAYTM</t>
  </si>
  <si>
    <t>0000367341654805</t>
  </si>
  <si>
    <t>UPI-RITIK GUPTA-7011119142@JUPITERAXIS-FDRL0007777-367341743465-RISHAB</t>
  </si>
  <si>
    <t>0000367341743465</t>
  </si>
  <si>
    <t>UPI-HUBBLE WALLET-HUBBLEWALLETONLINE@YBL-YESB0YBLUPI-330812139619-PAYMENT FOR 01HECH</t>
  </si>
  <si>
    <t>0000330812139619</t>
  </si>
  <si>
    <t>04/11/23</t>
  </si>
  <si>
    <t>UPI-PALASH  DUBEY-8810429961@PAYTM-SBIN0010446-367419312877-NA</t>
  </si>
  <si>
    <t>0000367419312877</t>
  </si>
  <si>
    <t>UPI-ADD MONEY TO WALLET-ADD-MONEY@PAYTM-PYTM0123456-367456254536-OID22333570064@PAY</t>
  </si>
  <si>
    <t>0000367456254536</t>
  </si>
  <si>
    <t>UPI-VIVEK KUMAR-PAYTM-26944293@PAYTM-PYTM0123456-367458427621-OID202311041530060</t>
  </si>
  <si>
    <t>0000367458427621</t>
  </si>
  <si>
    <t>UPI-SHASHANK JHA-8882219097@PAYTM-PUNB0520610-330939157500-SWIGGY - REMAINING</t>
  </si>
  <si>
    <t>0000330939157500</t>
  </si>
  <si>
    <t>05/11/23</t>
  </si>
  <si>
    <t>UPI-NARENDER GUPTA-Q874014335@YBL-YESB0YBLUPI-367615526505-KURKURE</t>
  </si>
  <si>
    <t>0000367615526505</t>
  </si>
  <si>
    <t>06/11/23</t>
  </si>
  <si>
    <t>UPI-ADD MONEY TO WALLET-ADD-MONEY@PAYTM-PYTM0123456-367658859749-OID22328570873@PAY</t>
  </si>
  <si>
    <t>0000367658859749</t>
  </si>
  <si>
    <t>UPI-SWIGGY-SWIGGY@YESPAY-YESB0YESUPI-367633098211-PAY FOR MERCHANT</t>
  </si>
  <si>
    <t>0000367633098211</t>
  </si>
  <si>
    <t>UPI-RAJENDRA SINGH-BHARATPE90726005001@YESBANKLTD-YESB0YESUPI-331041441875-PAY TO BHARATPE ME</t>
  </si>
  <si>
    <t>0000331041441875</t>
  </si>
  <si>
    <t>UPI-RISHAB DANDRIYAL-9971041480@PAYTM-HDFC0000678-331041846345-SENT FROM PAYTM</t>
  </si>
  <si>
    <t>0000331041846345</t>
  </si>
  <si>
    <t>UPI-PALASH  DUBEY-8810429961@PAYTM-SBIN0010446-367642815597-RISHAB</t>
  </si>
  <si>
    <t>0000367642815597</t>
  </si>
  <si>
    <t>UPI-HUBBLE WALLET-HUBBLEWALLETONLINE@AXL-UTIB0AXLUPI-331127306472-PAYMENT FOR 01HEMG</t>
  </si>
  <si>
    <t>0000331127306472</t>
  </si>
  <si>
    <t>07/11/23</t>
  </si>
  <si>
    <t>UPI-RITIK GUPTA-7011119142@PAYTM-FDRL0007777-367729187765-RISHAB</t>
  </si>
  <si>
    <t>0000367729187765</t>
  </si>
  <si>
    <t>UPI-ADD MONEY TO WALLET-ADD-MONEY@PAYTM-PYTM0123456-331168198168-OID22347736079@PAY</t>
  </si>
  <si>
    <t>0000331168198168</t>
  </si>
  <si>
    <t>UPI-ZOMATO LTD-ZOMATO-ORDER@PAYTM-PYTM0123456-367766152476-ZOMATO PAYMENT</t>
  </si>
  <si>
    <t>0000367766152476</t>
  </si>
  <si>
    <t>UPI-NITIN  KUMAR-Q832814235@YBL-YESB0YBLUPI-367748378683-AGGARBATTI</t>
  </si>
  <si>
    <t>0000367748378683</t>
  </si>
  <si>
    <t>UPI-PRINCE KUMAR-PAYTM-60329779@PAYTM-PYTM0123456-331277302009-OID202311080850120</t>
  </si>
  <si>
    <t>0000331277302009</t>
  </si>
  <si>
    <t>08/11/23</t>
  </si>
  <si>
    <t>UPI-ADD MONEY TO WALLET-ADD-MONEY@PAYTM-PYTM0123456-331254886852-OID22345427450@PAY</t>
  </si>
  <si>
    <t>0000331254886852</t>
  </si>
  <si>
    <t>UPI-SS D N TRADING-PAYTM-44546975@PAYTM-PYTM0123456-367850683132-OID202311081210370</t>
  </si>
  <si>
    <t>0000367850683132</t>
  </si>
  <si>
    <t>UPI-SS D N TRADING-PAYTM-44546975@PAYTM-PYTM0123456-331261903930-OID202311081807060</t>
  </si>
  <si>
    <t>0000331261903930</t>
  </si>
  <si>
    <t>UPI-NISHA DUGGAL-PAYTMQRFXABVL8NRS@PAYTM-PYTM0123456-367881988403-OID202311081924310</t>
  </si>
  <si>
    <t>0000367881988403</t>
  </si>
  <si>
    <t>UPI-GARHWAL BAKERY-PAYTM-73632970@PAYTM-PYTM0123456-367882279461-OID202311081928530</t>
  </si>
  <si>
    <t>0000367882279461</t>
  </si>
  <si>
    <t>UPI-SHREE SAI SIDHHI RET-PAYTM-81238439@PAYTM-PYTM0123456-331297249773-OID202311082048460</t>
  </si>
  <si>
    <t>0000331297249773</t>
  </si>
  <si>
    <t>UPI-HUBBLE WALLET-HUBBLEWALLETONLINE@YBL-YESB0YBLUPI-367846175385-PAYMENT FOR 01HEQY</t>
  </si>
  <si>
    <t>0000367846175385</t>
  </si>
  <si>
    <t>UPI-DELHI METRO RECHARGE-PAYTM-8736701@PAYTM-PYTM0123456-331350685398-OID22363814969@PAY</t>
  </si>
  <si>
    <t>0000331350685398</t>
  </si>
  <si>
    <t>09/11/23</t>
  </si>
  <si>
    <t>UPI-RAKESH KUMAR-BHARATPE90727572226@YESBANKLTD-YESB0YESUPI-331349864745-PAY TO BHARATPE ME</t>
  </si>
  <si>
    <t>0000331349864745</t>
  </si>
  <si>
    <t>UPI-AGODA-PAYTM-52649125@PAYTM-PYTM0123456-331408513678-OID1569027582@AGOD</t>
  </si>
  <si>
    <t>0000331408513678</t>
  </si>
  <si>
    <t>10/11/23</t>
  </si>
  <si>
    <t>UPI-RITIK GUPTA-7011119142@PAYTM-FDRL0007777-331408553474-NA</t>
  </si>
  <si>
    <t>0000331408553474</t>
  </si>
  <si>
    <t>UPI-NIRAJ KUMAR-PAYTM-47481593@PAYTM-PYTM0123456-368071553941-OID202311101209140</t>
  </si>
  <si>
    <t>0000368071553941</t>
  </si>
  <si>
    <t>UPI-KFC SAPPHIRE-KFCSAPPHIRE.42579359@HDFCBANK-HDFC0000001-368012112386-NA</t>
  </si>
  <si>
    <t>0000368012112386</t>
  </si>
  <si>
    <t>UPI-GURMEET SINGH-PAYTM-70062762@PAYTM-PYTM0123456-331485610403-OID202311101757230</t>
  </si>
  <si>
    <t>0000331485610403</t>
  </si>
  <si>
    <t>UPI-NEW FAIR DEAL MEDICO-PAY9313686628@PAYTM-PYTM0123456-331466276965-OID202311101806350</t>
  </si>
  <si>
    <t>0000331466276965</t>
  </si>
  <si>
    <t>UPI-HUBBLE WALLET-HUBBLEWALLETONLINE@AXL-UTIB0AXLUPI-368047131093-PAYMENT FOR 01HEX0</t>
  </si>
  <si>
    <t>0000368047131093</t>
  </si>
  <si>
    <t>UPI-RISHAB DANDRIYAL-9971041480@PAYTM-HDFC0000678-368115326471-SENT FROM PAYTM</t>
  </si>
  <si>
    <t>0000368115326471</t>
  </si>
  <si>
    <t>11/11/23</t>
  </si>
  <si>
    <t>UPI-RAJU  GOSWAMI-Q408547483@YBL-YESB0YBLUPI-368125664031-NAMKEEN</t>
  </si>
  <si>
    <t>0000368125664031</t>
  </si>
  <si>
    <t>UPI-DELHI METRO RECHARGE-PAYTM-8736701@PAYTM-PYTM0123456-331564054051-OID22382053127@PAY</t>
  </si>
  <si>
    <t>0000331564054051</t>
  </si>
  <si>
    <t>13/11/23</t>
  </si>
  <si>
    <t>UPI-TRENT LIMITED-TRENTZUDIO@YBL-YESB0YBLUPI-368421230793-PAYMENT FOR 501449</t>
  </si>
  <si>
    <t>0000368421230793</t>
  </si>
  <si>
    <t>14/11/23</t>
  </si>
  <si>
    <t>UPI-JAIDEV MEHANDIRATTA-Q708198236@YBL-YESB0YBLUPI-368440715772-SENT FROM PAYTM</t>
  </si>
  <si>
    <t>0000368440715772</t>
  </si>
  <si>
    <t>UPI-DELHI METRO RECHARGE-PAYTM-8736701@PAYTM-PYTM0123456-331951293542-OID22463436618@PAY</t>
  </si>
  <si>
    <t>0000331951293542</t>
  </si>
  <si>
    <t>15/11/23</t>
  </si>
  <si>
    <t>UPI-DELHI METRO RECHARGE-PAYTM-8736701@PAYTM-PYTM0123456-331951303892-OID22408844381@PAY</t>
  </si>
  <si>
    <t>0000331951303892</t>
  </si>
  <si>
    <t>UPI-DELHI METRO RECHARGE-PAYTM-8736701@PAYTM-PYTM0123456-331951319132-OID22396555254@PAY</t>
  </si>
  <si>
    <t>0000331951319132</t>
  </si>
  <si>
    <t>UPI-PAYTM METRO PAYMENT-PAYTM-8736701@PAYTM-PYTM0123456-368506875206-EXPRESS</t>
  </si>
  <si>
    <t>0000368506875206</t>
  </si>
  <si>
    <t>UPI-PREM LATA-PAYTM-70050406@PAYTM-PYTM0123456-368675090057-OID202311161225460</t>
  </si>
  <si>
    <t>0000368675090057</t>
  </si>
  <si>
    <t>16/11/23</t>
  </si>
  <si>
    <t>UPI-MEDILITE 1-PAYTMQR19CVGZYY7Z@PAYTM-PYTM0123456-368695419784-OID202311161230260</t>
  </si>
  <si>
    <t>0000368695419784</t>
  </si>
  <si>
    <t>UPI-ZOMATO ONLINE ORDER-ZOMATOONLINEORDER.RZP@ICICI-ICIC0DC0099-368649199632-PAYVIARAZORPAY</t>
  </si>
  <si>
    <t>0000368649199632</t>
  </si>
  <si>
    <t>UPI-GUPTASTORE-OMBK.AACP11833160IUE6HVR0@MBK-PPIW0881822-368649957439-GROCERIES</t>
  </si>
  <si>
    <t>0000368649957439</t>
  </si>
  <si>
    <t>UPI-SS D N TRADING-PAYTM-44546975@PAYTM-PYTM0123456-368662517070-OID202311162135560</t>
  </si>
  <si>
    <t>0000368662517070</t>
  </si>
  <si>
    <t>UPI-SS D N TRADING-PAYTM-44546975@PAYTM-PYTM0123456-368662566024-OID202311162138050</t>
  </si>
  <si>
    <t>0000368662566024</t>
  </si>
  <si>
    <t>UPI-PALASH  DUBEY-8810429961@PAYTM-SBIN0010446-368641783215-NA</t>
  </si>
  <si>
    <t>0000368641783215</t>
  </si>
  <si>
    <t>UPI-ADD MONEY TO WALLET-ADD-MONEY@PAYTM-PYTM0123456-368769790757-OID22436855104@PAY</t>
  </si>
  <si>
    <t>0000368769790757</t>
  </si>
  <si>
    <t>17/11/23</t>
  </si>
  <si>
    <t>UPI-PALASH  DUBEY-8810429961@PAYTM-SBIN0010446-332140538756-RAJMA RICE</t>
  </si>
  <si>
    <t>0000332140538756</t>
  </si>
  <si>
    <t>UPI-PALASH  DUBEY-8810429961@PAYTM-SBIN0010446-332245432743-BREAKFAST DINNER S</t>
  </si>
  <si>
    <t>0000332245432743</t>
  </si>
  <si>
    <t>18/11/23</t>
  </si>
  <si>
    <t>UPI-HUBBLE WALLET-HUBBLEWALLETONLINE@YBL-YESB0YBLUPI-332322676172-PAYMENT FOR 01HFKD</t>
  </si>
  <si>
    <t>0000332322676172</t>
  </si>
  <si>
    <t>19/11/23</t>
  </si>
  <si>
    <t>UPI-MR AVNIT KUMAR-PAY7503971958@PAYTM-PYTM0123456-332479890523-OID202311201135200</t>
  </si>
  <si>
    <t>0000332479890523</t>
  </si>
  <si>
    <t>20/11/23</t>
  </si>
  <si>
    <t>UPI-HARI SHRI ENTERPRISE-PAYTM-34758937@PAYTM-PYTM0123456-332479940479-OID202311201137020</t>
  </si>
  <si>
    <t>0000332479940479</t>
  </si>
  <si>
    <t>UPI-DEPARTMENT OF POSTS-DEPARTMENTOFPOSTSQR.PAYU@INDUS-INDB0002201-332411072087-POST</t>
  </si>
  <si>
    <t>0000332411072087</t>
  </si>
  <si>
    <t>UPI-MANJU DEVI-PAYTM-69792451@PAYTM-PYTM0123456-369070825609-OID202311201207010</t>
  </si>
  <si>
    <t>0000369070825609</t>
  </si>
  <si>
    <t>UPI-HUBBLE WALLET-HUBBLEWALLETONLINE@AXL-UTIB0AXLUPI-369038898317-PAYMENT FOR 01HFPH</t>
  </si>
  <si>
    <t>0000369038898317</t>
  </si>
  <si>
    <t>UPI-PAYTM-PPI-PROMO@PAYTM-PYTM0123456-332523051716-PAYMENT ON ZOMATO</t>
  </si>
  <si>
    <t>0000332523051716</t>
  </si>
  <si>
    <t>21/11/23</t>
  </si>
  <si>
    <t>UPI-PALASH  DUBEY-8810429961@PAYTM-SBIN0010446-332523143947-STATIONARY AND PAN</t>
  </si>
  <si>
    <t>0000332523143947</t>
  </si>
  <si>
    <t>UPI-MAGICPIN-PAYTM-13572266QSWF@PAYTM-PYTM0123456-369162908198-PASTA</t>
  </si>
  <si>
    <t>0000369162908198</t>
  </si>
  <si>
    <t>UPI-MAGICPIN-PAYTM-13572266QSWF@PAYTM-PYTM0123456-369163470993-BURGER</t>
  </si>
  <si>
    <t>0000369163470993</t>
  </si>
  <si>
    <t>UPI-MAGICPIN-PAYTM-13572266QSWF@PAYTM-PYTM0123456-332544559919-EXPRESS</t>
  </si>
  <si>
    <t>0000332544559919</t>
  </si>
  <si>
    <t>UPI-PRINCE KUMAR-PAYTM-60329779@PAYTM-PYTM0123456-369147671950-OID202311212108110</t>
  </si>
  <si>
    <t>0000369147671950</t>
  </si>
  <si>
    <t>UPI-HUBBLE WALLET-HUBBLEWALLETONLINE@AXL-UTIB0AXLUPI-332636335704-PAYMENT FOR 01HFVH</t>
  </si>
  <si>
    <t>0000332636335704</t>
  </si>
  <si>
    <t>22/11/23</t>
  </si>
  <si>
    <t>UPI-SS D N TRADING-PAYTM-44546975@PAYTM-PYTM0123456-369263507632-OID202311222046060</t>
  </si>
  <si>
    <t>0000369263507632</t>
  </si>
  <si>
    <t>UPI-SSDN TRADING-Q256305193@YBL-YESB0YBLUPI-332646311431-NA</t>
  </si>
  <si>
    <t>0000332646311431</t>
  </si>
  <si>
    <t>UPI-DELHI METRO RECHARGE-PAYTM-8736701@PAYTM-PYTM0123456-332751192064-OID22473698939@PAY</t>
  </si>
  <si>
    <t>0000332751192064</t>
  </si>
  <si>
    <t>23/11/23</t>
  </si>
  <si>
    <t>UPI-RITIK GUPTA-7011119142@PAYTM-FDRL0007777-332713728403-OMANWAR</t>
  </si>
  <si>
    <t>0000332713728403</t>
  </si>
  <si>
    <t>UPI-RITIK GUPTA-7011119142@JUPITERAXIS-FDRL0007777-332726475693-SENT VIA JUPITER</t>
  </si>
  <si>
    <t>0000332726475693</t>
  </si>
  <si>
    <t>UPI-RITIK GUPTA-7011119142@JUPITERAXIS-FDRL0007777-332714154246-MAZE</t>
  </si>
  <si>
    <t>0000332714154246</t>
  </si>
  <si>
    <t>UPI-MANJU DEVI-PAYTM-69792451@PAYTM-PYTM0123456-369374973715-OID202311231253030</t>
  </si>
  <si>
    <t>0000369374973715</t>
  </si>
  <si>
    <t>UPI-ADD MONEY TO WALLET-ADD-MONEY@PAYTM-PYTM0123456-369357446237-OID202311231257510</t>
  </si>
  <si>
    <t>0000369357446237</t>
  </si>
  <si>
    <t>UPI-JIO POSTPAID BILL PA-PAYTM-53817591@PAYTM-PYTM0123456-332762946798-JIO</t>
  </si>
  <si>
    <t>0000332762946798</t>
  </si>
  <si>
    <t>UPI-CHINESE N BAKERS-GPAY-11233563244@OKBIZAXIS-UTIB0000000-369325968194-CHINESE AND BAKERS</t>
  </si>
  <si>
    <t>0000369325968194</t>
  </si>
  <si>
    <t>UPI-SHREE SAI SIDHHI RET-PAYTM-81238439@PAYTM-PYTM0123456-332785861596-OID202311231759180</t>
  </si>
  <si>
    <t>0000332785861596</t>
  </si>
  <si>
    <t>UPI-AADITYA PRASAD-8851651153@PAYTM-HDFC0000394-369425239457-ZOMATO</t>
  </si>
  <si>
    <t>0000369425239457</t>
  </si>
  <si>
    <t>24/11/23</t>
  </si>
  <si>
    <t>UPI-RITIK GUPTA-7011119142@PAYTM-FDRL0007777-369434725624-SAMOSE COKE AND DH</t>
  </si>
  <si>
    <t>0000369434725624</t>
  </si>
  <si>
    <t>UPI-DELHI STATE INDUSTRI-PAYTM-72745667@PAYTM-PYTM0123456-332953398354-OID202311251124390</t>
  </si>
  <si>
    <t>0000332953398354</t>
  </si>
  <si>
    <t>25/11/23</t>
  </si>
  <si>
    <t>UPI-RITIK GUPTA-7011119142@JUPITERAXIS-FDRL0007777-332919002783-SENT FROM PAYTM</t>
  </si>
  <si>
    <t>0000332919002783</t>
  </si>
  <si>
    <t>UPI-RITIK GUPTA-7011119142@JUPITERAXIS-FDRL0007777-332919014550-SENT FROM PAYTM</t>
  </si>
  <si>
    <t>0000332919014550</t>
  </si>
  <si>
    <t>UPI-RITIK GUPTA-7011119142@JUPITERAXIS-FDRL0007777-332919026317-SENT FROM PAYTM</t>
  </si>
  <si>
    <t>0000332919026317</t>
  </si>
  <si>
    <t>UPI-RITIK GUPTA-7011119142@JUPITERAXIS-FDRL0007777-332919034924-SENT FROM PAYTM</t>
  </si>
  <si>
    <t>0000332919034924</t>
  </si>
  <si>
    <t>UPI-RITIK GUPTA-7011119142@JUPITERAXIS-FDRL0007777-332919059099-SENT FROM PAYTM</t>
  </si>
  <si>
    <t>0000332919059099</t>
  </si>
  <si>
    <t>UPI-RITIK GUPTA-7011119142@JUPITERAXIS-FDRL0007777-332919071242-SENT FROM PAYTM</t>
  </si>
  <si>
    <t>0000332919071242</t>
  </si>
  <si>
    <t>UPI-RITIK GUPTA-7011119142@JUPITERAXIS-FDRL0007777-332919107132-SENT FROM PAYTM</t>
  </si>
  <si>
    <t>0000332919107132</t>
  </si>
  <si>
    <t>UPI-RITIK GUPTA-7011119142@JUPITERAXIS-FDRL0007777-332919118904-SENT FROM PAYTM</t>
  </si>
  <si>
    <t>0000332919118904</t>
  </si>
  <si>
    <t>UPI-RITIK GUPTA-7011119142@JUPITERAXIS-FDRL0007777-332919181893-SENT FROM PAYTM</t>
  </si>
  <si>
    <t>0000332919181893</t>
  </si>
  <si>
    <t>UPI-RITIK GUPTA-7011119142@JUPITERAXIS-FDRL0007777-332919195276-SENT FROM PAYTM</t>
  </si>
  <si>
    <t>0000332919195276</t>
  </si>
  <si>
    <t>UPI-RITIK GUPTA-7011119142@PAYTM-FDRL0007777-332919234633-NA</t>
  </si>
  <si>
    <t>0000332919234633</t>
  </si>
  <si>
    <t>UPI-RITIK GUPTA-7011119142@JUPITERAXIS-FDRL0007777-369519275567-SENT FROM PAYTM</t>
  </si>
  <si>
    <t>0000369519275567</t>
  </si>
  <si>
    <t>UPI-RITIK GUPTA-7011119142@JUPITERAXIS-FDRL0007777-369519285648-SENT FROM PAYTM</t>
  </si>
  <si>
    <t>0000369519285648</t>
  </si>
  <si>
    <t>UPI-RITIK GUPTA-7011119142@JUPITERAXIS-FDRL0007777-369519295048-SENT FROM PAYTM</t>
  </si>
  <si>
    <t>0000369519295048</t>
  </si>
  <si>
    <t>UPI-RITIK GUPTA-7011119142@JUPITERAXIS-FDRL0007777-369519346619-SENT FROM PAYTM</t>
  </si>
  <si>
    <t>0000369519346619</t>
  </si>
  <si>
    <t>UPI-RITIK GUPTA-7011119142@JUPITERAXIS-FDRL0007777-369519369081-SENT FROM PAYTM</t>
  </si>
  <si>
    <t>0000369519369081</t>
  </si>
  <si>
    <t>UPI-RITIK GUPTA-7011119142@JUPITERAXIS-FDRL0007777-369519377194-SENT FROM PAYTM</t>
  </si>
  <si>
    <t>0000369519377194</t>
  </si>
  <si>
    <t>UPI-RITIK GUPTA-7011119142@JUPITERAXIS-FDRL0007777-369519385465-SENT FROM PAYTM</t>
  </si>
  <si>
    <t>0000369519385465</t>
  </si>
  <si>
    <t>UPI-RITIK GUPTA-7011119142@JUPITERAXIS-FDRL0007777-369519393624-SENT FROM PAYTM</t>
  </si>
  <si>
    <t>0000369519393624</t>
  </si>
  <si>
    <t>UPI-RITIK GUPTA-7011119142@JUPITERAXIS-FDRL0007777-369519401154-SENT FROM PAYTM</t>
  </si>
  <si>
    <t>0000369519401154</t>
  </si>
  <si>
    <t>UPI-RITIK GUPTA-7011119142@PAYTM-FDRL0007777-369519435067-NA</t>
  </si>
  <si>
    <t>0000369519435067</t>
  </si>
  <si>
    <t>UPI-GUNJAN JAIN-PAYTM-56182089@PAYTM-PYTM0123456-369578059076-OID202311251452040</t>
  </si>
  <si>
    <t>0000369578059076</t>
  </si>
  <si>
    <t>UPI-SWIGGY-SWIGGY@YESPAY-YESB0YESUPI-332929893528-PAY FOR MERCHANT</t>
  </si>
  <si>
    <t>0000332929893528</t>
  </si>
  <si>
    <t>UPI-SWIGGY-SWIGGY@YESPAY-YESB0YESUPI-369564190880-REFUND FOR 4BMOYKW</t>
  </si>
  <si>
    <t>0000369564190880</t>
  </si>
  <si>
    <t>UPI-GAURAV JAIN-PAYTM-34167061@PAYTM-PYTM0123456-369545739474-OID202311252115230</t>
  </si>
  <si>
    <t>0000369545739474</t>
  </si>
  <si>
    <t>UPI-RITIK GUPTA-7011119142@JUPITERAXIS-FDRL0007777-332942767519-SENT FROM PAYTM</t>
  </si>
  <si>
    <t>0000332942767519</t>
  </si>
  <si>
    <t>UPI-GAURAV JAIN-PAYTM-34167061@PAYTM-PYTM0123456-369678309416-OID202311261216390</t>
  </si>
  <si>
    <t>0000369678309416</t>
  </si>
  <si>
    <t>26/11/23</t>
  </si>
  <si>
    <t>UPI-DELHI METRO RECHARGE-PAYTM-8736701@PAYTM-PYTM0123456-333160654416-OID22507746135@PAY</t>
  </si>
  <si>
    <t>0000333160654416</t>
  </si>
  <si>
    <t>27/11/23</t>
  </si>
  <si>
    <t>UPI-MANJU DEVI-PAYTM-69792451@PAYTM-PYTM0123456-369876733550-OID202311281253290</t>
  </si>
  <si>
    <t>0000369876733550</t>
  </si>
  <si>
    <t>28/11/23</t>
  </si>
  <si>
    <t>UPI-EATCLUB-EATCLUB@ICICI-ICIC0DC0099-333282195169-PAYMENT FOR YOUR O</t>
  </si>
  <si>
    <t>0000333282195169</t>
  </si>
  <si>
    <t>UPI-SWIGGY-UPISWIGGY@ICICI-ICIC0DC0099-333242558027-NA</t>
  </si>
  <si>
    <t>0000333242558027</t>
  </si>
  <si>
    <t>UPI-PRINCE KUMAR-PAYTM-60329779@PAYTM-PYTM0123456-369849263404-OID202311282154270</t>
  </si>
  <si>
    <t>0000369849263404</t>
  </si>
  <si>
    <t>UPI-MANJU DEVI-PAYTM-69792451@PAYTM-PYTM0123456-369979404487-OID202311291217140</t>
  </si>
  <si>
    <t>0000369979404487</t>
  </si>
  <si>
    <t>29/11/23</t>
  </si>
  <si>
    <t>UPI-PRINCE KUMAR-PAYTM-60329779@PAYTM-PYTM0123456-369979546902-OID202311291220380</t>
  </si>
  <si>
    <t>0000369979546902</t>
  </si>
  <si>
    <t>UPI-ZOMATO LTD-ZOMATO-ORDER@PAYTM-PYTM0123456-369967192551-ZOMATO PAYMENT</t>
  </si>
  <si>
    <t>0000369967192551</t>
  </si>
  <si>
    <t>UPI-MAGICPIN-PAYTM-13572266QSWF@PAYTM-PYTM0123456-333456524097-CHOLE BHATURE</t>
  </si>
  <si>
    <t>0000333456524097</t>
  </si>
  <si>
    <t>30/11/23</t>
  </si>
  <si>
    <t>UPI-LAXMAN PRASAD-Q800133051@YBL-YESB0YBLUPI-370028737514-COFFEE SHAMPOO DOV</t>
  </si>
  <si>
    <t>0000370028737514</t>
  </si>
  <si>
    <t>UPI-MR HARISH KUMAR-PAYTM-56441263@PAYTM-PYTM0123456-370028927978-OID202311301709400</t>
  </si>
  <si>
    <t>0000370028927978</t>
  </si>
  <si>
    <t>UPI-PRINCE KUMAR-PAYTM-60329779@PAYTM-PYTM0123456-370045608438-OID202311302102490</t>
  </si>
  <si>
    <t>0000370045608438</t>
  </si>
  <si>
    <t>UPI-BANARSI DASS SWEETS-Q861291495@YBL-YESB0YBLUPI-333510981820-SAMOSE</t>
  </si>
  <si>
    <t>0000333510981820</t>
  </si>
  <si>
    <t>01/12/23</t>
  </si>
  <si>
    <t>UPI-DINESH KUMAR-PAYTM-56507777@PAYTM-PYTM0123456-333575255382-OID202312011035330</t>
  </si>
  <si>
    <t>0000333575255382</t>
  </si>
  <si>
    <t>UPI-PRINCE  SAGAR-8860669325@PAYTM-KKBK0000215-333529093320-RENT AND ELECTRICI</t>
  </si>
  <si>
    <t>0000333529093320</t>
  </si>
  <si>
    <t>UPI-ZOMATO-PAYZOMATO@HDFCBANK-HDFC0000499-333541799310-PIZZA</t>
  </si>
  <si>
    <t>0000333541799310</t>
  </si>
  <si>
    <t>UPI-VINOD  SHARMA-BHARATPE.90065730760@FBPE-FDRL0001382-333638797570-PAY TO BHARATPE ME</t>
  </si>
  <si>
    <t>0000333638797570</t>
  </si>
  <si>
    <t>02/12/23</t>
  </si>
  <si>
    <t>UPI-MAGICPIN-PAYTM-13572266QSWF@PAYTM-PYTM0123456-370264210868-RICE AND ROTI</t>
  </si>
  <si>
    <t>0000370264210868</t>
  </si>
  <si>
    <t>UPI-SWIGGY-SWIGGY@YESPAY-YESB0YESUPI-333646466288-PAY FOR MERCHANT</t>
  </si>
  <si>
    <t>0000333646466288</t>
  </si>
  <si>
    <t>UPI-SWIGGY-SWIGGY@YESPAY-YESB0YESUPI-370287128582-REFUND FOR 4HMRXEE</t>
  </si>
  <si>
    <t>0000370287128582</t>
  </si>
  <si>
    <t>UPI-MAGICPIN-PAYTM-13572266QSWF@PAYTM-PYTM0123456-333753330572-BURGERS</t>
  </si>
  <si>
    <t>0000333753330572</t>
  </si>
  <si>
    <t>03/12/23</t>
  </si>
  <si>
    <t>UPI-LAXMAN PRASAD-Q458121264@YBL-YESB0YBLUPI-370312980554-CHIPS AND MILK</t>
  </si>
  <si>
    <t>0000370312980554</t>
  </si>
  <si>
    <t>UPI-LAXMAN PRASAD-Q800133051@YBL-YESB0YBLUPI-370313044100-NA</t>
  </si>
  <si>
    <t>0000370313044100</t>
  </si>
  <si>
    <t>UPI-HUBBLE WALLET-HUBBLEWALLETONLINE@AXL-UTIB0AXLUPI-333747688291-PAYMENT FOR 01HGR5</t>
  </si>
  <si>
    <t>0000333747688291</t>
  </si>
  <si>
    <t>UPI-MR AVNIT KUMAR-PAY7503971958@PAYTM-PYTM0123456-333874157051-OID202312040912410</t>
  </si>
  <si>
    <t>0000333874157051</t>
  </si>
  <si>
    <t>04/12/23</t>
  </si>
  <si>
    <t>UPI-SS D N TRADING-PAYTM-44546975@PAYTM-PYTM0123456-333864273694-OID202312041715170</t>
  </si>
  <si>
    <t>0000333864273694</t>
  </si>
  <si>
    <t>UPI-HUBBLE WALLET-HUBBLEWALLETONLINE@YBL-YESB0YBLUPI-370426836298-PAYMENT FOR 01HGTB</t>
  </si>
  <si>
    <t>0000370426836298</t>
  </si>
  <si>
    <t>UPI-SEEMA-PAYTM-81061611@PAYTM-PYTM0123456-370445175089-OID202312042325190</t>
  </si>
  <si>
    <t>0000370445175089</t>
  </si>
  <si>
    <t>UPI-PALASH  DUBEY-8810429961@PAYTM-SBIN0010446-370507912179-CARTRIDGE AND ICE</t>
  </si>
  <si>
    <t>0000370507912179</t>
  </si>
  <si>
    <t>05/12/23</t>
  </si>
  <si>
    <t>UPI-VINOD  SHARMA-BHARATPE.90065730760@FBPE-FDRL0001382-370523876169-PAY TO BHARATPE ME</t>
  </si>
  <si>
    <t>0000370523876169</t>
  </si>
  <si>
    <t>UPI-SURESH PATEL-PAYTM-42991017@PAYTM-PYTM0123456-334072056061-OID202312060824230</t>
  </si>
  <si>
    <t>0000334072056061</t>
  </si>
  <si>
    <t>06/12/23</t>
  </si>
  <si>
    <t>UPI-RAHUL JAIN-PAYTM-80466917@PAYTM-PYTM0123456-334072133788-OID202312060827500</t>
  </si>
  <si>
    <t>0000334072133788</t>
  </si>
  <si>
    <t>UPI-RMGNP EAST HYPERMARK-AMZN-DPTMLYKDQJC@YAPL-YESB0APLUPI-370619348277-NA</t>
  </si>
  <si>
    <t>0000370619348277</t>
  </si>
  <si>
    <t>UPI-CHAI THELAV3S MALL-Q456723072@YBL-YESB0YBLUPI-370610563981-HOT COFFEE</t>
  </si>
  <si>
    <t>0000370610563981</t>
  </si>
  <si>
    <t>UPI-KFC SAPPHIRE-KFCSAPPHIRE.42564783@HDFCBANK-HDFC0000001-370610672387-NA</t>
  </si>
  <si>
    <t>0000370610672387</t>
  </si>
  <si>
    <t>UPI-DELHI METRO RECHARGE-PAYTM-8736701@PAYTM-PYTM0123456-370650161648-OID22558470907@PAY</t>
  </si>
  <si>
    <t>0000370650161648</t>
  </si>
  <si>
    <t>UPI-SIDHARTH   KAPOOR-9818448187951@PAYTM-KKBK0000197-334040828931-NA</t>
  </si>
  <si>
    <t>0000334040828931</t>
  </si>
  <si>
    <t>UPI-HUBBLE WALLET-HUBBLEWALLETONLINE@YBL-YESB0YBLUPI-334043076570-PAYMENT FOR 01HGZV</t>
  </si>
  <si>
    <t>0000334043076570</t>
  </si>
  <si>
    <t>UPI-SWIGGY-SWIGGY@YESPAY-YESB0YESUPI-334043459794-PAY FOR MERCHANT</t>
  </si>
  <si>
    <t>0000334043459794</t>
  </si>
  <si>
    <t>NEFT CR-KKBK0000958-9 9 GROUP PRIVATE LIMITED-RITIK GUPTA-CMS3412388404057</t>
  </si>
  <si>
    <t>CMS3412388404057</t>
  </si>
  <si>
    <t>07/12/23</t>
  </si>
  <si>
    <t>UPI-PALASH  DUBEY-8810429961@PAYTM-SBIN0010446-334126405358-NA</t>
  </si>
  <si>
    <t>0000334126405358</t>
  </si>
  <si>
    <t>UPI-PALASH  DUBEY-8810429961@PAYTM-SBIN0010446-334127565279-RAJMA RICE AND PRI</t>
  </si>
  <si>
    <t>0000334127565279</t>
  </si>
  <si>
    <t>UPI-PALASH  DUBEY-8810429961@PAYTM-SBIN0010446-334127576940-PANEER RICE</t>
  </si>
  <si>
    <t>0000334127576940</t>
  </si>
  <si>
    <t>UPI-RITIK GUPTA-7011119142@JUPITERAXIS-FDRL0007777-370723319160-PALASH SPOTIFY NOV</t>
  </si>
  <si>
    <t>0000370723319160</t>
  </si>
  <si>
    <t>UPI-SHASHANK JHA-8882219097@PAYTM-PUNB0520610-370723713875-CHINESE AND BAKERS</t>
  </si>
  <si>
    <t>0000370723713875</t>
  </si>
  <si>
    <t>UPI-RISHAB DANDRIYAL-9971041480@PAYTM-HDFC0000678-334144799829-SENT FROM PAYTM</t>
  </si>
  <si>
    <t>0000334144799829</t>
  </si>
  <si>
    <t>UPI-MANJU DEVI-PAYTMQR10O13ZR3F6@PAYTM-PYTM0123456-370744478197-OID202312072011280</t>
  </si>
  <si>
    <t>0000370744478197</t>
  </si>
  <si>
    <t>UPI-RITIK GUPTA-7011119142@PAYTM-FDRL0007777-334145328075-SHASHANK</t>
  </si>
  <si>
    <t>0000334145328075</t>
  </si>
  <si>
    <t>UPI-GUPTASTORE-OMBK.AACU78309I42R3LCJNB@MBK-PPIW0881822-334145639115-CHOCOLATE AND CHIP</t>
  </si>
  <si>
    <t>0000334145639115</t>
  </si>
  <si>
    <t>UPI-MANOJ KUMAR SO VISHN-9136226063@YBL-PUNB0293100-334214299138-SENT FROM PAYTM</t>
  </si>
  <si>
    <t>0000334214299138</t>
  </si>
  <si>
    <t>08/12/23</t>
  </si>
  <si>
    <t>UPI-BANARSI DASS SWEETS-Q861291495@YBL-YESB0YBLUPI-334214371557-SAMOSE AND BREAD P</t>
  </si>
  <si>
    <t>0000334214371557</t>
  </si>
  <si>
    <t>UPI-ADD MONEY TO WALLET-ADD-MONEY@PAYTM-PYTM0123456-334258929522-OID202312081047510</t>
  </si>
  <si>
    <t>0000334258929522</t>
  </si>
  <si>
    <t>UPI-ADD MONEY TO WALLET-ADD-MONEY@PAYTM-PYTM0123456-370869173297-OID202312082027110</t>
  </si>
  <si>
    <t>0000370869173297</t>
  </si>
  <si>
    <t>UPI-ADD MONEY TO WALLET-ADD-MONEY@PAYTM-PYTM0123456-370869483320-OID202312082033280</t>
  </si>
  <si>
    <t>0000370869483320</t>
  </si>
  <si>
    <t>UPI-MAGICPIN-PAYTM-13572266QSWF@PAYTM-PYTM0123456-334352341659-BURGERS</t>
  </si>
  <si>
    <t>0000334352341659</t>
  </si>
  <si>
    <t>09/12/23</t>
  </si>
  <si>
    <t>UPI-SAMAST TECHNOLOGIES -MAGICPIN.PAYU@HDFCBANK-HDFC0000499-334312428510-UPI TRANSACTION FO</t>
  </si>
  <si>
    <t>0000334312428510</t>
  </si>
  <si>
    <t>UPI-HUBBLE WALLET-HUBBLEWALLETONLINE@YBL-YESB0YBLUPI-334346951890-PAYMENT FOR 01HH7G</t>
  </si>
  <si>
    <t>0000334346951890</t>
  </si>
  <si>
    <t>UPI-LAXMAN PRASAD-Q800133051@YBL-YESB0YBLUPI-334348752065-COFFEE</t>
  </si>
  <si>
    <t>0000334348752065</t>
  </si>
  <si>
    <t>UPI-PALASH  DUBEY-8810429961@PAYTM-SBIN0010446-371025952112-RAJMA RICE HANDWAS</t>
  </si>
  <si>
    <t>0000371025952112</t>
  </si>
  <si>
    <t>10/12/23</t>
  </si>
  <si>
    <t>UPI-HUBBLE WALLET-HUBBLEWALLETONLINE@YBL-YESB0YBLUPI-371030454868-PAYMENT FOR 01HHA1</t>
  </si>
  <si>
    <t>0000371030454868</t>
  </si>
  <si>
    <t>UPI-VINOD  SHARMA-BHARATPE.90065730760@FBPE-FDRL0001382-334536973718-PAY TO BHARATPE ME</t>
  </si>
  <si>
    <t>0000334536973718</t>
  </si>
  <si>
    <t>11/12/23</t>
  </si>
  <si>
    <t>UPI-PRINCE KUMAR-PAYTM-60329779@PAYTM-PYTM0123456-371185438778-OID202312111803550</t>
  </si>
  <si>
    <t>0000371185438778</t>
  </si>
  <si>
    <t>UPI-ZOMATO ONLINE ORDER-ZOMATOONLINEORDER.RZP@ICICI-ICIC0DC0099-334543956542-PAYVIARAZORPAY</t>
  </si>
  <si>
    <t>0000334543956542</t>
  </si>
  <si>
    <t>UPI-SACHIN  -7303621158761@PAYTM-SBIN0003421-371222057279-CASH TO BANK</t>
  </si>
  <si>
    <t>0000371222057279</t>
  </si>
  <si>
    <t>12/12/23</t>
  </si>
  <si>
    <t>UPI-ADD MONEY TO WALLET-ADD-MONEY@PAYTM-PYTM0123456-334664005024-OID202312121906160</t>
  </si>
  <si>
    <t>0000334664005024</t>
  </si>
  <si>
    <t>UPI-ZOMATO-PAYZOMATO@HDFCBANK-HDFC0000499-371302154284-BURGER KING</t>
  </si>
  <si>
    <t>0000371302154284</t>
  </si>
  <si>
    <t>13/12/23</t>
  </si>
  <si>
    <t>UPI-BLINKIT-PAYTM-70258461@PAYTM-PYTM0123456-334753754641-BLINKIT PAYMENT</t>
  </si>
  <si>
    <t>0000334753754641</t>
  </si>
  <si>
    <t>UPI-ADD MONEY TO WALLET-ADD-MONEY@PAYTM-PYTM0123456-371354588356-OID202312131326060</t>
  </si>
  <si>
    <t>0000371354588356</t>
  </si>
  <si>
    <t>UPI-PAYTM-PPI-PROMO@PAYTM-PYTM0123456-371311216239-PAYMENT ON ZOMATO</t>
  </si>
  <si>
    <t>0000371311216239</t>
  </si>
  <si>
    <t>UPI-RAKESH KUMAR SO BISH-051410189891@IBL-PUNB0PGB003-334746384122-SENT FROM PAYTM</t>
  </si>
  <si>
    <t>0000334746384122</t>
  </si>
  <si>
    <t>14/12/23</t>
  </si>
  <si>
    <t>UPI-ADD MONEY TO WALLET-ADD-MONEY@PAYTM-PYTM0123456-334852485649-OID202312141058060</t>
  </si>
  <si>
    <t>0000334852485649</t>
  </si>
  <si>
    <t>UPI-VIVEK KUMAR-PAYTM-26944293@PAYTM-PYTM0123456-334852698737-OID202312141104360</t>
  </si>
  <si>
    <t>0000334852698737</t>
  </si>
  <si>
    <t>UPI-PAYTM-PPI-PROMO@PAYTM-PYTM0123456-371501957127-PAYMENT ON BLINKIT</t>
  </si>
  <si>
    <t>0000371501957127</t>
  </si>
  <si>
    <t>15/12/23</t>
  </si>
  <si>
    <t>UPI-COMMODUM GROCERIES P-PAYTM-73432275@PAYTM-PYTM0123456-371596170650-CC</t>
  </si>
  <si>
    <t>0000371596170650</t>
  </si>
  <si>
    <t>UPI-RICHA SHARMA-PAYTM-33214425@PAYTM-PYTM0123456-335071015642-OID202312161056360</t>
  </si>
  <si>
    <t>0000335071015642</t>
  </si>
  <si>
    <t>16/12/23</t>
  </si>
  <si>
    <t>UPI-SANDEEP KUMAR-PAYTM-47476941@PAYTM-PYTM0123456-335057016015-OID202312161105160</t>
  </si>
  <si>
    <t>0000335057016015</t>
  </si>
  <si>
    <t>UPI-ONEDELHI-PAYTM-71330873@PAYTM-PYTM0123456-335057443619-NA</t>
  </si>
  <si>
    <t>0000335057443619</t>
  </si>
  <si>
    <t>UPI-GURMEET SINGH-PAYTM-70062762@PAYTM-PYTM0123456-335082200780-OID202312161609210</t>
  </si>
  <si>
    <t>0000335082200780</t>
  </si>
  <si>
    <t>UPI-DELHI METRO RECHARGE-PAYTM-8736701@PAYTM-PYTM0123456-335155972269-OID22642826551@PAY</t>
  </si>
  <si>
    <t>0000335155972269</t>
  </si>
  <si>
    <t>17/12/23</t>
  </si>
  <si>
    <t>UPI-DELHI METRO QR TICKE-PAYTM-8736701@PAYTM-PYTM0123456-335156101556-OID22661187396@PAY</t>
  </si>
  <si>
    <t>0000335156101556</t>
  </si>
  <si>
    <t>UPI-MOHD MUJEEB-PAY9716015601@PAYTM-PYTM0123456-371791968936-OID202312172139300</t>
  </si>
  <si>
    <t>0000371791968936</t>
  </si>
  <si>
    <t>UPI-FLIPKART PAYMENTS-PAYTM-56505013@PAYTM-PYTM0123456-335257616800-OIDPZT2312180938KN</t>
  </si>
  <si>
    <t>0000335257616800</t>
  </si>
  <si>
    <t>18/12/23</t>
  </si>
  <si>
    <t>UPI-SHIV PAL GUPTA-PAYTM-72400353@PAYTM-PYTM0123456-371882512032-OID202312181827180</t>
  </si>
  <si>
    <t>0000371882512032</t>
  </si>
  <si>
    <t>UPI-RICHA SHARMA-PAYTM-33214425@PAYTM-PYTM0123456-371882793618-OID202312181832010</t>
  </si>
  <si>
    <t>0000371882793618</t>
  </si>
  <si>
    <t>UPI-VIJENDER SINGH-9871259572@PAYTM-ICIC0000343-372025816368-NA</t>
  </si>
  <si>
    <t>0000372025816368</t>
  </si>
  <si>
    <t>20/12/23</t>
  </si>
  <si>
    <t>UPI-RITIK GUPTA-7011119142@JUPITERAXIS-FDRL0007777-335442943131-BUMBLE</t>
  </si>
  <si>
    <t>0000335442943131</t>
  </si>
  <si>
    <t>UPI-MAGICPIN-PAYTM-13572266QSWF@PAYTM-PYTM0123456-335768293451-PASTA AND BURGER</t>
  </si>
  <si>
    <t>0000335768293451</t>
  </si>
  <si>
    <t>23/12/23</t>
  </si>
  <si>
    <t>UPI-JIO POSTPAID BILL PA-PAYTM-53817591@PAYTM-PYTM0123456-335768520942-JIO FIBER</t>
  </si>
  <si>
    <t>0000335768520942</t>
  </si>
  <si>
    <t>UPI-ADD MONEY TO WALLET-ADD-MONEY@PAYTM-PYTM0123456-335760143976-OID22710289936@PAY</t>
  </si>
  <si>
    <t>0000335760143976</t>
  </si>
  <si>
    <t>UPI-PAYTM-PPI-PROMO@PAYTM-PYTM0123456-372428351978-PAY ON JIO USING P</t>
  </si>
  <si>
    <t>0000372428351978</t>
  </si>
  <si>
    <t>24/12/23</t>
  </si>
  <si>
    <t>UPI-YASH JAIN SO JAI KUM-PAYTM-52944777@PAYTM-PYTM0123456-372591185961-OID202312252135100</t>
  </si>
  <si>
    <t>0000372591185961</t>
  </si>
  <si>
    <t>25/12/23</t>
  </si>
  <si>
    <t>UPI-ASHOK JAISWAL-PAYTM-47518767@PAYTM-PYTM0123456-372664539290-OID202312262112520</t>
  </si>
  <si>
    <t>0000372664539290</t>
  </si>
  <si>
    <t>26/12/23</t>
  </si>
  <si>
    <t>UPI-VIVEK KUMAR-PAYTM-26944293@PAYTM-PYTM0123456-372861606417-OID202312282017050</t>
  </si>
  <si>
    <t>0000372861606417</t>
  </si>
  <si>
    <t>28/12/23</t>
  </si>
  <si>
    <t>UPI-ADD MONEY TO WALLET-ADD-MONEY@PAYTM-PYTM0123456-372963008119-OID22725105361@PAY</t>
  </si>
  <si>
    <t>0000372963008119</t>
  </si>
  <si>
    <t>29/12/23</t>
  </si>
  <si>
    <t>UPI-PAYU PAYMENTS PVT LT-YULU.BIKE.PAYU@INDUS-INDB0002201-373014566294-UPI TRANSACTION FO</t>
  </si>
  <si>
    <t>0000373014566294</t>
  </si>
  <si>
    <t>30/12/23</t>
  </si>
  <si>
    <t>UPI-PAYU PAYMENTS PVT LT-YULU.BIKE.PAYU@INDUS-INDB0002201-373015295038-UPI TRANSACTION FO</t>
  </si>
  <si>
    <t>0000373015295038</t>
  </si>
  <si>
    <t>UPI-YULU BIKES PVT LTD-YULU.BIKE.PAYU@INDUS-INDB0002201-336485703008-REFUND</t>
  </si>
  <si>
    <t>0000336485703008</t>
  </si>
  <si>
    <t>UPI-KENNEDY KUKREJA-PAYTM-56756457@PAYTM-PYTM0123456-336409096520-OID202312301505400</t>
  </si>
  <si>
    <t>0000336409096520</t>
  </si>
  <si>
    <t>UPI-ANJALI ENTERPRISES-Q476918587@YBL-YESB0YBLUPI-373029792527-XERO DEGREES</t>
  </si>
  <si>
    <t>0000373029792527</t>
  </si>
  <si>
    <t>UPI-LAL CHAND-PAY9210326992@PAYTM-PYTM0123456-373084069301-OID202312301833590</t>
  </si>
  <si>
    <t>0000373084069301</t>
  </si>
  <si>
    <t>UPI-OM S OMANWAR-OMANWAROM@OKICICI-ICIC0001642-373059747715-UPI</t>
  </si>
  <si>
    <t>0000373059747715</t>
  </si>
  <si>
    <t>UPI-NETAVYA KAPOOR-7678271645@AXISB-ICIC0000842-336470586624-PAID VIA CRED</t>
  </si>
  <si>
    <t>0000336470586624</t>
  </si>
  <si>
    <t>UPI-RISHAB DANDRIYAL-9971041480@PAYTM-HDFC0000678-336445637072-NA</t>
  </si>
  <si>
    <t>0000336445637072</t>
  </si>
  <si>
    <t>UPI-NETAVYA   KAPOOR-7678271645@PAYTM-KKBK0004617-336445780269-NA</t>
  </si>
  <si>
    <t>0000336445780269</t>
  </si>
  <si>
    <t>UPI-VIKAS MANCHANDA-PAYTM-54548431@PAYTM-PYTM0123456-373043335068-OID202312302112550</t>
  </si>
  <si>
    <t>0000373043335068</t>
  </si>
  <si>
    <t>UPI-DELHI METRO RECHARGE-PAYTM-8736701@PAYTM-PYTM0123456-373065698601-OID22729106003@PAY</t>
  </si>
  <si>
    <t>0000373065698601</t>
  </si>
  <si>
    <t>UPI-SHASHANK JHA-8882219097@JUPITERAXIS-FDRL0007777-336561483757-SENT VIA JUPITER</t>
  </si>
  <si>
    <t>0000336561483757</t>
  </si>
  <si>
    <t>31/12/23</t>
  </si>
  <si>
    <t>UPI-ADD MONEY TO WALLET-ADD-MONEY@PAYTM-PYTM0123456-336568611526-OID22743622968@PAY</t>
  </si>
  <si>
    <t>0000336568611526</t>
  </si>
  <si>
    <t>UPI-JUGNU KUMAR PAL-Q868616181@YBL-YESB0YBLUPI-400117804030-CHIPS</t>
  </si>
  <si>
    <t>0000400117804030</t>
  </si>
  <si>
    <t>01/01/24</t>
  </si>
  <si>
    <t>UPI-PRINCE  SAGAR-8860669325@PAYTM-KKBK0000215-400214838497-RENT  ELECTRICITY</t>
  </si>
  <si>
    <t>0000400214838497</t>
  </si>
  <si>
    <t>02/01/24</t>
  </si>
  <si>
    <t>UPI-SUBHASH CHAND JAIN-PAYTM-27180813@PAYTM-PYTM0123456-436848036187-OID202401022143360</t>
  </si>
  <si>
    <t>0000436848036187</t>
  </si>
  <si>
    <t>UPI-PRANJAL JAISAWAL-PAYTM-77314476@PAYTM-PYTM0123456-437075967177-OID202401041320030</t>
  </si>
  <si>
    <t>0000437075967177</t>
  </si>
  <si>
    <t>04/01/24</t>
  </si>
  <si>
    <t>UPI-DEEPAK GUPTA-PAY9013270790@PAYTM-PYTM0123456-437076321522-OID202401041329100</t>
  </si>
  <si>
    <t>0000437076321522</t>
  </si>
  <si>
    <t>UPI-DINESH BAGHEL-PAYTM-67732046@PAYTM-PYTM0123456-437093704488-OID202401041403230</t>
  </si>
  <si>
    <t>0000437093704488</t>
  </si>
  <si>
    <t>ACH D- CTRAZORPAY-CAPITALFLONKQTGKTVGLRT</t>
  </si>
  <si>
    <t>0000009163799560</t>
  </si>
  <si>
    <t>05/01/24</t>
  </si>
  <si>
    <t>UPI-SHYAM BHATURE-PAYTM-29804985@PAYTM-PYTM0123456-400586940425-OID202401051607530</t>
  </si>
  <si>
    <t>0000400586940425</t>
  </si>
  <si>
    <t>UPI-SHASHANK JHA-HISHASHANK03@PINGPAY-PUNB0520610-400588826033-UPI</t>
  </si>
  <si>
    <t>0000400588826033</t>
  </si>
  <si>
    <t>UPI-OM SHANKER  SAHAY-OMSSAHAY28@OKSBI-SBIN0003601-400578476972-UPI</t>
  </si>
  <si>
    <t>0000400578476972</t>
  </si>
  <si>
    <t>UPI-ASHNA  MITTAL-9625893430@PAYTM-KKBK0004626-437125558173-NA</t>
  </si>
  <si>
    <t>0000437125558173</t>
  </si>
  <si>
    <t>UPI-RISHAB DANDRIYAL-9971041480@PAYTM-HDFC0000678-437127553032-NA</t>
  </si>
  <si>
    <t>0000437127553032</t>
  </si>
  <si>
    <t>UPI-RISHABH  JAIN-9818222557@PAYTM-SBIN0001281-437127866633-NA</t>
  </si>
  <si>
    <t>0000437127866633</t>
  </si>
  <si>
    <t>UPI-SHIV PAL GUPTA-Q492851083@YBL-YESB0YBLUPI-400530196400-MOMOS</t>
  </si>
  <si>
    <t>0000400530196400</t>
  </si>
  <si>
    <t>UPI-KURUSH  RASTOGI-9560150486@YAPL-SBIN0003702-400576031472-UPI</t>
  </si>
  <si>
    <t>0000400576031472</t>
  </si>
  <si>
    <t>NEFT CR-KKBK0000958-9 9 GROUP PRIVATE LIMITED-RITIK GUPTA-CMS0062494287173</t>
  </si>
  <si>
    <t>CMS0062494287173</t>
  </si>
  <si>
    <t>06/01/24</t>
  </si>
  <si>
    <t>UPI-SBIMOPS-SBIMOPS@SBI-SBIN0016209-400713666437-MOPSUPITXN</t>
  </si>
  <si>
    <t>0000400713666437</t>
  </si>
  <si>
    <t>07/01/24</t>
  </si>
  <si>
    <t>UPI-PREM LATA-PAYTM-70050406@PAYTM-PYTM0123456-437375562724-OID202401071316480</t>
  </si>
  <si>
    <t>0000437375562724</t>
  </si>
  <si>
    <t>UPI-DELHI METRO RECHARGE-PAYTM-8736701@PAYTM-PYTM0123456-437358730136-OID22775500297@PAY</t>
  </si>
  <si>
    <t>0000437358730136</t>
  </si>
  <si>
    <t>UPI-DELHI METRO QR TICKE-PAYTM-8736701@PAYTM-PYTM0123456-437358804398-OID22775511721@PAY</t>
  </si>
  <si>
    <t>0000437358804398</t>
  </si>
  <si>
    <t>UPI-RITIK GUPTA-7011119142@JUPITERAXIS-FDRL0007777-437320429781-CLOTHES</t>
  </si>
  <si>
    <t>0000437320429781</t>
  </si>
  <si>
    <t>UPI-DELHI METRO QR TICKE-PAYTM-8736701@PAYTM-PYTM0123456-400761117718-OID22775204350@PAY</t>
  </si>
  <si>
    <t>0000400761117718</t>
  </si>
  <si>
    <t>UPI-AMAN TAYAL-PAYTM-80634354@PAYTM-PYTM0123456-437347421062-OID202401072052310</t>
  </si>
  <si>
    <t>0000437347421062</t>
  </si>
  <si>
    <t>UPI-MAGICPIN-PAYTM-13572266QSWF@PAYTM-PYTM0123456-437363756024-CHOWMEIN</t>
  </si>
  <si>
    <t>0000437363756024</t>
  </si>
  <si>
    <t>UPI-MAGICPIN-PAYTM-13572266QSWF@PAYTM-PYTM0123456-437363826251-CHAAP</t>
  </si>
  <si>
    <t>0000437363826251</t>
  </si>
  <si>
    <t>UPI-MAGICPIN-PAYTM-13572266QSWF@PAYTM-PYTM0123456-400742138510-EXPRESS</t>
  </si>
  <si>
    <t>0000400742138510</t>
  </si>
  <si>
    <t>UPI-MAGICPIN-PAYTM-13572266QSWF@PAYTM-PYTM0123456-437363884420-CHILLI MUSHROOM</t>
  </si>
  <si>
    <t>0000437363884420</t>
  </si>
  <si>
    <t>UPI-SAMAST TECHNOLOGIES -MAGICPIN.PAYU@HDFCBANK-HDFC0000499-400742386702-UPI TRANSACTION FO</t>
  </si>
  <si>
    <t>0000400742386702</t>
  </si>
  <si>
    <t>UPI-MAGICPIN-PAYTM-13572266QSWF@PAYTM-PYTM0123456-437456054517-DOSA</t>
  </si>
  <si>
    <t>0000437456054517</t>
  </si>
  <si>
    <t>08/01/24</t>
  </si>
  <si>
    <t>UPI-RAJEEV LOCHAN  MUDUL-RAJEEV.6600-5@WAHDFCBANK-SBIN0010650-400893102103-PAY BY WHATSAPP</t>
  </si>
  <si>
    <t>0000400893102103</t>
  </si>
  <si>
    <t>UPI-MAGICPIN-PAYTM-13572266QSWF@PAYTM-PYTM0123456-400860546690-PUNJABI RASOI DINN</t>
  </si>
  <si>
    <t>0000400860546690</t>
  </si>
  <si>
    <t>UPI-MAGICPIN-PAYTM-13572266QSWF@PAYTM-PYTM0123456-400860885412-PUNJABI RASOI DINN</t>
  </si>
  <si>
    <t>0000400860885412</t>
  </si>
  <si>
    <t>POS 526099XXXXXX3226 IEEE PRODUCTS AN</t>
  </si>
  <si>
    <t>0000000000570184</t>
  </si>
  <si>
    <t>UPI-ASHMIT  SHARMA-8287652852@PAYTM-SBIN0000726-400843041354-NA</t>
  </si>
  <si>
    <t>0000400843041354</t>
  </si>
  <si>
    <t>UPI-SHASHANK JHA-HISHASHANK03@PINGPAY-PUNB0520610-437509237227-SNACKS AND STING</t>
  </si>
  <si>
    <t>0000437509237227</t>
  </si>
  <si>
    <t>09/01/24</t>
  </si>
  <si>
    <t>UPI-PALASH  DUBEY-8810429961@PAYTM-SBIN0010446-437509242932-GYM</t>
  </si>
  <si>
    <t>0000437509242932</t>
  </si>
  <si>
    <t>UPI-RITIK GUPTA-7011119142@JUPITERAXIS-FDRL0007777-437509267188-IEEE MEMBERSHIPS</t>
  </si>
  <si>
    <t>0000437509267188</t>
  </si>
  <si>
    <t>UPI-ROSY CHOUDHARY-PAYTM-68935796@PAYTM-PYTM0123456-400905290332-OID202401091004070</t>
  </si>
  <si>
    <t>0000400905290332</t>
  </si>
  <si>
    <t>UPI-MAGICPIN-PAYTM-13572266QSWF@PAYTM-PYTM0123456-400954661622-BURGERS</t>
  </si>
  <si>
    <t>0000400954661622</t>
  </si>
  <si>
    <t>UPI-MAGICPIN-PAYTM-13572266QSWF@PAYTM-PYTM0123456-400911634193-EXPRESS</t>
  </si>
  <si>
    <t>0000400911634193</t>
  </si>
  <si>
    <t>UPI-RAJPAL-Q668396807@YBL-YESB0YBLUPI-437512875796-SENT FROM PAYTM</t>
  </si>
  <si>
    <t>0000437512875796</t>
  </si>
  <si>
    <t>UPI-MANJU DEVI-PAYTM-69792451@PAYTM-PYTM0123456-437578022879-OID202401091322470</t>
  </si>
  <si>
    <t>0000437578022879</t>
  </si>
  <si>
    <t>UPI-VINOD  SHARMA-BHARATPE.90065730760@FBPE-FDRL0001382-437530254074-PAY TO BHARATPE ME</t>
  </si>
  <si>
    <t>0000437530254074</t>
  </si>
  <si>
    <t>UPI-PALASH  DUBEY-8810429961@PAYTM-SBIN0010446-437532524500-COKE</t>
  </si>
  <si>
    <t>0000437532524500</t>
  </si>
  <si>
    <t>UPI-PALASH  DUBEY-8810429961@PAYTM-SBIN0010446-400946290297-NA</t>
  </si>
  <si>
    <t>0000400946290297</t>
  </si>
  <si>
    <t>UPI-RITIK GUPTA-7011119142@JUPITERAXIS-FDRL0007777-400946295656-SPOTIFY PALASH</t>
  </si>
  <si>
    <t>0000400946295656</t>
  </si>
  <si>
    <t>UPI-SHASHANK JHA-8882219097@PAYTM-PUNB0520610-400946736500-NA</t>
  </si>
  <si>
    <t>0000400946736500</t>
  </si>
  <si>
    <t>UPI-PALASH  DUBEY-8810429961@PAYTM-SBIN0010446-437617918805-CHIPS</t>
  </si>
  <si>
    <t>0000437617918805</t>
  </si>
  <si>
    <t>10/01/24</t>
  </si>
  <si>
    <t>UPI-HUBBLE WALLET-HUBBLEWALLETONLINE@YBL-YESB0YBLUPI-437611883949-PAYMENT FOR 01HKS5</t>
  </si>
  <si>
    <t>0000437611883949</t>
  </si>
  <si>
    <t>UPI-PRINCE KUMAR-PAYTM-60329779@PAYTM-PYTM0123456-437674459566-OID202401101335000</t>
  </si>
  <si>
    <t>0000437674459566</t>
  </si>
  <si>
    <t>DEBIT CARD PUR ADJ DT 08/01/24</t>
  </si>
  <si>
    <t>UPI-PRINCE KUMAR-PAYTM-60329779@PAYTM-PYTM0123456-437643770245-OID202401102033120</t>
  </si>
  <si>
    <t>0000437643770245</t>
  </si>
  <si>
    <t>UPI-ADD MONEY TO WALLET-ADD-MONEY@PAYTM-PYTM0123456-437665877259-OID202401102051330</t>
  </si>
  <si>
    <t>0000437665877259</t>
  </si>
  <si>
    <t>UPI-SMART DELHI TU21-2306663024164-01@JIOPAY-JIOP0000001-401112329097-TU2111100211101202</t>
  </si>
  <si>
    <t>0000401112329097</t>
  </si>
  <si>
    <t>11/01/24</t>
  </si>
  <si>
    <t>UPI-SMART DELHI TU21-2306663024164-01@JIOPAY-JIOP0000001-401112448384-TU2111100221101202</t>
  </si>
  <si>
    <t>0000401112448384</t>
  </si>
  <si>
    <t>UPI-MANJU DEVI-PAYTM-69792451@PAYTM-PYTM0123456-437770606088-OID202401111324100</t>
  </si>
  <si>
    <t>0000437770606088</t>
  </si>
  <si>
    <t>UPI-GOOGLE INDIA DIGITAL-PLAYSTORE@AXISBANK-UTIB0000553-437729976982-BUMBLE</t>
  </si>
  <si>
    <t>0000437729976982</t>
  </si>
  <si>
    <t>UPI-MAGICPIN-PAYTM-13572266QSWF@PAYTM-PYTM0123456-437765931667-NA</t>
  </si>
  <si>
    <t>0000437765931667</t>
  </si>
  <si>
    <t>UPI-MAGICPIN-PAYTM-13572266QSWF@PAYTM-PYTM0123456-437766498820-CHOWMEIN</t>
  </si>
  <si>
    <t>0000437766498820</t>
  </si>
  <si>
    <t>UPI-MAGICPIN-PAYTM-13572266QSWF@PAYTM-PYTM0123456-437766819006-MOMOS</t>
  </si>
  <si>
    <t>0000437766819006</t>
  </si>
  <si>
    <t>UPI-PALASH  DUBEY-8810429961@PAYTM-SBIN0010446-401211366476-SAMOSE</t>
  </si>
  <si>
    <t>0000401211366476</t>
  </si>
  <si>
    <t>12/01/24</t>
  </si>
  <si>
    <t>UPI-MANJU DEVI-PAYTM-69792451@PAYTM-PYTM0123456-437877119004-OID202401121319540</t>
  </si>
  <si>
    <t>0000437877119004</t>
  </si>
  <si>
    <t>UPI-SMART DELHI TU21-2306663024164-01@JIOPAY-ICIC0000541-437833177917-TU2111102101201202</t>
  </si>
  <si>
    <t>0000437833177917</t>
  </si>
  <si>
    <t>UPI-ASHWANI KUMAR-PAYTM-47360605@PAYTM-PYTM0123456-437883554890-OID202401121929580</t>
  </si>
  <si>
    <t>0000437883554890</t>
  </si>
  <si>
    <t>UPI-RAJNISH-PAYTM-38559841@PAYTM-PYTM0123456-437883778400-OID202401121934010</t>
  </si>
  <si>
    <t>0000437883778400</t>
  </si>
  <si>
    <t>UPI-AMIT KUMAR-Q554401836@YBL-YESB0YBLUPI-437834973816-SUALIN</t>
  </si>
  <si>
    <t>0000437834973816</t>
  </si>
  <si>
    <t>UPI-PRINCE KUMAR-PAYTM-60329779@PAYTM-PYTM0123456-437842692263-OID202401122238110</t>
  </si>
  <si>
    <t>0000437842692263</t>
  </si>
  <si>
    <t>UPI-VINOD  SHARMA-BHARATPE.90065730760@FBPE-FDRL0001382-437907347756-PAY TO BHARATPE ME</t>
  </si>
  <si>
    <t>0000437907347756</t>
  </si>
  <si>
    <t>13/01/24</t>
  </si>
  <si>
    <t>0000000000762761</t>
  </si>
  <si>
    <t>0000000000701394</t>
  </si>
  <si>
    <t>UPI-RITIK GUPTA-7011119142@PAYTM-FDRL0007777-401334374924-ADIL JABAR</t>
  </si>
  <si>
    <t>0000401334374924</t>
  </si>
  <si>
    <t>UPI-RITIK GUPTA-7011119142@PAYTM-FDRL0007777-401334401494-JYOTI CHAUDHARY</t>
  </si>
  <si>
    <t>0000401334401494</t>
  </si>
  <si>
    <t>UPI-RAPIDO-PAYTM-76881028@PAYTM-PYTM0123456-437947582245-OID6F411EF593DF12B</t>
  </si>
  <si>
    <t>0000437947582245</t>
  </si>
  <si>
    <t>UPI-FAROOQ-9311667807@PAYTM-AIRP0000001-401418364120-RAPIDO</t>
  </si>
  <si>
    <t>0000401418364120</t>
  </si>
  <si>
    <t>14/01/24</t>
  </si>
  <si>
    <t>UPI-VIVEK KUMAR-PAYTM-26944293@PAYTM-PYTM0123456-401450907931-OID202401141028360</t>
  </si>
  <si>
    <t>0000401450907931</t>
  </si>
  <si>
    <t>0000000000820593</t>
  </si>
  <si>
    <t>UPI-RITIK GUPTA-7011119142@PAYTM-FDRL0007777-438013834330-GARIMA SAGAR</t>
  </si>
  <si>
    <t>0000438013834330</t>
  </si>
  <si>
    <t>UPI-SIJI VARGHESE-SIJIROBINVARGHESE@OKICICI-IBKL0000694-401456002523-UPI</t>
  </si>
  <si>
    <t>0000401456002523</t>
  </si>
  <si>
    <t>UPI-DELHI METRO RECHARGE-PAYTM-8736701@PAYTM-PYTM0123456-401558562151-OID22828956642@PAY</t>
  </si>
  <si>
    <t>0000401558562151</t>
  </si>
  <si>
    <t>15/01/24</t>
  </si>
  <si>
    <t>UPI-NISHANT ARORA-PAYTM-69791083@PAYTM-PYTM0123456-438178146963-OID202401151227590</t>
  </si>
  <si>
    <t>0000438178146963</t>
  </si>
  <si>
    <t>UPI-DELHI METRO RECHARGE-PAYTM-8736701@PAYTM-PYTM0123456-438253595936-OID22834193448@PAY</t>
  </si>
  <si>
    <t>0000438253595936</t>
  </si>
  <si>
    <t>16/01/24</t>
  </si>
  <si>
    <t>UPI-ANIL KUMAR-Q066311727@YBL-YESB0YBLUPI-401624129473-CHOLE BHATURE</t>
  </si>
  <si>
    <t>0000401624129473</t>
  </si>
  <si>
    <t>UPI-NEW SILVER STONE HOM-PAYTM-72312892@PAYTM-PYTM0123456-438240095678-OID202401162006170</t>
  </si>
  <si>
    <t>0000438240095678</t>
  </si>
  <si>
    <t>UPI-OCTAVOS ENTERPRISE S-SMYTTEN@PAYTM-PYTM0123456-401751106678-SMYTTEN</t>
  </si>
  <si>
    <t>0000401751106678</t>
  </si>
  <si>
    <t>17/01/24</t>
  </si>
  <si>
    <t>UPI-OCTAVOS ENTERPRISE S-SMYTTEN@PAYTM-PYTM0123456-438352084887-SMYTTEN</t>
  </si>
  <si>
    <t>0000438352084887</t>
  </si>
  <si>
    <t>UPI-DELHI METRO RECHARGE-PAYTM-8736701@PAYTM-PYTM0123456-438353632070-OID22843211484@PAY</t>
  </si>
  <si>
    <t>0000438353632070</t>
  </si>
  <si>
    <t>UPI-RITIK GUPTA-7011119142@PAYTM-FDRL0007777-438316956855-SMYTTEN</t>
  </si>
  <si>
    <t>0000438316956855</t>
  </si>
  <si>
    <t>UPI-RITIK GUPTA-7011119142@PAYTM-FDRL0007777-438316971033-SMYTTEN</t>
  </si>
  <si>
    <t>0000438316971033</t>
  </si>
  <si>
    <t>UPI-JAKKAS BOMBAY PAV BH-PAYTM-80607688@PAYTM-PYTM0123456-438378942162-OID202401171418070</t>
  </si>
  <si>
    <t>0000438378942162</t>
  </si>
  <si>
    <t>UPI-MR PINKI S O BASANT -PAYTM-73725094@PAYTM-PYTM0123456-401780319069-OID202401171500360</t>
  </si>
  <si>
    <t>0000401780319069</t>
  </si>
  <si>
    <t>UPI-SANJAY SAINI-Q383969590@YBL-YESB0YBLUPI-401724994949-PAKODE SAMOSE BREA</t>
  </si>
  <si>
    <t>0000401724994949</t>
  </si>
  <si>
    <t>UPI-HIMANSHU SHARMA-PAYTM-70876050@PAYTM-PYTM0123456-401783341581-OID202401171637040</t>
  </si>
  <si>
    <t>0000401783341581</t>
  </si>
  <si>
    <t>UPI-AADITYA PRASAD-8851651153@PAYTM-HDFC0000394-401742758351-NA</t>
  </si>
  <si>
    <t>0000401742758351</t>
  </si>
  <si>
    <t>UPI-ANSHITA GARG-GARG.ANSHITA@PAYTM-HDFC0006645-401748712854-NA</t>
  </si>
  <si>
    <t>0000401748712854</t>
  </si>
  <si>
    <t>UPI-PRATHAM JAIN-PRATHAMJAIN2003@OKICICI-ICIC0000829-438309438267-UPI</t>
  </si>
  <si>
    <t>0000438309438267</t>
  </si>
  <si>
    <t>UPI-MANJU DEVI-PAYTM-69792451@PAYTM-PYTM0123456-438470397608-OID202401181259510</t>
  </si>
  <si>
    <t>0000438470397608</t>
  </si>
  <si>
    <t>18/01/24</t>
  </si>
  <si>
    <t>UPI-SIJI VARGHESE-SIJIROBINVARGHESE@OKICICI-IBKL0000694-438471170514-UPI</t>
  </si>
  <si>
    <t>0000438471170514</t>
  </si>
  <si>
    <t>UPI-SIJI VARGHESE-SIJIROBINVARGHESE@OKICICI-IBKL0000694-438477864199-UPI</t>
  </si>
  <si>
    <t>0000438477864199</t>
  </si>
  <si>
    <t>UPI-HUBBLE WALLET-HUBBLEWALLETONLINE@AXL-UTIB0AXLUPI-401846302214-PAYMENT FOR 01HMEJ</t>
  </si>
  <si>
    <t>0000401846302214</t>
  </si>
  <si>
    <t>UPI-MAGICPIN-PAYTM-13572266QSWF@PAYTM-PYTM0123456-438460040447-CHAAP AND ROTI</t>
  </si>
  <si>
    <t>0000438460040447</t>
  </si>
  <si>
    <t>UPI-ZOMATO LTD-ZOMATO-ORDER@PAYTM-PYTM0123456-475093185177-ZOMATO PAYMENT</t>
  </si>
  <si>
    <t>0000475093185177</t>
  </si>
  <si>
    <t>UPI-MANJU DEVI-PAYTM-69792451@PAYTM-PYTM0123456-438573660452-OID202401191210420</t>
  </si>
  <si>
    <t>0000438573660452</t>
  </si>
  <si>
    <t>19/01/24</t>
  </si>
  <si>
    <t>UPI-EATCLUB-EATCLUB@PAYTM-PYTM0123456-438556917094-BIRYANI</t>
  </si>
  <si>
    <t>0000438556917094</t>
  </si>
  <si>
    <t>UPI-HUBBLE WALLET-HUBBLEWALLETONLINE@YBL-YESB0YBLUPI-401924925362-PAYMENT FOR 01HMGG</t>
  </si>
  <si>
    <t>0000401924925362</t>
  </si>
  <si>
    <t>UPI-BUNDL TECHNOLOGIES P-BUNDLTECHNOLOGIESPVTLTDSWIGGY.RZP@SBI-SBIN0016209-401926516858-SWIGGY</t>
  </si>
  <si>
    <t>0000401926516858</t>
  </si>
  <si>
    <t>UPI-SHASHANK JHA-HISHASHANK03@PINGPAY-PUNB0520610-401979973596-UPI</t>
  </si>
  <si>
    <t>0000401979973596</t>
  </si>
  <si>
    <t>UPI-SMART DELHI TU21-2306663024164-01@JIOPAY-ICIC0000541-438534208172-TU2111101501901202</t>
  </si>
  <si>
    <t>0000438534208172</t>
  </si>
  <si>
    <t>UPI-MAGICPIN-PAYTM-13572266QSWF@PAYTM-PYTM0123456-438568322173-CHILLI MUSHROOM.</t>
  </si>
  <si>
    <t>0000438568322173</t>
  </si>
  <si>
    <t>UPI-KISHAN VEER-KISHAN-39@PAYTM-PYTM0123456-401945456630-NA</t>
  </si>
  <si>
    <t>0000401945456630</t>
  </si>
  <si>
    <t>UPI-GOYAL STORE-PAYTM-58339695@PAYTM-PYTM0123456-438544227875-OID202401192016290</t>
  </si>
  <si>
    <t>0000438544227875</t>
  </si>
  <si>
    <t>UPI-RAKESH KUMAR-BHARATPE90727317219@YESBANKLTD-YESB0YESUPI-401945988931-PAY TO BHARATPE ME</t>
  </si>
  <si>
    <t>0000401945988931</t>
  </si>
  <si>
    <t>UPI-ADD MONEY TO WALLET-ADD-MONEY@PAYTM-PYTM0123456-438568942277-OID22861350108@PAY</t>
  </si>
  <si>
    <t>0000438568942277</t>
  </si>
  <si>
    <t>UPI-PRINCE KUMAR-PAYTM-60329779@PAYTM-PYTM0123456-438544867183-OID202401192025360</t>
  </si>
  <si>
    <t>0000438544867183</t>
  </si>
  <si>
    <t>UPI-OCTAVOS ENTERPRISE S-SMYTTEN@PAYTM-PYTM0123456-402016011989-EXPRESS</t>
  </si>
  <si>
    <t>0000402016011989</t>
  </si>
  <si>
    <t>20/01/24</t>
  </si>
  <si>
    <t>UPI-KANSAL PLASTIC-PAYTM-74716818@PAYTM-PYTM0123456-438692423620-OID202401201432220</t>
  </si>
  <si>
    <t>0000438692423620</t>
  </si>
  <si>
    <t>UPI-PRINCE KUMAR-PAYTM-60329779@PAYTM-PYTM0123456-438674464901-OID202401201436080</t>
  </si>
  <si>
    <t>0000438674464901</t>
  </si>
  <si>
    <t>UPI-MAGICPIN-PAYTM-13572266QSWF@PAYTM-PYTM0123456-438657992146-CHOLE BHATURE</t>
  </si>
  <si>
    <t>0000438657992146</t>
  </si>
  <si>
    <t>UPI-SUJATA DANIEL-PAYTM-39178695@PAYTM-PYTM0123456-402105826807-OID202401210058530</t>
  </si>
  <si>
    <t>0000402105826807</t>
  </si>
  <si>
    <t>21/01/24</t>
  </si>
  <si>
    <t>UPI-BEWAKOOF BRANDS PRIV-BEWAKOOF.RAZORPAY@HDFCBANK-HDFC0000499-402126139263-PAY FOR BEWAKOOF</t>
  </si>
  <si>
    <t>0000402126139263</t>
  </si>
  <si>
    <t>UPI-MAGICPIN-PAYTM-13572266QSWF@PAYTM-PYTM0123456-402358904001-DOSA</t>
  </si>
  <si>
    <t>0000402358904001</t>
  </si>
  <si>
    <t>23/01/24</t>
  </si>
  <si>
    <t>.DC INTL POS TXN MARKUP+ST 080124 100124-MIR2402039761912</t>
  </si>
  <si>
    <t>MIR2402039761912</t>
  </si>
  <si>
    <t>.DC INTL POS TXN MARKUP+ST 130124 150124-MIR2402345416707</t>
  </si>
  <si>
    <t>MIR2402345416707</t>
  </si>
  <si>
    <t>.DC INTL POS TXN MARKUP+ST 130124 150124-MIR2402345381473</t>
  </si>
  <si>
    <t>MIR2402345381473</t>
  </si>
  <si>
    <t>UPI-GULLAK TECHNOLOGIES -GULLAKTECHNOLOG19.RZP@ICICI-ICIC0DC0099-438930847254-PAYMENTFORORDER01H</t>
  </si>
  <si>
    <t>0000438930847254</t>
  </si>
  <si>
    <t>UPI-RAJEEV LOCHAN  MUDUL-9643636600@AXISB-SBIN0010650-402375161450-PAID VIA CRED</t>
  </si>
  <si>
    <t>0000402375161450</t>
  </si>
  <si>
    <t>UPI-PALASH  DUBEY-8810429961@PAYTM-SBIN0010446-402344565125-NA</t>
  </si>
  <si>
    <t>0000402344565125</t>
  </si>
  <si>
    <t>UPI-RISHAB DANDRIYAL-9971041480@PAYTM-HDFC0000678-402419109426-NA</t>
  </si>
  <si>
    <t>0000402419109426</t>
  </si>
  <si>
    <t>24/01/24</t>
  </si>
  <si>
    <t>UPI-MAYANK  MISHRA-MAYANK3522@PAYTM-CNRB0000033-402419147664-CHAI PATTIES</t>
  </si>
  <si>
    <t>0000402419147664</t>
  </si>
  <si>
    <t>UPI-BANI  SHARMA-BHARATPE90728012518@YESBANKLTD-YESB0YESUPI-402436551705-PAY TO BHARATPE ME</t>
  </si>
  <si>
    <t>0000402436551705</t>
  </si>
  <si>
    <t>UPI-PALASH  DUBEY-8810429961@PAYTM-SBIN0010446-402438394800-PARATHA CHAI AND R</t>
  </si>
  <si>
    <t>0000402438394800</t>
  </si>
  <si>
    <t>UPI-HUBBLE WALLET-HUBBLEWALLETONLINE@AXL-UTIB0AXLUPI-439031480101-PAYMENT FOR 01HMXW</t>
  </si>
  <si>
    <t>0000439031480101</t>
  </si>
  <si>
    <t>UPI-BANI  SHARMA-BHARATPE90728012518@YESBANKLTD-YESB0YESUPI-402441471418-FRIES</t>
  </si>
  <si>
    <t>0000402441471418</t>
  </si>
  <si>
    <t>UPI-MAGICPIN-PAYTM-13572266QSWF@PAYTM-PYTM0123456-439154952208-BIRYANI</t>
  </si>
  <si>
    <t>0000439154952208</t>
  </si>
  <si>
    <t>25/01/24</t>
  </si>
  <si>
    <t>UPI-SAMAST TECHNOLOGIES -MAGICPIN.PAYU@INDUS-INDB0002201-439111360851-UPI TRANSACTION FO</t>
  </si>
  <si>
    <t>0000439111360851</t>
  </si>
  <si>
    <t>UPI-MAGICPIN-PAYTM-13572266QSWF@PAYTM-PYTM0123456-439155240301-CHILLI MUSHROOM</t>
  </si>
  <si>
    <t>0000439155240301</t>
  </si>
  <si>
    <t>UPI-PALASH  DUBEY-8810429961@PAYTM-SBIN0010446-402524998041-NA</t>
  </si>
  <si>
    <t>0000402524998041</t>
  </si>
  <si>
    <t>UPI-JIO POSTPAID BILL PA-PAYTM-53817591@PAYTM-PYTM0123456-402569707295-JIO</t>
  </si>
  <si>
    <t>0000402569707295</t>
  </si>
  <si>
    <t>UPI-SAMAST TECHNOLOGIES -MAGICPIN.PAYU@INDUS-INDB0002201-439219119463-UPI TRANSACTION FO</t>
  </si>
  <si>
    <t>0000439219119463</t>
  </si>
  <si>
    <t>26/01/24</t>
  </si>
  <si>
    <t>UPI-SAMAST TECHNOLOGIES -MAGICPIN.PAYU@INDUS-INDB0002201-439219191211-UPI TRANSACTION FO</t>
  </si>
  <si>
    <t>0000439219191211</t>
  </si>
  <si>
    <t>UPI-MAGICPIN-PAYTM-13572266QSWF@PAYTM-PYTM0123456-402669341985-MOMOS</t>
  </si>
  <si>
    <t>0000402669341985</t>
  </si>
  <si>
    <t>UPI-MAGICPIN-PAYTM-13572266QSWF@PAYTM-PYTM0123456-439268354199-CHILLI POTATO</t>
  </si>
  <si>
    <t>0000439268354199</t>
  </si>
  <si>
    <t>UPI-MAGICPIN-PAYTM-13572266QSWF@PAYTM-PYTM0123456-439353787596-MASALA DOSA AND CH</t>
  </si>
  <si>
    <t>0000439353787596</t>
  </si>
  <si>
    <t>27/01/24</t>
  </si>
  <si>
    <t>UPI-RISHABH  BHARDWAJ-782722227965@PAYTM-SBIN0009083-402725996958-PALASH SHAGUN</t>
  </si>
  <si>
    <t>0000402725996958</t>
  </si>
  <si>
    <t>UPI-NAVEEN KUMAR GARG-Q429345327@YBL-YESB0YBLUPI-439323040560-JEERA</t>
  </si>
  <si>
    <t>0000439323040560</t>
  </si>
  <si>
    <t>UPI-SMART DELHI TU21-2306663024164-01@JIOPAY-ICIC0000541-402739184675-TU2111102672701202</t>
  </si>
  <si>
    <t>0000402739184675</t>
  </si>
  <si>
    <t>UPI-RAM DHARI-PAY9968258239@PAYTM-PYTM0123456-439388253196-OID202401271848050</t>
  </si>
  <si>
    <t>0000439388253196</t>
  </si>
  <si>
    <t>UPI-DHIRAJ KUMAR-PAY9999302951@PAYTM-PYTM0123456-475994681480-OID202401271909150</t>
  </si>
  <si>
    <t>0000475994681480</t>
  </si>
  <si>
    <t>UPI-SAMAST TECHNOLOGIES -MAGICPIN.PAYU@INDUS-INDB0002201-439334380307-UPI TRANSACTION FO</t>
  </si>
  <si>
    <t>0000439334380307</t>
  </si>
  <si>
    <t>UPI-KAILASH KUMAR RAM-8809080217@PAYTM-IPOS0000001-402746602603-VEGGIES</t>
  </si>
  <si>
    <t>0000402746602603</t>
  </si>
  <si>
    <t>UPI-PRINCE KUMAR-PAYTM-60329779@PAYTM-PYTM0123456-439343798708-OID202401272018260</t>
  </si>
  <si>
    <t>0000439343798708</t>
  </si>
  <si>
    <t>UPI-PAYTM PAYMENTS BANK-PPI-PROMO@PAYTM-PYTM0123456-402747626238-PAY ON JIO USING P</t>
  </si>
  <si>
    <t>0000402747626238</t>
  </si>
  <si>
    <t>UPI-SAMAST TECHNOLOGIES -MAGICPIN.PAYU@INDUS-INDB0002201-439411960049-UPI TRANSACTION FO</t>
  </si>
  <si>
    <t>0000439411960049</t>
  </si>
  <si>
    <t>28/01/24</t>
  </si>
  <si>
    <t>UPI-MAGICPIN-PAYTM-13572266QSWF@PAYTM-PYTM0123456-402861193907-PASTA AND FRIES</t>
  </si>
  <si>
    <t>0000402861193907</t>
  </si>
  <si>
    <t>UPI-PRINCE KUMAR-PAYTM-60329779@PAYTM-PYTM0123456-439443644354-OID202401282140010</t>
  </si>
  <si>
    <t>0000439443644354</t>
  </si>
  <si>
    <t>UPI-ADD MONEY TO WALLET-ADD-MONEY@PAYTM-PYTM0123456-439469700093-OID22955015393@PAY</t>
  </si>
  <si>
    <t>0000439469700093</t>
  </si>
  <si>
    <t>.DC INTL POS TXN MARKUP+ST 130124 160124-MIR2402552193305</t>
  </si>
  <si>
    <t>MIR2402552193305</t>
  </si>
  <si>
    <t>29/01/24</t>
  </si>
  <si>
    <t>UPI-DHIRAJ KUMAR-PAY9999302951@PAYTM-PYTM0123456-402906012866-OID202401291110180</t>
  </si>
  <si>
    <t>0000402906012866</t>
  </si>
  <si>
    <t>UPI-DELHI METRO RECHARGE-PAYTM-8736701@PAYTM-PYTM0123456-402959338920-OID22953795310@PAY</t>
  </si>
  <si>
    <t>0000402959338920</t>
  </si>
  <si>
    <t>UPI-ARCHAEOLOGICAL SURVE-ASIMUSTSEE.PAYU@ICICI-ICIC0DC0099-402995216049-UPI TRANSACTION</t>
  </si>
  <si>
    <t>0000402995216049</t>
  </si>
  <si>
    <t>UPI-ADD MONEY TO WALLET-ADD-MONEY@PAYTM-PYTM0123456-439555703707-OID202401291518290</t>
  </si>
  <si>
    <t>0000439555703707</t>
  </si>
  <si>
    <t>UPI-RAM KRAPAL KUMAR-Q070025429@YBL-YESB0YBLUPI-439521781905-NA</t>
  </si>
  <si>
    <t>0000439521781905</t>
  </si>
  <si>
    <t>UPI-JHAKKAS BOMBAY PAV B-PAYTM-35553333@PAYTM-PYTM0123456-402967899638-OID202401291640170</t>
  </si>
  <si>
    <t>0000402967899638</t>
  </si>
  <si>
    <t>NEFT CR-CITI0000004-WORLDQUANT RESEARCH INDIA PVT LTD-RITIK GUPTA-CITIN24412760960</t>
  </si>
  <si>
    <t>CITIN24412760960</t>
  </si>
  <si>
    <t>30/01/24</t>
  </si>
  <si>
    <t>UPI-PRATHAM JAIN-PRATHAMJAIN2003@ICICI-ICIC0000829-403097918170-UPI PAYMENT</t>
  </si>
  <si>
    <t>0000403097918170</t>
  </si>
  <si>
    <t>UPI-NETAVYA KAPOOR-7678271645@ICICI-ICIC0000842-439603044781-WQ</t>
  </si>
  <si>
    <t>0000439603044781</t>
  </si>
  <si>
    <t>UPI-SHASHANK JHA-8882219097@PAYTM-PUNB0520610-439603434085-NA</t>
  </si>
  <si>
    <t>0000439603434085</t>
  </si>
  <si>
    <t>UPI-RAJEEV LOCHAN  MUDUL-9643636600@PAYTM-SBIN0010650-403014872368-WQ</t>
  </si>
  <si>
    <t>0000403014872368</t>
  </si>
  <si>
    <t>UPI-DELHI METRO RECHARGE-PAYTM-8736701@PAYTM-PYTM0123456-403058040681-OID22959504526@PAY</t>
  </si>
  <si>
    <t>0000403058040681</t>
  </si>
  <si>
    <t>UPI-PALASH  DUBEY-8810429961@PAYTM-SBIN0010446-439612459266-NA</t>
  </si>
  <si>
    <t>0000439612459266</t>
  </si>
  <si>
    <t>UPI-KURUSH  RASTOGI-9560150486@YAPL-SBIN0003702-439697487037-WORLDQUANT</t>
  </si>
  <si>
    <t>0000439697487037</t>
  </si>
  <si>
    <t>UPI-SUSHILA SONI-Q548482448@YBL-YESB0YBLUPI-439623198237-FRIED MOMOS</t>
  </si>
  <si>
    <t>0000439623198237</t>
  </si>
  <si>
    <t>UPI-GROFERS INDIA PRIVAT-GROFERSINDIAPVTLTD.RZP@ICICI-ICIC0DC0099-439623784288-PAYVIARAZORPAY</t>
  </si>
  <si>
    <t>0000439623784288</t>
  </si>
  <si>
    <t>UPI-ZOMATO-ZOMATO.ORDER@AXISBANK-UTIB0000000-403041350498-PAYVIARAZORPAY</t>
  </si>
  <si>
    <t>0000403041350498</t>
  </si>
  <si>
    <t>UPI-ZOMATO LTD-ZOMATO-ORDER@PAYTM-PYTM0123456-403102988626-ZOMATO PAYMENT</t>
  </si>
  <si>
    <t>0000403102988626</t>
  </si>
  <si>
    <t>31/01/24</t>
  </si>
  <si>
    <t>UPI-PAYTM PAYMENTS BANK-PPI-PROMO@PAYTM-PYTM0123456-439704230013-PAYMENT ON ZOMATO</t>
  </si>
  <si>
    <t>0000439704230013</t>
  </si>
  <si>
    <t>UPI-PAYTM PAYMENTS BANK-PPI-PROMO@PAYTM-PYTM0123456-439704232891-PAYMENT ON ZOMATO</t>
  </si>
  <si>
    <t>0000439704232891</t>
  </si>
  <si>
    <t>UPI-SACHIN  -7303621158761@PAYTM-SBIN0003421-403117302135-NA</t>
  </si>
  <si>
    <t>0000403117302135</t>
  </si>
  <si>
    <t>UPI-HEMA PANT-PAYTM-41625929@PAYTM-PYTM0123456-403170777913-OID202401311120060</t>
  </si>
  <si>
    <t>0000403170777913</t>
  </si>
  <si>
    <t>UPI-DHIAN CHAND RANA-PAYTM-52848951@PAYTM-PYTM0123456-403188356185-OID202401311505290</t>
  </si>
  <si>
    <t>0000403188356185</t>
  </si>
  <si>
    <t>UPI-RAJEEV LOCHAN  MUDUL-9643636600@AXISB-SBIN0010650-403122455134-RICE AND PANEER</t>
  </si>
  <si>
    <t>0000403122455134</t>
  </si>
  <si>
    <t>UPI-VIVEK KUMAR-PAYTM-26944293@PAYTM-PYTM0123456-403164983333-OID202401311945390</t>
  </si>
  <si>
    <t>0000403164983333</t>
  </si>
  <si>
    <t>UPI-DELHI METRO RECHARGE-PAYTM-8736701@PAYTM-PYTM0123456-403256509395-OID22940840951@PAY</t>
  </si>
  <si>
    <t>0000403256509395</t>
  </si>
  <si>
    <t>01/02/24</t>
  </si>
  <si>
    <t>UPI-HIRA SWEETS AND CONF-OMBK.AACL96617WPIS5RUY14@MBK-PPIW0881822-403210645645-KACHORI</t>
  </si>
  <si>
    <t>0000403210645645</t>
  </si>
  <si>
    <t>UPI-MAGICPIN-MAGICPIN.PAYU@AXISBANK-UTIB0000000-439836583675-UPI TRANSACTION FO</t>
  </si>
  <si>
    <t>0000439836583675</t>
  </si>
  <si>
    <t>UPI-MOOLCHAND SO DULUPRA-6264137503ZOY@YBL-PUNB0606800-403248898049-SENT FROM PAYTM</t>
  </si>
  <si>
    <t>0000403248898049</t>
  </si>
  <si>
    <t>UPI-ADD MONEY TO WALLET-ADD-MONEY@PAYTM-PYTM0123456-403359355071-OID22978497072@PAY</t>
  </si>
  <si>
    <t>0000403359355071</t>
  </si>
  <si>
    <t>02/02/24</t>
  </si>
  <si>
    <t>UPI-SAMAST TECHNOLOGIES -MAGICPIN.PAYU@INDUS-INDB0002201-403314326839-UPI TRANSACTION FO</t>
  </si>
  <si>
    <t>0000403314326839</t>
  </si>
  <si>
    <t>UPI-SAMAST TECHNOLOGIES -MAGICPIN.PAYU@INDUS-INDB0002201-439934344108-UPI TRANSACTION FO</t>
  </si>
  <si>
    <t>0000439934344108</t>
  </si>
  <si>
    <t>UPI-ZOMATO LTD-ZOMATO-ORDER@PAYTM-PYTM0123456-403402555074-ZOMATO PAYMENT</t>
  </si>
  <si>
    <t>0000403402555074</t>
  </si>
  <si>
    <t>03/02/24</t>
  </si>
  <si>
    <t>UPI-PRINCE KUMAR-PAYTM-60329779@PAYTM-PYTM0123456-440074393939-OID202402031406420</t>
  </si>
  <si>
    <t>0000440074393939</t>
  </si>
  <si>
    <t>UPI-PRINCE KUMAR-PAYTM-60329779@PAYTM-PYTM0123456-440074439462-OID202402031416280</t>
  </si>
  <si>
    <t>0000440074439462</t>
  </si>
  <si>
    <t>UPI-NARENDER GUPTA-PAY9250063219@PAYTM-PYTM0123456-440096145183-OID202402031632490</t>
  </si>
  <si>
    <t>0000440096145183</t>
  </si>
  <si>
    <t>UPI-LAXMAN PRASAD-Q800133051@YBL-YESB0YBLUPI-440027772173-NA</t>
  </si>
  <si>
    <t>0000440027772173</t>
  </si>
  <si>
    <t>UPI-VISHESH JAIN-PAY9999073270@PAYTM-PYTM0123456-403489187458-OID202402031637250</t>
  </si>
  <si>
    <t>0000403489187458</t>
  </si>
  <si>
    <t>UPI-SHREE SAI SIDHHI RET-PAYTM-82182591@PAYTM-PYTM0123456-440096555157-OID202402031650440</t>
  </si>
  <si>
    <t>0000440096555157</t>
  </si>
  <si>
    <t>UPI-BANARSI DASS SWEETS-Q861291495@YBL-YESB0YBLUPI-440028948179-SAMOSE</t>
  </si>
  <si>
    <t>0000440028948179</t>
  </si>
  <si>
    <t>UPI-ZOMATO LTD-ZOMATO-ORDER@PAYTM-PYTM0123456-476691112845-ZOMATO PAYMENT</t>
  </si>
  <si>
    <t>0000476691112845</t>
  </si>
  <si>
    <t>UPI-MAGICPIN-MAGICPIN.PAYU@AXISBANK-UTIB0000000-440039018196-UPI TRANSACTION FO</t>
  </si>
  <si>
    <t>0000440039018196</t>
  </si>
  <si>
    <t>UPI-SAIFUDDIN MONDAL-PAYTM-69327600@PAYTM-PYTM0123456-403509142492-OID202402040929290</t>
  </si>
  <si>
    <t>0000403509142492</t>
  </si>
  <si>
    <t>04/02/24</t>
  </si>
  <si>
    <t>UPI-RAKESH KUMAR MISHRA-PAYTM-80190352@PAYTM-PYTM0123456-403575827325-OID202402041136190</t>
  </si>
  <si>
    <t>0000403575827325</t>
  </si>
  <si>
    <t>UPI-OM SHAHI-OMSHAHI182002@OKHDFCBANK-IOBA0001906-403511187596-UPI</t>
  </si>
  <si>
    <t>0000403511187596</t>
  </si>
  <si>
    <t>UPI-RISHAB DANDRIYAL-9971041480@PAYTM-HDFC0000678-403544737254-NA</t>
  </si>
  <si>
    <t>0000403544737254</t>
  </si>
  <si>
    <t>UPI-DELHI METRO RECHARGE-PAYTM-8736701@PAYTM-PYTM0123456-403650372111-OID22967941795@PAY</t>
  </si>
  <si>
    <t>0000403650372111</t>
  </si>
  <si>
    <t>05/02/24</t>
  </si>
  <si>
    <t>UPI-DELHI METRO RAIL COR-PAYTM-79496683@PAYTM-PYTM0123456-403679420040-OID113616352167907</t>
  </si>
  <si>
    <t>0000403679420040</t>
  </si>
  <si>
    <t>UPI-ZOMATO MEDIA PRIVATE-ZOMATO.PAYU@HDFCBANK-HDFC0000499-403629418318-UPI TRANSACTION FO</t>
  </si>
  <si>
    <t>0000403629418318</t>
  </si>
  <si>
    <t>UPI-PAYTM METRO PAYMENT-PAYTM-8736701@PAYTM-PYTM0123456-403630829908-EXPRESS</t>
  </si>
  <si>
    <t>0000403630829908</t>
  </si>
  <si>
    <t>UPI-MAGICPIN-PAYTM-13572266QSWF@PAYTM-PYTM0123456-440261137439-CHAAP</t>
  </si>
  <si>
    <t>0000440261137439</t>
  </si>
  <si>
    <t>UPI-NAMITESH  DIXIT-Q196114120@YBL-YESB0YBLUPI-403717462080-PARATHE AND CHAI</t>
  </si>
  <si>
    <t>0000403717462080</t>
  </si>
  <si>
    <t>06/02/24</t>
  </si>
  <si>
    <t>UPI-SUMIT DHULL-PAYTM-76239455@PAYTM-PYTM0123456-403704252810-OID202402061155350</t>
  </si>
  <si>
    <t>0000403704252810</t>
  </si>
  <si>
    <t>UPI-SAMAST TECHNOLOGIES -MAGICPIN.PAYU@INDUS-INDB0002201-403724151192-UPIINTENT</t>
  </si>
  <si>
    <t>0000403724151192</t>
  </si>
  <si>
    <t>UPI-MAGICPIN-PAYTM-13572266QSWF@PAYTM-PYTM0123456-440351852937-MOMOS AND SANDWICH</t>
  </si>
  <si>
    <t>0000440351852937</t>
  </si>
  <si>
    <t>0000000000881922</t>
  </si>
  <si>
    <t>UPI-ZOMATO LTD-ZOMATO-ORDER@PAYTM-PYTM0123456-476999091411-ZOMATO PAYMENT</t>
  </si>
  <si>
    <t>0000476999091411</t>
  </si>
  <si>
    <t>UPI-RITIK GUPTA-7011119142@JUPITERAXIS-FDRL0007777-403746777177-APNI RASOI FOOD</t>
  </si>
  <si>
    <t>0000403746777177</t>
  </si>
  <si>
    <t>UPI-RITIK GUPTA-7011119142@JUPITERAXIS-FDRL0007777-403746797825-MOOC PAYMENT</t>
  </si>
  <si>
    <t>0000403746797825</t>
  </si>
  <si>
    <t>0000000000762100</t>
  </si>
  <si>
    <t>0000000000501225</t>
  </si>
  <si>
    <t>0000000000820736</t>
  </si>
  <si>
    <t>07/02/24</t>
  </si>
  <si>
    <t>0000000000331396</t>
  </si>
  <si>
    <t>UPI-PALASH  DUBEY-8810429961@PAYTM-SBIN0010446-440416828743-BREAKFAST</t>
  </si>
  <si>
    <t>0000440416828743</t>
  </si>
  <si>
    <t>UPI-RITIK GUPTA-7011119142@JUPITERAXIS-FDRL0007777-440418472941-SALARY</t>
  </si>
  <si>
    <t>0000440418472941</t>
  </si>
  <si>
    <t>UPI-SAMAST TECHNOLOGIES -MAGICPIN.PAYU@INDUS-INDB0002201-403826474497-UPIINTENT</t>
  </si>
  <si>
    <t>0000403826474497</t>
  </si>
  <si>
    <t>UPI-ZOMATO MEDIA PRIVATE-ZOMATO.PAYU@HDFCBANK-HDFC0000499-440432147254-UPIINTENT</t>
  </si>
  <si>
    <t>0000440432147254</t>
  </si>
  <si>
    <t>UPI-ZOMATO-PAYZOMATO@HDFCBANK-HDFC0000499-440432890420-ROTI AND PANEER</t>
  </si>
  <si>
    <t>0000440432890420</t>
  </si>
  <si>
    <t>UPI-PRINCE KUMAR-PAYTM-60329779@PAYTM-PYTM0123456-440443083515-OID202402072018140</t>
  </si>
  <si>
    <t>0000440443083515</t>
  </si>
  <si>
    <t>UPI-SHASHANK JHA-8882219097@PAYTM-PUNB0520610-403847613040-GULAB JAMU</t>
  </si>
  <si>
    <t>0000403847613040</t>
  </si>
  <si>
    <t>UPI-RITIK GUPTA-7011119142@PAYTM-FDRL0007777-403848826618-RAJEEV DEBT</t>
  </si>
  <si>
    <t>0000403848826618</t>
  </si>
  <si>
    <t>UPI-RITIK GUPTA-7011119142@PAYTM-FDRL0007777-403848899371-SENT FROM PAYTM</t>
  </si>
  <si>
    <t>0000403848899371</t>
  </si>
  <si>
    <t>UPI-NAMITESH  DIXIT-Q196114120@YBL-YESB0YBLUPI-403924111469-MIC MAC</t>
  </si>
  <si>
    <t>0000403924111469</t>
  </si>
  <si>
    <t>08/02/24</t>
  </si>
  <si>
    <t>UPI-NAMITESH  DIXIT-Q196114120@YBL-YESB0YBLUPI-403925041386-MIC MAC</t>
  </si>
  <si>
    <t>0000403925041386</t>
  </si>
  <si>
    <t>UPI-NAMITESH  DIXIT-Q196114120@YBL-YESB0YBLUPI-403925588029-MIC MAC</t>
  </si>
  <si>
    <t>0000403925588029</t>
  </si>
  <si>
    <t>UPI-NAMITESH  DIXIT-Q196114120@YBL-YESB0YBLUPI-403925697062-MIC MAC</t>
  </si>
  <si>
    <t>0000403925697062</t>
  </si>
  <si>
    <t>UPI-GROFERS INDIA PRIVAT-GROFERSINDIAPVTLTD.RZP@ICICI-ICIC0DC0099-403926597066-PAYVIARAZORPAY</t>
  </si>
  <si>
    <t>0000403926597066</t>
  </si>
  <si>
    <t>UPI-SWIGGY-SWIGGY.STORES@AXISBANK-UTIB0000100-403926852438-SWIGGY ORDER ID 16</t>
  </si>
  <si>
    <t>0000403926852438</t>
  </si>
  <si>
    <t>UPI-SWIGGY-SWIGGYSTORES@ICICI-ICIC0DC0099-403927055607-SWIGGY</t>
  </si>
  <si>
    <t>0000403927055607</t>
  </si>
  <si>
    <t>UPI-DTU XEROX SHOP-7503971958@OKBIZAXIS-UTIB0000000-440532853563-PRINT OUTS</t>
  </si>
  <si>
    <t>0000440532853563</t>
  </si>
  <si>
    <t>DEBIT CARD PUR ADJ DT 06/02/24</t>
  </si>
  <si>
    <t>UPI-MAYAWATI-PAYTM-48408769@PAYTM-PYTM0123456-440586424192-OID202402081946420</t>
  </si>
  <si>
    <t>0000440586424192</t>
  </si>
  <si>
    <t>UPI-MAGICPIN-PAYTM-13572266QSWF@PAYTM-PYTM0123456-403962832690-DINNER</t>
  </si>
  <si>
    <t>0000403962832690</t>
  </si>
  <si>
    <t>UPI-PRINCE KUMAR-PAYTM-60329779@PAYTM-PYTM0123456-440548383144-OID202402082018120</t>
  </si>
  <si>
    <t>0000440548383144</t>
  </si>
  <si>
    <t>UPI-RITIK GUPTA-7011119142@PAYTM-FDRL0007777-440609460874-IEEE DRY FRUITS</t>
  </si>
  <si>
    <t>0000440609460874</t>
  </si>
  <si>
    <t>09/02/24</t>
  </si>
  <si>
    <t>UPI-SUMIT DHULL-PAYTM-76239455@PAYTM-PYTM0123456-404005753924-OID202402091130160</t>
  </si>
  <si>
    <t>0000404005753924</t>
  </si>
  <si>
    <t>UPI-DTU XEROX SHOP-7503971958@OKBIZAXIS-UTIB0000000-440611133946-PRINTOUT</t>
  </si>
  <si>
    <t>0000440611133946</t>
  </si>
  <si>
    <t>UPI-RAJPAL-Q601823480@YBL-YESB0YBLUPI-440621924327-BANANA SHAKE</t>
  </si>
  <si>
    <t>0000440621924327</t>
  </si>
  <si>
    <t>UPI-SUMIT DHULL-PAYTM-76239455@PAYTM-PYTM0123456-440694826780-OID202402091821160</t>
  </si>
  <si>
    <t>0000440694826780</t>
  </si>
  <si>
    <t>UPI-ADD MONEY TO WALLET-ADD-MONEY@PAYTM-PYTM0123456-440664468668-OID23019492127@PAY</t>
  </si>
  <si>
    <t>0000440664468668</t>
  </si>
  <si>
    <t>UPI-CHANDAN  KUMAR-9599727102@PAYTM-SBIN0015750-404047933469-NA</t>
  </si>
  <si>
    <t>0000404047933469</t>
  </si>
  <si>
    <t>UPI-RAMA SHARMA-PAYTM-78106047@PAYTM-PYTM0123456-440648715634-OID202402092144270</t>
  </si>
  <si>
    <t>0000440648715634</t>
  </si>
  <si>
    <t>UPI-NAMITESH  DIXIT-Q737802043@YBL-YESB0YBLUPI-404045529648-CHAI AND BURGER</t>
  </si>
  <si>
    <t>0000404045529648</t>
  </si>
  <si>
    <t>UPI-SAMAST TECHNOLOGIES -MAGICPIN.PAYU@INDUS-INDB0002201-440712675490-UPIINTENT</t>
  </si>
  <si>
    <t>0000440712675490</t>
  </si>
  <si>
    <t>10/02/24</t>
  </si>
  <si>
    <t>UPI-JAKKAS BOMBAY PAV BH-PAYTM-80607688@PAYTM-PYTM0123456-404188177795-OID202402101605090</t>
  </si>
  <si>
    <t>0000404188177795</t>
  </si>
  <si>
    <t>UPI-HIMANSHU SHARMA-PAYTM-70876050@PAYTM-PYTM0123456-404180430649-OID202402101710030</t>
  </si>
  <si>
    <t>0000404180430649</t>
  </si>
  <si>
    <t>UPI-SUDHEER KUMAR-96275998381@YBL-PUNB0190800-440738038356-SENT FROM PAYTM</t>
  </si>
  <si>
    <t>0000440738038356</t>
  </si>
  <si>
    <t>UPI-PRAKASH-PAYTM-79833096@PAYTM-PYTM0123456-440742667718-OID202402102051370</t>
  </si>
  <si>
    <t>0000440742667718</t>
  </si>
  <si>
    <t>UPI-SAMAST TECHNOLOGIES -MAGICPIN.PAYU@ICICI-ICIC0DC0099-404211887761-UPIINTENT</t>
  </si>
  <si>
    <t>0000404211887761</t>
  </si>
  <si>
    <t>11/02/24</t>
  </si>
  <si>
    <t>UPI-SAMAST TECHNOLOGIES -MAGICPIN.PAYU@INDUS-INDB0002201-404211941807-UPIINTENT</t>
  </si>
  <si>
    <t>0000404211941807</t>
  </si>
  <si>
    <t>UPI-ZOMATO-PAYZOMATO@HDFCBANK-HDFC0000499-440815915547-NA</t>
  </si>
  <si>
    <t>0000440815915547</t>
  </si>
  <si>
    <t>UPI-RAJPAL-Q601823480@YBL-YESB0YBLUPI-440819234665-BANANA SHAKE</t>
  </si>
  <si>
    <t>0000440819234665</t>
  </si>
  <si>
    <t>UPI-RAJPAL-Q230101106@YBL-YESB0YBLUPI-440827065322-COKE</t>
  </si>
  <si>
    <t>0000440827065322</t>
  </si>
  <si>
    <t>UPI-NAMITESH  DIXIT-Q491881048@YBL-YESB0YBLUPI-404234605418-MICMAC</t>
  </si>
  <si>
    <t>0000404234605418</t>
  </si>
  <si>
    <t>UPI-NAMITESH  DIXIT-Q491881048@YBL-YESB0YBLUPI-404235459224-MICMAC</t>
  </si>
  <si>
    <t>0000404235459224</t>
  </si>
  <si>
    <t>0000000000000018</t>
  </si>
  <si>
    <t>12/02/24</t>
  </si>
  <si>
    <t>UPI-SAMAST TECHNOLOGIES -MAGICPIN.PAYU@INDUS-INDB0002201-440927921899-UPIINTENT</t>
  </si>
  <si>
    <t>0000440927921899</t>
  </si>
  <si>
    <t>UPI-DELHI METRO RECHARGE-PAYTM-8736701@PAYTM-PYTM0123456-440965245151-OID23037203304@PAY</t>
  </si>
  <si>
    <t>0000440965245151</t>
  </si>
  <si>
    <t>UPI-RANDHIR KUMAR-7558253339@PAYTM-CNRB0000033-404348899148-NA</t>
  </si>
  <si>
    <t>0000404348899148</t>
  </si>
  <si>
    <t>.DC INTL POS TXN MARKUP+ST 060224 080224-MIR2404308485139</t>
  </si>
  <si>
    <t>MIR2404308485139</t>
  </si>
  <si>
    <t>13/02/24</t>
  </si>
  <si>
    <t>.DC INTL POS TXN MARKUP+ST 060224 080224-MIR2404308393947</t>
  </si>
  <si>
    <t>MIR2404308393947</t>
  </si>
  <si>
    <t>.DC INTL POS TXN MARKUP+ST 060224 080224-MIR2404308425245</t>
  </si>
  <si>
    <t>MIR2404308425245</t>
  </si>
  <si>
    <t>.DC INTL POS TXN MARKUP+ST 060224 080224-MIR2404308485119</t>
  </si>
  <si>
    <t>MIR2404308485119</t>
  </si>
  <si>
    <t>.DC INTL POS TXN MARKUP+ST 060224 080224-MIR2404308393960</t>
  </si>
  <si>
    <t>MIR2404308393960</t>
  </si>
  <si>
    <t>UPI-RAVI KUMAR-PAYTM-72842746@PAYTM-PYTM0123456-441174769295-OID202402141431150</t>
  </si>
  <si>
    <t>0000441174769295</t>
  </si>
  <si>
    <t>14/02/24</t>
  </si>
  <si>
    <t>UPI-MAGICPIN-PAYTM-13572266QSWF@PAYTM-PYTM0123456-404568423116-SAMOSE AND PYAAZ K</t>
  </si>
  <si>
    <t>0000404568423116</t>
  </si>
  <si>
    <t>UPI-SAMAST TECHNOLOGIES -MAGICPIN.PAYU@INDUS-INDB0002201-441204770559-UPIINTENT</t>
  </si>
  <si>
    <t>0000441204770559</t>
  </si>
  <si>
    <t>15/02/24</t>
  </si>
  <si>
    <t>UPI-SAMAST TECHNOLOGIES -MAGICPIN.PAYU@INDUS-INDB0002201-404698663973-REFUND</t>
  </si>
  <si>
    <t>0000404698663973</t>
  </si>
  <si>
    <t>UPI-ARATI SINGH-AVINASHSINGH70573-2@OKHDFCBANK-BARB0BLYROH-404618737646-SENT FROM PAYTM</t>
  </si>
  <si>
    <t>0000404618737646</t>
  </si>
  <si>
    <t>UPI-SUMIT DHULL-PAYTM-76239455@PAYTM-PYTM0123456-404602443642-OID202402151315560</t>
  </si>
  <si>
    <t>0000404602443642</t>
  </si>
  <si>
    <t>UPI-RAJPAL-Q230101106@YBL-YESB0YBLUPI-404644787121-WATER</t>
  </si>
  <si>
    <t>0000404644787121</t>
  </si>
  <si>
    <t>UPI-SANTRAM-PAYTM-75252646@PAYTM-PYTM0123456-404701921428-OID202402161259560</t>
  </si>
  <si>
    <t>0000404701921428</t>
  </si>
  <si>
    <t>16/02/24</t>
  </si>
  <si>
    <t>UPI-PRINCE KUMAR-PAYTM-60329779@PAYTM-PYTM0123456-441379741828-OID202402161309310</t>
  </si>
  <si>
    <t>0000441379741828</t>
  </si>
  <si>
    <t>UPI-MAGICPIN-PAYTM-13572266QSWF@PAYTM-PYTM0123456-404760182282-MAGICPIN PRO</t>
  </si>
  <si>
    <t>0000404760182282</t>
  </si>
  <si>
    <t>UPI-SAMAST TECHNOLOGIES -MAGICPIN.PAYU@INDUS-INDB0002201-404732208532-UPIINTENT</t>
  </si>
  <si>
    <t>0000404732208532</t>
  </si>
  <si>
    <t>UPI-SAMAST TECHNOLOGIES -MAGICPIN.PAYU@HDFCBANK-HDFC0000499-441332545516-UPIINTENT</t>
  </si>
  <si>
    <t>0000441332545516</t>
  </si>
  <si>
    <t>UPI-SHASHANK JHA-8882219097@PAYTM-PUNB0520610-404742896128-INAUG</t>
  </si>
  <si>
    <t>0000404742896128</t>
  </si>
  <si>
    <t>UPI-VINEET GARG-PAYTM-27632889@PAYTM-PYTM0123456-404814726196-OID202402171050310</t>
  </si>
  <si>
    <t>0000404814726196</t>
  </si>
  <si>
    <t>17/02/24</t>
  </si>
  <si>
    <t>UPI-MAGICPIN-MAGICPIN.PAYU@AXISBANK-UTIB0000000-404828011727-UPIINTENT</t>
  </si>
  <si>
    <t>0000404828011727</t>
  </si>
  <si>
    <t>UPI-PALASH  DUBEY-8810429961@PAYTM-SBIN0010446-404842601587-COFFEE AND DOVE</t>
  </si>
  <si>
    <t>0000404842601587</t>
  </si>
  <si>
    <t>UPI-SAMAST TECHNOLOGIES -MAGICPIN.PAYU@ICICI-ICIC0DC0099-404843183510-UPIINTENT</t>
  </si>
  <si>
    <t>0000404843183510</t>
  </si>
  <si>
    <t>UPI-DELHI METRO RECHARGE-PAYTM-8736701@PAYTM-PYTM0123456-404953373265-OID23061425595@PAY</t>
  </si>
  <si>
    <t>0000404953373265</t>
  </si>
  <si>
    <t>18/02/24</t>
  </si>
  <si>
    <t>UPI-RESHMA-BHARATPE.90066453962@FBPE-FDRL0001382-404915934502-PAY TO BHARATPE ME</t>
  </si>
  <si>
    <t>0000404915934502</t>
  </si>
  <si>
    <t>UPI-VIVEK KUMAR-PAYTM-26944293@PAYTM-PYTM0123456-404955977140-OID202402181151410</t>
  </si>
  <si>
    <t>0000404955977140</t>
  </si>
  <si>
    <t>UPI-MAGICPIN-PAYTM-13572266QSWF@PAYTM-PYTM0123456-404966462056-IMARTI AND RASMALA</t>
  </si>
  <si>
    <t>0000404966462056</t>
  </si>
  <si>
    <t>UPI-SAMAST TECHNOLOGIES -MAGICPIN.PAYU@INDUS-INDB0002201-404935083917-UPIINTENT</t>
  </si>
  <si>
    <t>0000404935083917</t>
  </si>
  <si>
    <t>UPI-JAIDEV MEHANDIRATTA-Q708198236@YBL-YESB0YBLUPI-404945276004-SENT FROM PAYTM</t>
  </si>
  <si>
    <t>0000404945276004</t>
  </si>
  <si>
    <t>UPI-JAIDEV MEHANDIRATTA-Q708198236@YBL-YESB0YBLUPI-404945327944-SENT FROM PAYTM</t>
  </si>
  <si>
    <t>0000404945327944</t>
  </si>
  <si>
    <t>UPI-JAIDEV MEHANDIRATTA-Q708198236@YBL-YESB0YBLUPI-404945485149-SENT FROM PAYTM</t>
  </si>
  <si>
    <t>0000404945485149</t>
  </si>
  <si>
    <t>UPI-MANVINDRA BHADAURIYA-PAYTM-42840571@PAYTM-PYTM0123456-404948336784-OID202402182214050</t>
  </si>
  <si>
    <t>0000404948336784</t>
  </si>
  <si>
    <t>UPI-FI  FEDERAL BANK-ADDFI.55550132148238@FBL-FDRL0005555-405022509426-ADD FUNDS TO FEDER</t>
  </si>
  <si>
    <t>0000405022509426</t>
  </si>
  <si>
    <t>19/02/24</t>
  </si>
  <si>
    <t>UPI-VIJENDER SINGH-9871259572@PAYTM-ICIC0000343-405116452375-NA</t>
  </si>
  <si>
    <t>0000405116452375</t>
  </si>
  <si>
    <t>20/02/24</t>
  </si>
  <si>
    <t>UPI-ANIRUDH  SHARMA-9354825220@PAYTM-SBIN0006056-441802213271-NA</t>
  </si>
  <si>
    <t>0000441802213271</t>
  </si>
  <si>
    <t>21/02/24</t>
  </si>
  <si>
    <t>UPI-RITIK GUPTA-RITIKG222@FIFEDERAL-FDRL0005555-405223189932-SENT FROM PAYTM</t>
  </si>
  <si>
    <t>0000405223189932</t>
  </si>
  <si>
    <t>UPI-MAGICPIN-PAYTM-13572266QSWF@PAYTM-PYTM0123456-405268064265-PASTA AND BURGER</t>
  </si>
  <si>
    <t>0000405268064265</t>
  </si>
  <si>
    <t>UPI-MAGICPIN-PAYTM-13572266QSWF@PAYTM-PYTM0123456-441826190124-EXPRESS</t>
  </si>
  <si>
    <t>0000441826190124</t>
  </si>
  <si>
    <t>UPI-MAGICPIN-PAYTM-13572266QSWF@PAYTM-PYTM0123456-405268232035-RICE AND ROTI</t>
  </si>
  <si>
    <t>0000405268232035</t>
  </si>
  <si>
    <t>UPI-SHASHANK JHA-8882219097@PAYTM-PUNB0520610-405243125764-DINNER</t>
  </si>
  <si>
    <t>0000405243125764</t>
  </si>
  <si>
    <t>UPI-SHASHANK JHA-8882219097@PAYTM-PUNB0520610-405243218104-ICE CREAM</t>
  </si>
  <si>
    <t>0000405243218104</t>
  </si>
  <si>
    <t>UPI-GAYANI PAMODA  KULAT-7303513020@PAYTM-SBIN0010446-405246902059-NA</t>
  </si>
  <si>
    <t>0000405246902059</t>
  </si>
  <si>
    <t>UPI-MANJU DEVI-PAYTM-69792451@PAYTM-PYTM0123456-441979091532-OID202402221216570</t>
  </si>
  <si>
    <t>0000441979091532</t>
  </si>
  <si>
    <t>22/02/24</t>
  </si>
  <si>
    <t>UPI-ASHMIT  SHARMA-8287652852@PAYTM-SBIN0000726-441922780161-NA</t>
  </si>
  <si>
    <t>0000441922780161</t>
  </si>
  <si>
    <t>UPI-RITIK GUPTA-GUPTA.RITIK@NIYOICICI-DCBL0000023-405385826576-BACK PAY</t>
  </si>
  <si>
    <t>0000405385826576</t>
  </si>
  <si>
    <t>UPI-GAURAV PANGHAL-GAURAV2303@PAYTM-UBIN0825468-441927250988-NA</t>
  </si>
  <si>
    <t>0000441927250988</t>
  </si>
  <si>
    <t>UPI-SHASHANK JHA-8882219097@JUPITERAXIS-FDRL0007777-405314208426-SENT VIA JUPITER</t>
  </si>
  <si>
    <t>0000405314208426</t>
  </si>
  <si>
    <t>UPI-SAMAST TECHNOLOGIES -MAGICPIN.PAYU@HDFCBANK-HDFC0000499-405346540992-UPIINTENT</t>
  </si>
  <si>
    <t>0000405346540992</t>
  </si>
  <si>
    <t>UPI-RAMA SHARMA-PAYTM-78106047@PAYTM-PYTM0123456-441948845326-OID202402222046280</t>
  </si>
  <si>
    <t>0000441948845326</t>
  </si>
  <si>
    <t>UPI-PRINCE KUMAR-PAYTM-60329779@PAYTM-PYTM0123456-441941120693-OID202402222137400</t>
  </si>
  <si>
    <t>0000441941120693</t>
  </si>
  <si>
    <t>UPI-ADITYA GOYAL-9410291326@PAYTM-HDFC0000121-405343041837-NA</t>
  </si>
  <si>
    <t>0000405343041837</t>
  </si>
  <si>
    <t>UPI-MANJU DEVI-PAYTM-69792451@PAYTM-PYTM0123456-442071674537-OID202402231221370</t>
  </si>
  <si>
    <t>0000442071674537</t>
  </si>
  <si>
    <t>23/02/24</t>
  </si>
  <si>
    <t>UPI-DTU XEROX SHOP-7503971958@OKBIZAXIS-UTIB0000000-442012216954-PRINTOUT</t>
  </si>
  <si>
    <t>0000442012216954</t>
  </si>
  <si>
    <t>UPI-ROSY CHOUDHARY-Q630450772@YBL-YESB0YBLUPI-405425228626-MINUTE MADE</t>
  </si>
  <si>
    <t>0000405425228626</t>
  </si>
  <si>
    <t>UPI-NETAVYA   KAPOOR-7678271645@PAYTM-KKBK0004617-405425241816-SENT FROM PAYTM</t>
  </si>
  <si>
    <t>0000405425241816</t>
  </si>
  <si>
    <t>UPI-DTU XEROX SHOP-7503971958@OKBIZAXIS-UTIB0000000-405427958435-XEROX</t>
  </si>
  <si>
    <t>0000405427958435</t>
  </si>
  <si>
    <t>UPI-DELHI METRO RECHARGE-PAYTM-8736701@PAYTM-PYTM0123456-405469858117-OID23086149915@ONE</t>
  </si>
  <si>
    <t>0000405469858117</t>
  </si>
  <si>
    <t>UPI-MAGICPIN-PAYTM-13572266QSWF@PAYTM-PYTM0123456-405565886626-MOMOS AND BURGER</t>
  </si>
  <si>
    <t>0000405565886626</t>
  </si>
  <si>
    <t>24/02/24</t>
  </si>
  <si>
    <t>UPI-RITIK GUPTA-RITIKG222@FIFEDERAL-FDRL0005555-442135189938-SHASHANK MONEY</t>
  </si>
  <si>
    <t>0000442135189938</t>
  </si>
  <si>
    <t>UPI-RITIK GUPTA-RITIKG222@FIFEDERAL-FDRL0005555-405628292827-IEEE MEMBERSHIP AM</t>
  </si>
  <si>
    <t>0000405628292827</t>
  </si>
  <si>
    <t>25/02/24</t>
  </si>
  <si>
    <t>UPI-JIO POSTPAID BILL PA-PAYTM-53817591@PAYTM-PYTM0123456-442258218357-WIFI BILL</t>
  </si>
  <si>
    <t>0000442258218357</t>
  </si>
  <si>
    <t>UPI-VAIBHAV   GAUTAM-9355257413@PAYTM-KKBK0000677-442227721028-NA</t>
  </si>
  <si>
    <t>0000442227721028</t>
  </si>
  <si>
    <t>UPI-HUBBLE WALLET-HUBBLEWALLETONLINE@YBL-YESB0YBLUPI-442304294772-PAYMENT FOR 01HQGT</t>
  </si>
  <si>
    <t>0000442304294772</t>
  </si>
  <si>
    <t>26/02/24</t>
  </si>
  <si>
    <t>UPI-ZOMATO LTD-ZOMATOLTD9.RZP@MAIRTEL-AIRP0000001-442304323158-PAYVIARAZORPAY</t>
  </si>
  <si>
    <t>0000442304323158</t>
  </si>
  <si>
    <t>UPI-NAMITESH  DIXIT-Q196114120@YBL-YESB0YBLUPI-442310116621-PARATHE AND PATTIE</t>
  </si>
  <si>
    <t>0000442310116621</t>
  </si>
  <si>
    <t>UPI-RAJPAL-Q102223655@YBL-YESB0YBLUPI-405722452023-SPRITE</t>
  </si>
  <si>
    <t>0000405722452023</t>
  </si>
  <si>
    <t>UPI-SANJEET  THAKUR-SANJEET91THAKUR@YBL-KKBK0004617-405745190132-SENT FROM PAYTM</t>
  </si>
  <si>
    <t>0000405745190132</t>
  </si>
  <si>
    <t>UPI-RAJPAL-Q601823480@YBL-YESB0YBLUPI-442405357959-BANANA SHAKE</t>
  </si>
  <si>
    <t>0000442405357959</t>
  </si>
  <si>
    <t>27/02/24</t>
  </si>
  <si>
    <t>UPI-RAJPAL-Q601823480@YBL-YESB0YBLUPI-405815493584-BANANA SHAKE SHAHS</t>
  </si>
  <si>
    <t>0000405815493584</t>
  </si>
  <si>
    <t>UPI-JEEVIKA STATIONERS-MERCHANT551622.AUGP@AUBANK-AUBL0000001-442411532973-PRINTOUTS</t>
  </si>
  <si>
    <t>0000442411532973</t>
  </si>
  <si>
    <t>UPI-PALASH  DUBEY-8810429961@PAYTM-SBIN0010446-442415391247-BREAD PAKODE AND S</t>
  </si>
  <si>
    <t>0000442415391247</t>
  </si>
  <si>
    <t>UPI-MANJU DEVI-PAYTM-69792451@PAYTM-PYTM0123456-442474205730-OID202402271344590</t>
  </si>
  <si>
    <t>0000442474205730</t>
  </si>
  <si>
    <t>UPI-JEEVIKA STATIONERS-MERCHANT551622.AUGP@AUBANK-AUBL0000001-405821112355-PRINTOUTS</t>
  </si>
  <si>
    <t>0000405821112355</t>
  </si>
  <si>
    <t>UPI-SUMIT KUMAR SENGAR-SUMIT.SENGAR@PAYTM-SBIN0010446-405839140676-NA</t>
  </si>
  <si>
    <t>0000405839140676</t>
  </si>
  <si>
    <t>UPI-RAZORPAYZOMATO-ZOMATOINDIA@ICICI-ICIC0DC0099-405846106254-PAYVIARAZORPAY</t>
  </si>
  <si>
    <t>0000405846106254</t>
  </si>
  <si>
    <t>UPI-MAGICPIN-PAYTM-13572266QSWF@PAYTM-PYTM0123456-442462936792-ROTI</t>
  </si>
  <si>
    <t>0000442462936792</t>
  </si>
  <si>
    <t>UPI-BANARSI DASS SWEETS-Q861291495@YBL-YESB0YBLUPI-405840348043-MITHAI</t>
  </si>
  <si>
    <t>0000405840348043</t>
  </si>
  <si>
    <t>UPI-RAJPAL-Q102223655@YBL-YESB0YBLUPI-442510787133-CHIPS AND LAYS</t>
  </si>
  <si>
    <t>0000442510787133</t>
  </si>
  <si>
    <t>28/02/24</t>
  </si>
  <si>
    <t>UPI-PARVEEN KUMAR-PAYTMQRM05ST7HNY4@PAYTM-PYTM0123456-442551250846-OID202402281555050</t>
  </si>
  <si>
    <t>0000442551250846</t>
  </si>
  <si>
    <t>UPI-SIDAKPREET SINGH-SINGHSIDAKPREET15-1@OKHDFCBANK-HDFC0004405-405914101400-BURRITO</t>
  </si>
  <si>
    <t>0000405914101400</t>
  </si>
  <si>
    <t>UPI-HUBBLE WALLET-HUBBLEWALLETONLINE@AXL-UTIB0AXLUPI-405942530144-PAYMENT FOR 01HQR2</t>
  </si>
  <si>
    <t>0000405942530144</t>
  </si>
  <si>
    <t>UPI-PHONEPE-PHONEPEMERCHANT@YESBANK-YESB0000022-405930359297-R02 PHONEPE REVERS</t>
  </si>
  <si>
    <t>0000405930359297</t>
  </si>
  <si>
    <t>UPI-ZOMATO-PAYZOMATO@HDFCBANK-HDFC0000499-405942589849-DAL MAKHNI</t>
  </si>
  <si>
    <t>0000405942589849</t>
  </si>
  <si>
    <t>UPI-MAGICPIN-PAYTM-13572266QSWF@PAYTM-PYTM0123456-442560257855-ROTI</t>
  </si>
  <si>
    <t>0000442560257855</t>
  </si>
  <si>
    <t>UPI-MAGICPIN-PAYTM-13572266QSWF@PAYTM-PYTM0123456-442560536274-MIX VEG</t>
  </si>
  <si>
    <t>0000442560536274</t>
  </si>
  <si>
    <t>UPI-MAGICPIN-PAYTM-13572266QSWF@PAYTM-PYTM0123456-406051667987-CHOLE BHATURE</t>
  </si>
  <si>
    <t>0000406051667987</t>
  </si>
  <si>
    <t>29/02/24</t>
  </si>
  <si>
    <t>UPI-MAGICPIN-PAYTM-13572266QSWF@PAYTM-PYTM0123456-406051741195-CHOLE BHATURELASSI</t>
  </si>
  <si>
    <t>0000406051741195</t>
  </si>
  <si>
    <t>UPI-ZOMATO-PAYZOMATO@HDFCBANK-HDFC0000499-406023008205-FRIES</t>
  </si>
  <si>
    <t>0000406023008205</t>
  </si>
  <si>
    <t>UPI-HUBBLE WALLET-HUBBLEWALLETONLINE@AXL-UTIB0AXLUPI-406041245151-PAYMENT FOR 01HQTN</t>
  </si>
  <si>
    <t>0000406041245151</t>
  </si>
  <si>
    <t>UPI-MAGICPIN-PAYTM-13572266QSWF@PAYTM-PYTM0123456-442668020915-NAAN</t>
  </si>
  <si>
    <t>0000442668020915</t>
  </si>
  <si>
    <t>UPI-MAGICPIN-PAYTM-13572266QSWF@PAYTM-PYTM0123456-442668371256-NAAN</t>
  </si>
  <si>
    <t>0000442668371256</t>
  </si>
  <si>
    <t>UPI-SAMAST TECHNOLOGIES -MAGICPIN.PAYU@INDUS-INDB0002201-406120990013-UPIINTENT</t>
  </si>
  <si>
    <t>0000406120990013</t>
  </si>
  <si>
    <t>01/03/24</t>
  </si>
  <si>
    <t>UPI-SHASHANK JHA-8882219097@PAYTM-PUNB0520610-442720711863-IEEE</t>
  </si>
  <si>
    <t>0000442720711863</t>
  </si>
  <si>
    <t>UPI-VIVEK KUMAR-PAYTM-26944293@PAYTM-PYTM0123456-406163929998-OID202403011926430</t>
  </si>
  <si>
    <t>0000406163929998</t>
  </si>
  <si>
    <t>UPI-ASHMIT  SHARMA-8287652852@PAYTM-SBIN0000726-442815991930-NA</t>
  </si>
  <si>
    <t>0000442815991930</t>
  </si>
  <si>
    <t>02/03/24</t>
  </si>
  <si>
    <t>UPI-RITIK GUPTA-GUPTA.RITIK@NIYOICICI-DCBL0000023-406219159192-RENT</t>
  </si>
  <si>
    <t>0000406219159192</t>
  </si>
  <si>
    <t>UPI-PRINCE  SAGAR-8860669325@YBL-KKBK0000215-442816419264-RENT  ELECTRITY</t>
  </si>
  <si>
    <t>0000442816419264</t>
  </si>
  <si>
    <t>UPI-MAGICPIN-PAYTM-13572266QSWF@PAYTM-PYTM0123456-406266815677-SAMOSE</t>
  </si>
  <si>
    <t>0000406266815677</t>
  </si>
  <si>
    <t>UPI-DELHI METRO RECHARGE-PAYTM-8736701@PAYTM-PYTM0123456-406355566991-OID23141394310@ONE</t>
  </si>
  <si>
    <t>0000406355566991</t>
  </si>
  <si>
    <t>03/03/24</t>
  </si>
  <si>
    <t>UPI-DELHI METRO RECHARGE-PAYTM-8736701@PAYTM-PYTM0123456-406367447520-OID23124100793@ONE</t>
  </si>
  <si>
    <t>0000406367447520</t>
  </si>
  <si>
    <t>UPI-PRAKASH-PAYTM-79833096@PAYTM-PYTM0123456-442942304284-OID202403032003490</t>
  </si>
  <si>
    <t>0000442942304284</t>
  </si>
  <si>
    <t>UPI-COMMODUM GROCERIES P-PAYTM-73432275@PAYTM-PYTM0123456-406405169499-OIDTIEIRLPSTPW2AGM</t>
  </si>
  <si>
    <t>0000406405169499</t>
  </si>
  <si>
    <t>04/03/24</t>
  </si>
  <si>
    <t>UPI-MAGICPIN-PAYTM-13572266QSWF@PAYTM-PYTM0123456-406454354302-SAMOSE AND DHOKLA</t>
  </si>
  <si>
    <t>0000406454354302</t>
  </si>
  <si>
    <t>UPI-SHASHANK JHA-8882219097@PAYTM-PUNB0520610-406438421323-SENT FROM PAYTM</t>
  </si>
  <si>
    <t>0000406438421323</t>
  </si>
  <si>
    <t>UPI-SAMAST TECHNOLOGIES -MAGICPIN.PAYU@INDUS-INDB0002201-443030211077-UPIINTENT</t>
  </si>
  <si>
    <t>0000443030211077</t>
  </si>
  <si>
    <t>UPI-BHUWAN CHAND SATI-9643285415@PAYTM-PYTM0123456-406444798154-NA</t>
  </si>
  <si>
    <t>0000406444798154</t>
  </si>
  <si>
    <t>UPI-SANTRAM-PAYTM-75252646@PAYTM-PYTM0123456-406507021532-OID202403051113130</t>
  </si>
  <si>
    <t>0000406507021532</t>
  </si>
  <si>
    <t>05/03/24</t>
  </si>
  <si>
    <t>UPI-VINEET GARG-PAYTM-27632889@PAYTM-PYTM0123456-406513111414-OID202403051114560</t>
  </si>
  <si>
    <t>0000406513111414</t>
  </si>
  <si>
    <t>UPI-VINEET GARG-PAYTM-27632889@PAYTM-PYTM0123456-406513131035-OID202403051115260</t>
  </si>
  <si>
    <t>0000406513131035</t>
  </si>
  <si>
    <t>UPI-MAGICPIN-PAYTM-13572266QSWF@PAYTM-PYTM0123456-406563141669-DINNER</t>
  </si>
  <si>
    <t>0000406563141669</t>
  </si>
  <si>
    <t>UPI-JEEVIKA STATIONERS-MERCHANT551622.AUGP@AUBANK-AUBL0000001-443205331746-PRINTOUTS</t>
  </si>
  <si>
    <t>0000443205331746</t>
  </si>
  <si>
    <t>06/03/24</t>
  </si>
  <si>
    <t>UPI-MANJU DEVI-PAYTM-69792451@PAYTM-PYTM0123456-443272740241-OID202403061251190</t>
  </si>
  <si>
    <t>0000443272740241</t>
  </si>
  <si>
    <t>UPI-ANJU-Q850651748@YBL-YESB0YBLUPI-443213748551-CHAI</t>
  </si>
  <si>
    <t>0000443213748551</t>
  </si>
  <si>
    <t>UPI-NARENDER GUPTA-Q399481471@YBL-YESB0YBLUPI-406639647263-STING AND PEANUTS</t>
  </si>
  <si>
    <t>0000406639647263</t>
  </si>
  <si>
    <t>UPI-JEEVIKA STATIONERS-MERCHANT551622.AUGP@AUBANK-AUBL0000001-406647914119-PRINTOUTS</t>
  </si>
  <si>
    <t>0000406647914119</t>
  </si>
  <si>
    <t>UPI-SAMAST TECHNOLOGIES -MAGICPIN.PAYU@INDUS-INDB0002201-406648324264-UPIINTENT</t>
  </si>
  <si>
    <t>0000406648324264</t>
  </si>
  <si>
    <t>UPI-MANJU DEVI-PAYTM-69792451@PAYTM-PYTM0123456-443375240383-OID202403071240300</t>
  </si>
  <si>
    <t>0000443375240383</t>
  </si>
  <si>
    <t>07/03/24</t>
  </si>
  <si>
    <t>UPI-MAYANK  MISHRA-MAYANK3522@PAYTM-CNRB0000033-443312258287-DUES</t>
  </si>
  <si>
    <t>0000443312258287</t>
  </si>
  <si>
    <t>UPI-SHASHANK JHA-8882219097@PAYTM-PUNB0520610-443312818872-SENT FROM PAYTM</t>
  </si>
  <si>
    <t>0000443312818872</t>
  </si>
  <si>
    <t>UPI-RAJEEV LOCHAN  MUDUL-9643636600@PAYTM-SBIN0010650-406723450136-MIC MAC ON 1ST</t>
  </si>
  <si>
    <t>0000406723450136</t>
  </si>
  <si>
    <t>UPI-RISHABH  BHARDWAJ-782722227965@PAYTM-SBIN0009083-406723749426-NA</t>
  </si>
  <si>
    <t>0000406723749426</t>
  </si>
  <si>
    <t>UPI-RISHAB DANDRIYAL-9971041480@PAYTM-HDFC0000678-406724309863-NA</t>
  </si>
  <si>
    <t>0000406724309863</t>
  </si>
  <si>
    <t>UPI-RAJEEV LOCHAN  MUDUL-9643636600@PAYTM-SBIN0010650-406725712971-4682226272829FEB</t>
  </si>
  <si>
    <t>0000406725712971</t>
  </si>
  <si>
    <t>UPI-VIVEK KUMAR-9128690257@IBL-PUNB0173900-406727471233-SENT FROM PAYTM</t>
  </si>
  <si>
    <t>0000406727471233</t>
  </si>
  <si>
    <t>UPI-PRINCE KUMAR-PAYTM-60329779@PAYTM-PYTM0123456-406780985010-OID202403071543130</t>
  </si>
  <si>
    <t>0000406780985010</t>
  </si>
  <si>
    <t>UPI-MAGICPIN-PAYTM-13572266QSWF@PAYTM-PYTM0123456-406761111505-ALOO GOBHI AND ROT</t>
  </si>
  <si>
    <t>0000406761111505</t>
  </si>
  <si>
    <t>UPI-MAGICPIN-PAYTM-13572266QSWF@PAYTM-PYTM0123456-443457895362-MANCHURIAN ROTI AN</t>
  </si>
  <si>
    <t>0000443457895362</t>
  </si>
  <si>
    <t>08/03/24</t>
  </si>
  <si>
    <t>UPI-ZOMATO-PAYZOMATO@HDFCBANK-HDFC0000499-443410129185-SHASHANK TACO</t>
  </si>
  <si>
    <t>0000443410129185</t>
  </si>
  <si>
    <t>UPI-SS D N TRADING-PAYTM-44546975@PAYTM-PYTM0123456-443461082169-OID202403082033560</t>
  </si>
  <si>
    <t>0000443461082169</t>
  </si>
  <si>
    <t>UPI-SS D N TRADING-PAYTM-44546975@PAYTM-PYTM0123456-443461093536-OID202403082034150</t>
  </si>
  <si>
    <t>0000443461093536</t>
  </si>
  <si>
    <t>UPI-SHASHANK JHA-8882219097@PAYTM-PUNB0520610-406841663047-ANNAPURNA AND CHAI</t>
  </si>
  <si>
    <t>0000406841663047</t>
  </si>
  <si>
    <t>UPI-MAGICPIN-PAYTM-13572266QSWF@PAYTM-PYTM0123456-406952161314-CHOLE BHATURE</t>
  </si>
  <si>
    <t>0000406952161314</t>
  </si>
  <si>
    <t>09/03/24</t>
  </si>
  <si>
    <t>UPI-ZOMATO LIMITED-ZOMATO4.PAYU@ICICI-ICIC0DC0099-406947155324-UPIINTENT</t>
  </si>
  <si>
    <t>0000406947155324</t>
  </si>
  <si>
    <t>UPI-HUBBLE WALLET-HUBBLEWALLETONLINE@AXL-UTIB0AXLUPI-407013729182-PAYMENT FOR 01HRKD</t>
  </si>
  <si>
    <t>0000407013729182</t>
  </si>
  <si>
    <t>10/03/24</t>
  </si>
  <si>
    <t>UPI-PALASH  DUBEY-8810429961@PAYTM-SBIN0010446-407014641457-NA</t>
  </si>
  <si>
    <t>0000407014641457</t>
  </si>
  <si>
    <t>UPI-DHIRAJ KUMAR-9971219390-1@OKBIZAXIS-UTIB0000000-407016130185-INK V7</t>
  </si>
  <si>
    <t>0000407016130185</t>
  </si>
  <si>
    <t>UPI-PRINCE KUMAR-PAYTM-60329779@PAYTM-PYTM0123456-407075050564-OID202403101150590</t>
  </si>
  <si>
    <t>0000407075050564</t>
  </si>
  <si>
    <t>UPI-MAGICPIN-PAYTM-13572266QSWF@PAYTM-PYTM0123456-443664984669-ROTI</t>
  </si>
  <si>
    <t>0000443664984669</t>
  </si>
  <si>
    <t>UPI-ZOMATO LTD-ZOMATOLTD9.RZP@MAIRTEL-AIRP0000001-407045352813-PAYVIARAZORPAY</t>
  </si>
  <si>
    <t>0000407045352813</t>
  </si>
  <si>
    <t>UPI-PALASH  DUBEY-8810429961@PAYTM-SBIN0010446-407047952353-NA</t>
  </si>
  <si>
    <t>0000407047952353</t>
  </si>
  <si>
    <t>UPI-MAGICPIN-PAYTM-13572266QSWF@PAYTM-PYTM0123456-443759960093-FRIED RICE AND MAN</t>
  </si>
  <si>
    <t>0000443759960093</t>
  </si>
  <si>
    <t>11/03/24</t>
  </si>
  <si>
    <t>UPI-HUBBLE WALLET-HUBBLEWALLETONLINE@AXL-UTIB0AXLUPI-407120489096-PAYMENT FOR 01HRPC</t>
  </si>
  <si>
    <t>0000407120489096</t>
  </si>
  <si>
    <t>UPI-MAGICPIN-PAYTM-13572266QSWF@PAYTM-PYTM0123456-443750311771-CHILLI MUSHROOM</t>
  </si>
  <si>
    <t>0000443750311771</t>
  </si>
  <si>
    <t>UPI-PALASH  DUBEY-8810429961@PAYTM-SBIN0010446-407121577315-NA</t>
  </si>
  <si>
    <t>0000407121577315</t>
  </si>
  <si>
    <t>CHQ DEP - TRANSFER OW 1 - NOIDA WBO: RAJAN GUPTA :HDFC BANK LTD</t>
  </si>
  <si>
    <t>0000000000000020</t>
  </si>
  <si>
    <t>UPI-HUBBLE WALLET-HUBBLEWALLETONLINE@AXL-UTIB0AXLUPI-407148696117-PAYMENT FOR 01HRPZ</t>
  </si>
  <si>
    <t>0000407148696117</t>
  </si>
  <si>
    <t>UPI-MAKE MY TRIP INDIA P-MAKEMYTRIP@HDFCBANK-HDFC0000499-407177126133-PAYMENT REQUEST FR</t>
  </si>
  <si>
    <t>0000407177126133</t>
  </si>
  <si>
    <t>UPI-MAKE MY TRIP INDIA P-MAKEMYTRIP@HDFCBANK-HDFC0000240-407177159928-MMT REFUND</t>
  </si>
  <si>
    <t>0000407177159928</t>
  </si>
  <si>
    <t>UPI-SHASHANK JHA-8882219097@PAYTM-PUNB0520610-407143961847-CHAI</t>
  </si>
  <si>
    <t>0000407143961847</t>
  </si>
  <si>
    <t>UPI-PALASH  DUBEY-8810429961@PAYTM-SBIN0010446-407143988178-PRINTOUTS</t>
  </si>
  <si>
    <t>0000407143988178</t>
  </si>
  <si>
    <t>UPI-MAGICPIN-PAYTM-13572266QSWF@PAYTM-PYTM0123456-407269227896-HONEY CHILLI POTAT</t>
  </si>
  <si>
    <t>0000407269227896</t>
  </si>
  <si>
    <t>12/03/24</t>
  </si>
  <si>
    <t>UPI-ZOMATO LIMITED-ZOMATO4.PAYU@ICICI-ICIC0DC0099-443830418041-UPIINTENT</t>
  </si>
  <si>
    <t>0000443830418041</t>
  </si>
  <si>
    <t>UPI-PALASH  DUBEY-8810429961@PAYTM-SBIN0010446-407244466419-PANEERY6RICE AND K</t>
  </si>
  <si>
    <t>0000407244466419</t>
  </si>
  <si>
    <t>UPI-PALASH  DUBEY-8810429961@PAYTM-SBIN0010446-407244816758-NA</t>
  </si>
  <si>
    <t>0000407244816758</t>
  </si>
  <si>
    <t>UPI-MAGICPIN-PAYTM-13572266QSWF@PAYTM-PYTM0123456-407357348233-BURGER</t>
  </si>
  <si>
    <t>0000407357348233</t>
  </si>
  <si>
    <t>13/03/24</t>
  </si>
  <si>
    <t>UPI-MAGICPIN-PAYTM-13572266QSWF@PAYTM-PYTM0123456-443915502844-EXPRESS</t>
  </si>
  <si>
    <t>0000443915502844</t>
  </si>
  <si>
    <t>UPI-HUBBLE WALLET-HUBBLEWALLETONLINE@YBL-YESB0YBLUPI-407332785088-PAYMENT FOR 01HRVY</t>
  </si>
  <si>
    <t>0000407332785088</t>
  </si>
  <si>
    <t>UPI-ZOMATO MEDIA PRIVATE-ZOMATO1PAYTM@HDFCBANK-HDFC0000499-407333613745-ZOMATO PAYMENT</t>
  </si>
  <si>
    <t>0000407333613745</t>
  </si>
  <si>
    <t>UPI-HUBBLE WALLET-HUBBLEWALLETONLINE@AXL-UTIB0AXLUPI-407334050741-PAYMENT FOR 01HRVZ</t>
  </si>
  <si>
    <t>0000407334050741</t>
  </si>
  <si>
    <t>UPI-PRINCE KUMAR-PAYTM-60329779@PAYTM-PYTM0123456-443945736090-OID202403132048540</t>
  </si>
  <si>
    <t>0000443945736090</t>
  </si>
  <si>
    <t>UPI-SHASHANK JHA-8882219097@PAYTM-PUNB0520610-407346554434-ICE CREAM AND CHIP</t>
  </si>
  <si>
    <t>0000407346554434</t>
  </si>
  <si>
    <t>UPI-CHINESE N BAKERS-GPAY-11243454566@OKBIZAXIS-UTIB0000000-444014335993-CHINESE AND BAKERS</t>
  </si>
  <si>
    <t>0000444014335993</t>
  </si>
  <si>
    <t>14/03/24</t>
  </si>
  <si>
    <t>UPI-JEEVIKA STATIONERS-9911682285-1@OKBIZAXIS-UTIB0000000-444014698994-PRINTOUTS FOR PALA</t>
  </si>
  <si>
    <t>0000444014698994</t>
  </si>
  <si>
    <t>UPI-JEEVIKA STATIONERS-9911682285-1@OKBIZAXIS-UTIB0000000-407437000399-PRINTOUTS FOR ECO</t>
  </si>
  <si>
    <t>0000407437000399</t>
  </si>
  <si>
    <t>UPI-HUBBLE WALLET-HUBBLEWALLETONLINE@YBL-YESB0YBLUPI-444034548659-PAYMENT FOR 01HRYN</t>
  </si>
  <si>
    <t>0000444034548659</t>
  </si>
  <si>
    <t>UPI-ZOMATO-PAYZOMATO@HDFCBANK-HDFC0000499-444034840700-NA</t>
  </si>
  <si>
    <t>0000444034840700</t>
  </si>
  <si>
    <t>UPI-RAJEEV LOCHAN  MUDUL-9643636600@PAYTM-SBIN0010650-444035029018-14TH MARCH DINNER</t>
  </si>
  <si>
    <t>0000444035029018</t>
  </si>
  <si>
    <t>UPI-PALASH  DUBEY-8810429961@PAYTM-SBIN0010446-407445306158-NA</t>
  </si>
  <si>
    <t>0000407445306158</t>
  </si>
  <si>
    <t>UPI-RITIK GUPTA-GUPTA.RITIK@NIYOICICI-DCBL0000023-407445259716-PRASHANT MEMBERSHI</t>
  </si>
  <si>
    <t>0000407445259716</t>
  </si>
  <si>
    <t>15/03/24</t>
  </si>
  <si>
    <t>UPI-MOHAMMAD FAIZ-PAYTM-75685770@PAYTM-YESB0PTMUPI-444183260453-OID202403151817490</t>
  </si>
  <si>
    <t>0000444183260453</t>
  </si>
  <si>
    <t>UPI-HUBBLE WALLET-HUBBLEWALLETONLINE@YBL-YESB0YBLUPI-407537260417-PAYMENT FOR 01HS14</t>
  </si>
  <si>
    <t>0000407537260417</t>
  </si>
  <si>
    <t>UPI-ZOMATO LTD-ZOMATO-ORDER@PAYTM-YESB0PTMUPI-444199078096-ZOMATO PAYMENT</t>
  </si>
  <si>
    <t>0000444199078096</t>
  </si>
  <si>
    <t>UPI-HUBBLE WALLET-HUBBLEWALLETONLINE@AXL-UTIB0AXLUPI-444214721643-PAYMENT FOR 01HS32</t>
  </si>
  <si>
    <t>0000444214721643</t>
  </si>
  <si>
    <t>16/03/24</t>
  </si>
  <si>
    <t>UPI-HUBBLE WALLET-HUBBLEWALLETONLINE@YBL-YESB0YBLUPI-444215086177-PAYMENT FOR 01HS33</t>
  </si>
  <si>
    <t>0000444215086177</t>
  </si>
  <si>
    <t>UPI-SHASHANK JHA-8882219097@PAYTM-PUNB0520610-407627552918-NA</t>
  </si>
  <si>
    <t>0000407627552918</t>
  </si>
  <si>
    <t>UPI-MAGICPIN-PAYTM-13572266QSWF@PAYTM-YESB0PTMUPI-444265343633-CHILLI CHICKEN POT</t>
  </si>
  <si>
    <t>0000444265343633</t>
  </si>
  <si>
    <t>UPI-MAGICPIN-PAYTM-13572266QSWF@PAYTM-YESB0PTMUPI-407721049988-EXPRESS</t>
  </si>
  <si>
    <t>0000407721049988</t>
  </si>
  <si>
    <t>17/03/24</t>
  </si>
  <si>
    <t>UPI-VIVEK KUMAR-PAYTM-26944293@PAYTM-YESB0PTMUPI-407769859623-OID202403171642040</t>
  </si>
  <si>
    <t>0000407769859623</t>
  </si>
  <si>
    <t>UPI-RITIK GUPTA-GUPTA.RITIK@NIYOICICI-DCBL0000023-407929904016-IEEE MEMBERSHIP FE</t>
  </si>
  <si>
    <t>0000407929904016</t>
  </si>
  <si>
    <t>19/03/24</t>
  </si>
  <si>
    <t>UPI-DELHI METRO RECHARGE-PAYTM-8736701@PAYTM-YESB0PTMUPI-444560580335-OID23223880328@ONE</t>
  </si>
  <si>
    <t>0000444560580335</t>
  </si>
  <si>
    <t>UPI-DELHI METRO RECHARGE-PAYTM-8736701@PAYTM-YESB0PTMUPI-444560598348-OID23225154273@ONE</t>
  </si>
  <si>
    <t>0000444560598348</t>
  </si>
  <si>
    <t>UPI-DELHI METRO RECHARGE-PAYTM-8736701@PAYTM-YESB0PTMUPI-408059740482-OID23210779548@ONE</t>
  </si>
  <si>
    <t>0000408059740482</t>
  </si>
  <si>
    <t>20/03/24</t>
  </si>
  <si>
    <t>UPI-PINTOO-Q612312039@YBL-YESB0YBLUPI-444614721393-NA</t>
  </si>
  <si>
    <t>0000444614721393</t>
  </si>
  <si>
    <t>UPI-KRISHNAN-KSKNADIASTROLOGERCENTER@OKAXIS-INDB0001048-408028104852-SENT FROM PAYTM</t>
  </si>
  <si>
    <t>0000408028104852</t>
  </si>
  <si>
    <t>UPI-FAIM KHAN-PAYTM-77062279@PAYTM-YESB0PTMUPI-408084465842-OID202403201601000</t>
  </si>
  <si>
    <t>0000408084465842</t>
  </si>
  <si>
    <t>UPI-DELHI METRO RECHARGE-PAYTM-8736701@PAYTM-YESB0PTMUPI-408153973287-OID23230594775@ONE</t>
  </si>
  <si>
    <t>0000408153973287</t>
  </si>
  <si>
    <t>21/03/24</t>
  </si>
  <si>
    <t>UPI-MAKEMYTRIP INDIA PVT-MAKEMYTRIP.PAYU@HDFCBANK-HDFC0000499-444707671990-UPIINTENT</t>
  </si>
  <si>
    <t>0000444707671990</t>
  </si>
  <si>
    <t>UPI-DHIRAJ KUMAR-Q117732068@YBL-YESB0YBLUPI-408110433644-HOLI</t>
  </si>
  <si>
    <t>0000408110433644</t>
  </si>
  <si>
    <t>UPI-MAKEMYTRIP-MAKEMYTRIP@ICICI-ICIC0DC0099-408110802962-TRAIN</t>
  </si>
  <si>
    <t>0000408110802962</t>
  </si>
  <si>
    <t>UPI-UMESH  MAHATO-875050124862@PAYTM-YESB0000105-444714207036-NA</t>
  </si>
  <si>
    <t>0000444714207036</t>
  </si>
  <si>
    <t>UPI-GOPAL SINGH  RAJAWAT-9068127733@IBL-IOBA0001207-408141765365-SENT FROM PAYTM</t>
  </si>
  <si>
    <t>0000408141765365</t>
  </si>
  <si>
    <t>UPI-RISHABH  BHARDWAJ-782722227965@PAYTM-SBIN0009083-408211791095-NA</t>
  </si>
  <si>
    <t>0000408211791095</t>
  </si>
  <si>
    <t>22/03/24</t>
  </si>
  <si>
    <t>DEBIT CARD ANNUAL FEE-MAR-2024 150324-MIR2408299668936</t>
  </si>
  <si>
    <t>MIR2408299668936</t>
  </si>
  <si>
    <t>UPI-DELHI METRO RECHARGE-PAYTM-8736701@PAYTM-YESB0PTMUPI-444857087064-OID23239058793@ONE</t>
  </si>
  <si>
    <t>0000444857087064</t>
  </si>
  <si>
    <t>UPI-RELIANCE RETAIL LIMI-PAYTM-53817591@PAYTM-YESB0PTMUPI-444953584000-JIO FIBER</t>
  </si>
  <si>
    <t>0000444953584000</t>
  </si>
  <si>
    <t>23/03/24</t>
  </si>
  <si>
    <t>UPI-RAJEEV LOCHAN  MUDUL-9643636600@PAYTM-SBIN0010650-408321252833-NA</t>
  </si>
  <si>
    <t>0000408321252833</t>
  </si>
  <si>
    <t>UPI-RISHAB DANDRIYAL-9971041480@PAYTM-HDFC0000678-408321549032-NA</t>
  </si>
  <si>
    <t>0000408321549032</t>
  </si>
  <si>
    <t>UPI-PALASH  DUBEY-8810429961@PAYTM-SBIN0010446-408322158956-NA</t>
  </si>
  <si>
    <t>0000408322158956</t>
  </si>
  <si>
    <t>UPI-BIPIN  PANDEY-9711451985@YBL-SBIN0001535-408386392500-PAYMENT FROM PHONE</t>
  </si>
  <si>
    <t>0000408386392500</t>
  </si>
  <si>
    <t>UPI-EAZYPAY-EAZYPAYWEB@ICICI-ICIC0000020-408507690190-BILL</t>
  </si>
  <si>
    <t>0000408507690190</t>
  </si>
  <si>
    <t>25/03/24</t>
  </si>
  <si>
    <t>UPI-DELHI METRO RECHARGE-PAYTM-8736701@PAYTM-YESB0PTMUPI-408652693991-OID23249168778@ONE</t>
  </si>
  <si>
    <t>0000408652693991</t>
  </si>
  <si>
    <t>26/03/24</t>
  </si>
  <si>
    <t>UPI-VISHAL  JAISWAL-VISHALJAISWAL2002@OKSBI-SBIN0010269-408641087106-UPI</t>
  </si>
  <si>
    <t>0000408641087106</t>
  </si>
  <si>
    <t>UPI-AADITYA PRASAD-8851651153@PAYTM-HDFC0000394-445217793551-NA</t>
  </si>
  <si>
    <t>0000445217793551</t>
  </si>
  <si>
    <t>UPI-RUBYANSH YADAV-8448943873@PAYTM-UBIN0929344-445218108236-NA</t>
  </si>
  <si>
    <t>0000445218108236</t>
  </si>
  <si>
    <t>UPI-RISHAB DANDRIYAL-9971041480@PAYTM-HDFC0000678-445218670968-WORLDQUANT</t>
  </si>
  <si>
    <t>0000445218670968</t>
  </si>
  <si>
    <t>UPI-NARESH KUMAR BATRA-PAYTM-27051249@PAYTM-YESB0PTMUPI-445271856162-OID202403261234350</t>
  </si>
  <si>
    <t>0000445271856162</t>
  </si>
  <si>
    <t>UPI-NETAVYA   KAPOOR-7678271645@PAYTM-KKBK0004617-408625395652-WQ LEFT</t>
  </si>
  <si>
    <t>0000408625395652</t>
  </si>
  <si>
    <t>UPI-DELHI METRO RECHARGE-PAYTM-8736701@PAYTM-YESB0PTMUPI-445269471308-OID23255811789@ONE</t>
  </si>
  <si>
    <t>0000445269471308</t>
  </si>
  <si>
    <t>UPI-DELHI METRO RECHARGE-PAYTM-8736701@PAYTM-YESB0PTMUPI-445269492783-OID23255816397@ONE</t>
  </si>
  <si>
    <t>0000445269492783</t>
  </si>
  <si>
    <t>UPI-EASEMYTRIP COM-EASEMYTRIP1.PAYU@HDFCBANK-HDFC0000499-408722214378-UPI TRANSACTION</t>
  </si>
  <si>
    <t>0000408722214378</t>
  </si>
  <si>
    <t>27/03/24</t>
  </si>
  <si>
    <t>UPI-MOHD ILIYAS S O HAPH-Q94445527@YBL-BARB0SHAKAR-408712371536-SENT FROM PAYTM</t>
  </si>
  <si>
    <t>0000408712371536</t>
  </si>
  <si>
    <t>UPI-SHASHANK JHA-8882219097@JUPITERAXIS-FDRL0007777-408757489198-MEMBERSHIP</t>
  </si>
  <si>
    <t>0000408757489198</t>
  </si>
  <si>
    <t>UPI-DELHI METRO RECHARGE-PAYTM-8736701@PAYTM-YESB0PTMUPI-408767003496-OID23236703711@ONE</t>
  </si>
  <si>
    <t>0000408767003496</t>
  </si>
  <si>
    <t>UPI-KISHNA MEDICOS-PAYTM-27244917@PAYTM-YESB0PTMUPI-408780190310-OID202403271700270</t>
  </si>
  <si>
    <t>0000408780190310</t>
  </si>
  <si>
    <t>UPI-MAKEMYTRIP-MAKEMYTRIP.UPI@HDFCBANK-HDFC0000499-408746130331-PAYVIARAZORPAY</t>
  </si>
  <si>
    <t>0000408746130331</t>
  </si>
  <si>
    <t>UPI-AGARWAL BROTHERS-PAYTM-82168016@PAYTM-YESB0PTMUPI-481997153451-OID202403272146370</t>
  </si>
  <si>
    <t>0000481997153451</t>
  </si>
  <si>
    <t>UPI-KAMLESH BATHRI-PAYTM-78248257@PAYTM-YESB0PTMUPI-408870959098-OID202403281035160</t>
  </si>
  <si>
    <t>0000408870959098</t>
  </si>
  <si>
    <t>28/03/24</t>
  </si>
  <si>
    <t>UPI-ZOMATO LTD-ZOMATO-ORDER@PAYTM-YESB0PTMUPI-408802173302-ZOMATO PAYMENT</t>
  </si>
  <si>
    <t>0000408802173302</t>
  </si>
  <si>
    <t>UPI-BLINKIT-PAYTM-70258461@PAYTM-YESB0PTMUPI-408868278453-BLINKIT PAYMENT</t>
  </si>
  <si>
    <t>0000408868278453</t>
  </si>
  <si>
    <t>UPI-MR 9 ANGREJI-Q622518789@YBL-YESB0YBLUPI-408841469549-NA</t>
  </si>
  <si>
    <t>0000408841469549</t>
  </si>
  <si>
    <t>UPI-JYOTI  GUPTA-Q420024347@YBL-YESB0YBLUPI-408841574868-NA</t>
  </si>
  <si>
    <t>0000408841574868</t>
  </si>
  <si>
    <t>UPI-CORNER STORE AND EVE-PAYTM-65313588@PAYTM-YESB0PTMUPI-445463185458-OID202403282207240</t>
  </si>
  <si>
    <t>0000445463185458</t>
  </si>
  <si>
    <t>UPI-EASY TRIP PLANNERS L-EASEMYTRIP.PAYU@ICICI-ICIC0DC0099-408842949541-UPIINTENT</t>
  </si>
  <si>
    <t>0000408842949541</t>
  </si>
  <si>
    <t>UPI-ZOMATO ONLINE ORDER-ZOMATOONLINEORDER.RZP@ICICI-ICIC0DC0099-445505157886-PAYVIARAZORPAY</t>
  </si>
  <si>
    <t>0000445505157886</t>
  </si>
  <si>
    <t>29/03/24</t>
  </si>
  <si>
    <t>UPI-MAKEMYTRIP-MAKEMYTRIP.UPI@HDFCBANK-HDFC0000499-445508309017-PAYVIARAZORPAY</t>
  </si>
  <si>
    <t>0000445508309017</t>
  </si>
  <si>
    <t>UPI-INDORE KA NAYA DAUR-PAYTM-80608694@PAYTM-YESB0PTMUPI-445578468113-OID202403291354510</t>
  </si>
  <si>
    <t>0000445578468113</t>
  </si>
  <si>
    <t>UPI-SATISH MEWADA-PAYTM-72855247@PAYTM-YESB0PTMUPI-445589659777-OID202403291920370</t>
  </si>
  <si>
    <t>0000445589659777</t>
  </si>
  <si>
    <t>UPI-KAMLESH GOPAL DANGI-Q686750557@YBL-YESB0YBLUPI-445604082747-SENT FROM PAYTM</t>
  </si>
  <si>
    <t>0000445604082747</t>
  </si>
  <si>
    <t>30/03/24</t>
  </si>
  <si>
    <t>UPI-RUDRADEEP  CHOUHAN-RUDRADEEPCHOUHAN@YBL-SBIN0030389-409048139922-SENT FROM PAYTM</t>
  </si>
  <si>
    <t>0000409048139922</t>
  </si>
  <si>
    <t>UPI-RITIK GUPTA-7011119142@PAYTM-FDRL0007777-409049339909-TO BALANCE HDFC</t>
  </si>
  <si>
    <t>0000409049339909</t>
  </si>
  <si>
    <t>31/03/24</t>
  </si>
  <si>
    <t>UPI-JITENDER-PAY9911290772@PAYTM-YESB0PTMUPI-409225950132-OID202404011510040</t>
  </si>
  <si>
    <t>0000409225950132</t>
  </si>
  <si>
    <t>01/04/24</t>
  </si>
  <si>
    <t>UPI-C W ROHINI SECTOR 11-CWROHINISECTOR11.42485337@HDFCBANK-HDFC0000001-409226298248-CHINESE WOK</t>
  </si>
  <si>
    <t>0000409226298248</t>
  </si>
  <si>
    <t>UPI-DHRUV TALAN-8826522662-2@AXL-HDFC0000044-409287441267-PAYMENT FROM PHONE</t>
  </si>
  <si>
    <t>0000409287441267</t>
  </si>
  <si>
    <t>UPI-RITIK GUPTA-GUPTA.RITIK@NIYOICICI-DCBL0000023-445909818214-FROM DHRUV TALAN</t>
  </si>
  <si>
    <t>0000445909818214</t>
  </si>
  <si>
    <t>02/04/24</t>
  </si>
  <si>
    <t>UPI-SUHEL-Q388983156@YBL-YESB0YBLUPI-409311474493-NA</t>
  </si>
  <si>
    <t>0000409311474493</t>
  </si>
  <si>
    <t>UPI-HUBBLE WALLET-HUBBLEWALLETONLINE@AXL-UTIB0AXLUPI-409346200590-PAYMENT FOR 01HTFK</t>
  </si>
  <si>
    <t>0000409346200590</t>
  </si>
  <si>
    <t>UPI-HUBBLE WALLET-HUBBLEWALLETONLINE@AXL-UTIB0AXLUPI-409423343516-PAYMENT FOR 01HTHJ</t>
  </si>
  <si>
    <t>0000409423343516</t>
  </si>
  <si>
    <t>03/04/24</t>
  </si>
  <si>
    <t>UPI-SAMAST TECHNOLOGIES -MAGICPIN.PAYU@INDUS-INDB0002201-409423618114-UPIINTENT</t>
  </si>
  <si>
    <t>0000409423618114</t>
  </si>
  <si>
    <t>UPI-SAMAST TECHNOLOGIES -MAGICPIN.PAYU@INDUS-INDB0002201-409423815716-UPIINTENT</t>
  </si>
  <si>
    <t>0000409423815716</t>
  </si>
  <si>
    <t>UPI-SAMAST TECHNOLOGIES -MAGICPIN.PAYU@INDUS-INDB0002201-409413154994-REFUND</t>
  </si>
  <si>
    <t>0000409413154994</t>
  </si>
  <si>
    <t>UPI-SAMAST TECHNOLOGIES -MAGICPIN.PAYU@INDUS-INDB0002201-409423963659-UPIINTENT</t>
  </si>
  <si>
    <t>0000409423963659</t>
  </si>
  <si>
    <t>UPI-SAMAST TECHNOLOGIES -MAGICPIN.PAYU@INDUS-INDB0002201-446038466479-UPIINTENT</t>
  </si>
  <si>
    <t>0000446038466479</t>
  </si>
  <si>
    <t>UPI-ZOMATO-PAYZOMATO@HDFCBANK-HDFC0000499-446039067257-NA</t>
  </si>
  <si>
    <t>0000446039067257</t>
  </si>
  <si>
    <t>UPI-RAJEEV LOCHAN  MUDUL-9643636600@AXISB-SBIN0010650-446039516711-SENT FROM PAYTM</t>
  </si>
  <si>
    <t>0000446039516711</t>
  </si>
  <si>
    <t>UPI-PALASH  DUBEY-8810429961@PAYTM-SBIN0010446-409444349996-CHAI AND PARATHA</t>
  </si>
  <si>
    <t>0000409444349996</t>
  </si>
  <si>
    <t>UPI-PALASH  DUBEY-8810429961@PAYTM-SBIN0010446-409444379318-NA</t>
  </si>
  <si>
    <t>0000409444379318</t>
  </si>
  <si>
    <t>UPI-VISHAL SETH-PAY9811347983@PAYTM-YESB0PTMUPI-409579184248-OID202404041048580</t>
  </si>
  <si>
    <t>0000409579184248</t>
  </si>
  <si>
    <t>04/04/24</t>
  </si>
  <si>
    <t>UPI-ASHOK KAKKAR-PAY9811801183@PAYTM-YESB0PTMUPI-409508818158-OID202404041049340</t>
  </si>
  <si>
    <t>0000409508818158</t>
  </si>
  <si>
    <t>UPI-HUBBLE WALLET-HUBBLEWALLETONLINE@AXL-UTIB0AXLUPI-446114550450-PAYMENT FOR 01HTM2</t>
  </si>
  <si>
    <t>0000446114550450</t>
  </si>
  <si>
    <t>UPI-VAISHNAVI  SARASWAT-9650461478959@PAYTM-DCBL0000092-446114747496-NA</t>
  </si>
  <si>
    <t>0000446114747496</t>
  </si>
  <si>
    <t>UPI-SAMAST TECHNOLOGIES -MAGICPIN.PAYU@INDUS-INDB0002201-446131194343-UPIINTENT</t>
  </si>
  <si>
    <t>0000446131194343</t>
  </si>
  <si>
    <t>UPI-HUBBLE WALLET-HUBBLEWALLETONLINE@YBL-YESB0YBLUPI-446131235306-PAYMENT FOR 01HTMQ</t>
  </si>
  <si>
    <t>0000446131235306</t>
  </si>
  <si>
    <t>UPI-RAJEEV LOCHAN  MUDUL-9643636600@AXISB-SBIN0010650-446214026476-BREAKFAST</t>
  </si>
  <si>
    <t>0000446214026476</t>
  </si>
  <si>
    <t>05/04/24</t>
  </si>
  <si>
    <t>UPI-ZOMATO LTD-ZOMATOLTD9.RZP@MAIRTEL-AIRP0000001-409629617819-PAYVIARAZORPAY</t>
  </si>
  <si>
    <t>0000409629617819</t>
  </si>
  <si>
    <t>ACH D- CTRAZORPAY-CAPITALFLONUADXZHYMBNE</t>
  </si>
  <si>
    <t>0000002582095698</t>
  </si>
  <si>
    <t>UPI-RITIK GUPTA-GUPTA.RITIK@NIYOICICI-DCBL0000023-409620809885-VISHNU KANT</t>
  </si>
  <si>
    <t>0000409620809885</t>
  </si>
  <si>
    <t>UPI-OM  PRAKASH-9311450234@PAYTM-YESB0000237-409649619056-NA</t>
  </si>
  <si>
    <t>0000409649619056</t>
  </si>
  <si>
    <t>UPI-ASHMIT  SHARMA-8287652852@PAYTM-SBIN0000726-409641426548-NA</t>
  </si>
  <si>
    <t>0000409641426548</t>
  </si>
  <si>
    <t>UPI-RITIK GUPTA-GUPTA.RITIK@NIYOICICI-DCBL0000023-409641487754-FROM NIKHIL AND AS</t>
  </si>
  <si>
    <t>0000409641487754</t>
  </si>
  <si>
    <t>UPI-SAMAST TECHNOLOGIES -MAGICPIN.PAYU@HDFCBANK-HDFC0000499-409643745867-UPIINTENT</t>
  </si>
  <si>
    <t>0000409643745867</t>
  </si>
  <si>
    <t>UPI-SAMAST TECHNOLOGIES -MAGICPIN.PAYU@INDUS-INDB0002201-409715811301-UPIINTENT</t>
  </si>
  <si>
    <t>0000409715811301</t>
  </si>
  <si>
    <t>06/04/24</t>
  </si>
  <si>
    <t>UPI-DELHI METRO RECHARGE-PAYTM-8736701@PAYTM-YESB0PTMUPI-446357878497-OID23284262844@ONE</t>
  </si>
  <si>
    <t>0000446357878497</t>
  </si>
  <si>
    <t>UPI-GROFERS INDIA PRIVAT-GROFERSINDIAPRIVATELIMITED.RZP@SBI-SBIN0016209-409746550309-BLINKIT</t>
  </si>
  <si>
    <t>0000409746550309</t>
  </si>
  <si>
    <t>UPI-HINDUSTAN TRADERS-PAY9811007971@PAYTM-YESB0PTMUPI-446474581795-OID202404071234260</t>
  </si>
  <si>
    <t>0000446474581795</t>
  </si>
  <si>
    <t>07/04/24</t>
  </si>
  <si>
    <t>UPI-SHADAB-PAYTM-63206333@PAYTM-YESB0PTMUPI-446454972674-OID202404071358170</t>
  </si>
  <si>
    <t>0000446454972674</t>
  </si>
  <si>
    <t>UPI-TRENT LIMITED-TRENTZUDIO@YBL-YESB0YBLUPI-446429327993-PAYMENT FOR 501449</t>
  </si>
  <si>
    <t>0000446429327993</t>
  </si>
  <si>
    <t>UPI-TRENT LIMITED-TRENTZUDIO@YBL-YESB0YBLUPI-446429396323-PAYMENT FOR 501449</t>
  </si>
  <si>
    <t>0000446429396323</t>
  </si>
  <si>
    <t>UPI-DELHI METRO QR TICKE-PAYTM-8736701@PAYTM-YESB0PTMUPI-409868276142-OID23321638744@ONE</t>
  </si>
  <si>
    <t>0000409868276142</t>
  </si>
  <si>
    <t>UPI-VIVEK KUMAR-PAYTM-26944293@PAYTM-YESB0PTMUPI-409868880259-OID202404071648200</t>
  </si>
  <si>
    <t>0000409868880259</t>
  </si>
  <si>
    <t>UPI-PARTH  BISHT-PARTH-BISHT@PAYTM-IOBA0003248-409919035966-FOR IEEE REGISTRAT</t>
  </si>
  <si>
    <t>0000409919035966</t>
  </si>
  <si>
    <t>08/04/24</t>
  </si>
  <si>
    <t>UPI-BUBBLE CANE-Q104589669@YBL-YESB0YBLUPI-409911313188-GANNA JUICE</t>
  </si>
  <si>
    <t>0000409911313188</t>
  </si>
  <si>
    <t>UPI-MAGICPIN-PAYTM-13572266QSWF@PAYTM-YESB0PTMUPI-446551314421-MOMOS</t>
  </si>
  <si>
    <t>0000446551314421</t>
  </si>
  <si>
    <t>UPI-MAGICPIN-PAYTM-13572266QSWF@PAYTM-YESB0PTMUPI-409967796433-NA</t>
  </si>
  <si>
    <t>0000409967796433</t>
  </si>
  <si>
    <t>UPI-RITIK GUPTA-GUPTA.RITIK@NIYOICICI-DCBL0000023-446539828389-PARTH BISHT</t>
  </si>
  <si>
    <t>0000446539828389</t>
  </si>
  <si>
    <t>UPI-RITIK GUPTA-7011119142@PAYTM-FDRL0007777-446539966764-FOR SHOPPING</t>
  </si>
  <si>
    <t>0000446539966764</t>
  </si>
  <si>
    <t>UPI-CHANDAN  KUMAR-9599727102@YBL-SBIN0015750-409946723570-SENT FROM PAYTM</t>
  </si>
  <si>
    <t>0000409946723570</t>
  </si>
  <si>
    <t>UPI-ZOMATO ONLINE ORDER-ZOMATOONLINEORDER.RZP@ICICI-ICIC0DC0099-409940639409-PAYVIARAZORPAY</t>
  </si>
  <si>
    <t>0000409940639409</t>
  </si>
  <si>
    <t>UPI-RISHABH  BHARDWAJ-782722227965@PAYTM-SBIN0009083-410013143154-DHOKLA</t>
  </si>
  <si>
    <t>0000410013143154</t>
  </si>
  <si>
    <t>09/04/24</t>
  </si>
  <si>
    <t>UPI-MAYANK  MISHRA-MAYANK3522@PAYTM-CNRB0000033-410013174454-SAMOSE</t>
  </si>
  <si>
    <t>0000410013174454</t>
  </si>
  <si>
    <t>UPI-DELHI METRO RECHARGE-PAYTM-8736701@PAYTM-YESB0PTMUPI-410064195025-OID23315608193@ONE</t>
  </si>
  <si>
    <t>0000410064195025</t>
  </si>
  <si>
    <t>UPI-FOOD POINT-PAYTM-67669058@PAYTM-YESB0PTMUPI-410065434512-OID202404091804200</t>
  </si>
  <si>
    <t>0000410065434512</t>
  </si>
  <si>
    <t>UPI-ANSH ANURAG-ANXHNURAG-1@OKHDFCBANK-UBIN0904635-410048306149-UPI</t>
  </si>
  <si>
    <t>0000410048306149</t>
  </si>
  <si>
    <t>UPI-ZOMATO LIMITED-ZOMATO-ORDER@PAYTM-YESB0PTMUPI-483299288671-ZOMATO PAYMENT</t>
  </si>
  <si>
    <t>0000483299288671</t>
  </si>
  <si>
    <t>UPI-COMMODUM GROCERIES P-COMMODUMGROCERIESPRIVATCASHFREE@HDFCBANK-HDFC0004460-410044132054-NA</t>
  </si>
  <si>
    <t>0000410044132054</t>
  </si>
  <si>
    <t>UPI-PRATHAM JAIN-PRATHAMJAIN2003@ICICI-ICIC0000829-410115684208-9TH BREAKFAST</t>
  </si>
  <si>
    <t>0000410115684208</t>
  </si>
  <si>
    <t>10/04/24</t>
  </si>
  <si>
    <t>UPI-MAGICPIN-PAYTM-13572266QSWF@PAYTM-YESB0PTMUPI-446757424047-LUNCH</t>
  </si>
  <si>
    <t>0000446757424047</t>
  </si>
  <si>
    <t>UPI-RAJNI ARORA-PAYTM-76578324@PAYTM-YESB0PTMUPI-410182341719-OID202404101501380</t>
  </si>
  <si>
    <t>0000410182341719</t>
  </si>
  <si>
    <t>UPI-MAGICPIN-PAYTM-13572266QSWF@PAYTM-YESB0PTMUPI-410124935355-EXPRESS</t>
  </si>
  <si>
    <t>0000410124935355</t>
  </si>
  <si>
    <t>UPI-SAMAST TECHNOLOGIES -MAGICPIN.PAYU@INDUS-INDB0002201-410125675370-UPIINTENT</t>
  </si>
  <si>
    <t>0000410125675370</t>
  </si>
  <si>
    <t>UPI-HIMANSHU KUMAR UG NU-HIMANSHU2903041@PAYTM-PUNB0152700-410134003232-NA</t>
  </si>
  <si>
    <t>0000410134003232</t>
  </si>
  <si>
    <t>UPI-HUBBLE WALLET-HUBBLEWALLETONLINE@AXL-UTIB0AXLUPI-410148945604-PAYMENT FOR 01HV46</t>
  </si>
  <si>
    <t>0000410148945604</t>
  </si>
  <si>
    <t>UPI-MAGICPIN-PAYTM-13572266QSWF@PAYTM-YESB0PTMUPI-446766603323-CHAAP</t>
  </si>
  <si>
    <t>0000446766603323</t>
  </si>
  <si>
    <t>UPI-MAGICPIN-PAYTM-13572266QSWF@PAYTM-YESB0PTMUPI-410259462974-BREAKFAST</t>
  </si>
  <si>
    <t>0000410259462974</t>
  </si>
  <si>
    <t>11/04/24</t>
  </si>
  <si>
    <t>UPI-MAGICPIN-PAYTM-13572266QSWF@PAYTM-YESB0PTMUPI-446819770569-EXPRESS</t>
  </si>
  <si>
    <t>0000446819770569</t>
  </si>
  <si>
    <t>UPI-SANDEEP-Q764743605@YBL-YESB0YBLUPI-446811028415-LUNCHH</t>
  </si>
  <si>
    <t>0000446811028415</t>
  </si>
  <si>
    <t>UPI-RITIK GUPTA-7011119142@JUPITERAXIS-FDRL0007777-410224405323-FROM ANSH</t>
  </si>
  <si>
    <t>0000410224405323</t>
  </si>
  <si>
    <t>UPI-SONU KUMAR-8920292530@IBL-INDB0000031-410233611133-SENT FROM PAYTM</t>
  </si>
  <si>
    <t>0000410233611133</t>
  </si>
  <si>
    <t>UPI-MAGICPIN-PAYTM-13572266QSWF@PAYTM-YESB0PTMUPI-410261574285-SHAHI PANEER</t>
  </si>
  <si>
    <t>0000410261574285</t>
  </si>
  <si>
    <t>UPI-ZOMATO ONLINE ORDER-ZOMATOONLINEORDER.RZP@ICICI-ICIC0DC0099-446837337549-PAYVIARAZORPAY</t>
  </si>
  <si>
    <t>0000446837337549</t>
  </si>
  <si>
    <t>UPI-DHARMENDRA JHA-8130728384@YBL-ICIC0001353-410244737956-SENT FROM PAYTM</t>
  </si>
  <si>
    <t>0000410244737956</t>
  </si>
  <si>
    <t>UPI-ARUNA ENTERPRISES-Q884250938@YBL-YESB0YBLUPI-410316875349-SENT FROM PAYTM</t>
  </si>
  <si>
    <t>0000410316875349</t>
  </si>
  <si>
    <t>12/04/24</t>
  </si>
  <si>
    <t>UPI-BP PETROL PUMP  JAGD-Q151981936@YBL-YESB0YBLUPI-446936460520-PETROL SIDHARTH</t>
  </si>
  <si>
    <t>0000446936460520</t>
  </si>
  <si>
    <t>UPI-KISHNA MEDICOS-PAYTM-27244917@PAYTM-YESB0PTMUPI-446940137703-OID202404122004530</t>
  </si>
  <si>
    <t>0000446940137703</t>
  </si>
  <si>
    <t>UPI-ROHIT-85957162340@YBL-BARB0BLYKNJ-447006507838-SENT FROM PAYTM</t>
  </si>
  <si>
    <t>0000447006507838</t>
  </si>
  <si>
    <t>13/04/24</t>
  </si>
  <si>
    <t>UPI-SUMIT DHULL-PAYTM-76239455@PAYTM-YESB0PTMUPI-410404594715-OID202404131148020</t>
  </si>
  <si>
    <t>0000410404594715</t>
  </si>
  <si>
    <t>UPI-HITESH  NANDA-9911524041@PAYTM-CNRB0000033-410421767113-NA</t>
  </si>
  <si>
    <t>0000410421767113</t>
  </si>
  <si>
    <t>UPI-VINOD KUMAR SOF SH R-Q475467617@YBL-YESB0YBLUPI-410421888347-ICE CREAM</t>
  </si>
  <si>
    <t>0000410421888347</t>
  </si>
  <si>
    <t>UPI-VINOD KUMAR SOF SH R-Q475467617@YBL-YESB0YBLUPI-410422083241-SENT FROM PAYTM</t>
  </si>
  <si>
    <t>0000410422083241</t>
  </si>
  <si>
    <t>UPI-VINOD KUMAR SOF SH R-Q363062594@YBL-YESB0YBLUPI-410422313628-ICE CREAM</t>
  </si>
  <si>
    <t>0000410422313628</t>
  </si>
  <si>
    <t>UPI-AKSHAY GUPTA-PAYTM-67762890@PAYTM-YESB0PTMUPI-447098481593-OID202404131503360</t>
  </si>
  <si>
    <t>0000447098481593</t>
  </si>
  <si>
    <t>UPI-VINOD KUMAR SOF SH R-Q363062594@YBL-YESB0YBLUPI-410424742644-SENT FROM PAYTM</t>
  </si>
  <si>
    <t>0000410424742644</t>
  </si>
  <si>
    <t>UPI-HUBBLE WALLET-HUBBLEWALLETONLINE@YBL-YESB0YBLUPI-410449113188-PAYMENT FOR 01HVBZ</t>
  </si>
  <si>
    <t>0000410449113188</t>
  </si>
  <si>
    <t>UPI-HUBBLE WALLET-HUBBLEWALLETONLINE@AXL-UTIB0AXLUPI-410449597009-PAYMENT FOR 01HVC0</t>
  </si>
  <si>
    <t>0000410449597009</t>
  </si>
  <si>
    <t>UPI-SWIGGY-SWIGGY.STORES@AXISBANK-UTIB0000100-410449982351-SWIGGY ORDER ID 17</t>
  </si>
  <si>
    <t>0000410449982351</t>
  </si>
  <si>
    <t>UPI-HUBBLE WALLET-HUBBLEWALLETONLINE@YBL-YESB0YBLUPI-410443569413-PAYMENT FOR 01HVC6</t>
  </si>
  <si>
    <t>0000410443569413</t>
  </si>
  <si>
    <t>UPI-SANJAY  DANIEL-Q850497152@YBL-IDFB0040101-447106052176-WATER</t>
  </si>
  <si>
    <t>0000447106052176</t>
  </si>
  <si>
    <t>14/04/24</t>
  </si>
  <si>
    <t>UPI-DELHI METRO RECHARGE-PTMTRA6671@PAYTM-YESB0PTMUPI-410557738186-NA</t>
  </si>
  <si>
    <t>0000410557738186</t>
  </si>
  <si>
    <t>UPI-HITESH  NANDA-9911524041@PAYTM-CNRB0000033-447118376590-NA</t>
  </si>
  <si>
    <t>0000447118376590</t>
  </si>
  <si>
    <t>UPI-NATHU SINGH-Q050288077@YBL-YESB0YBLUPI-447118631012-NIMBOOZ</t>
  </si>
  <si>
    <t>0000447118631012</t>
  </si>
  <si>
    <t>UPI-CHAURASIA PAAN-GPAY-11240415086@OKBIZAXIS-UTIB0000000-410522912591-CHOCOLATE</t>
  </si>
  <si>
    <t>0000410522912591</t>
  </si>
  <si>
    <t>UPI-ONE97 COMMUNICATIONS-PAYTM.PAYOUTS@ICICI-ICIC0DC0099-410585612026-USING PAYTM UPI ON</t>
  </si>
  <si>
    <t>0000410585612026</t>
  </si>
  <si>
    <t>UPI-ANKIT NEGI-NEGIANKIT9@YBL-ESFB0001001-447127961320-SENT FROM PAYTM</t>
  </si>
  <si>
    <t>0000447127961320</t>
  </si>
  <si>
    <t>UPI-APPLE MEDIA SERVICES-APPLESERVICES.BDSI@HDFCBANK-HDFC0000001-410679266586-UPI MANDATE</t>
  </si>
  <si>
    <t>0000410679266586</t>
  </si>
  <si>
    <t>15/04/24</t>
  </si>
  <si>
    <t>UPI-APPLE MEDIA SERVICES-APPLESERVICES.BDSI@HDFCBANK-HDFC0000240-410679352612-MANDATE REFUND TES</t>
  </si>
  <si>
    <t>0000410679352612</t>
  </si>
  <si>
    <t>UPI-MAGICPIN-PAYTM-13572266QSWF@PAYTM-YESB0PTMUPI-410666304201-PANEER BUTTER MASA</t>
  </si>
  <si>
    <t>0000410666304201</t>
  </si>
  <si>
    <t>UPI-MAGICPIN-PAYTM-13572266QSWF@PAYTM-YESB0PTMUPI-447266787108-ROTI</t>
  </si>
  <si>
    <t>0000447266787108</t>
  </si>
  <si>
    <t>UPI-ZOMATO LIMITED-ZOMATO-ORDER@PAYTM-YESB0PTMUPI-483896714796-ZOMATO PAYMENT</t>
  </si>
  <si>
    <t>0000483896714796</t>
  </si>
  <si>
    <t>UPI-RITIK GUPTA-GUPTA.RITIK@NIYOICICI-DCBL0000023-447305199126-HIMANSHU MEMBERSHI</t>
  </si>
  <si>
    <t>0000447305199126</t>
  </si>
  <si>
    <t>16/04/24</t>
  </si>
  <si>
    <t>UPI-RITIK GUPTA-7011119142@PAYTM-FDRL0007777-447305204633-PHONE COVER AND TE</t>
  </si>
  <si>
    <t>0000447305204633</t>
  </si>
  <si>
    <t>UPI-RITIK GUPTA-7011119142@PAYTM-FDRL0005555-447305232490-TEST</t>
  </si>
  <si>
    <t>0000447305232490</t>
  </si>
  <si>
    <t>UPI-RITIK GUPTA-7011119142@PAYTM-DCBL0000023-447305234888-TEST</t>
  </si>
  <si>
    <t>0000447305234888</t>
  </si>
  <si>
    <t>UPI-RITIK GUPTA-GUPTA.RITIK@NIYOICICI-DCBL0000023-447305238378-TEST RETURN</t>
  </si>
  <si>
    <t>0000447305238378</t>
  </si>
  <si>
    <t>UPI-RITIK GUPTA-RITIKG222@FIFEDERAL-FDRL0005555-447305242656-TEST RETURN</t>
  </si>
  <si>
    <t>0000447305242656</t>
  </si>
  <si>
    <t>UPI-VISHESH JAIN-PAY9999073270@PAYTM-YESB0PTMUPI-410771902968-OID202404161003490</t>
  </si>
  <si>
    <t>0000410771902968</t>
  </si>
  <si>
    <t>UPI-SUHEL-Q388983156@YBL-YESB0YBLUPI-410714228187-SHAKE</t>
  </si>
  <si>
    <t>0000410714228187</t>
  </si>
  <si>
    <t>UPI-ZOMATO LTD-ZOMATO-ORDER@PAYTM-YESB0PTMUPI-410717675544-ZOMATO PAYMENT</t>
  </si>
  <si>
    <t>0000410717675544</t>
  </si>
  <si>
    <t>UPI-MAGICPIN-PAYTM-13572266QSWF@PAYTM-YESB0PTMUPI-410731576339-MAGIC PIN DINNER</t>
  </si>
  <si>
    <t>0000410731576339</t>
  </si>
  <si>
    <t>UPI-ZAIKA ROLL CORNER-PAYTMQR1NADL8WM1I@PAYTM-YESB0PTMUPI-410732058627-CHAAP ROLL</t>
  </si>
  <si>
    <t>0000410732058627</t>
  </si>
  <si>
    <t>UPI-TUHIN BASU-8800297972@PAYTM-HDFC0000032-410736838841-PAPER</t>
  </si>
  <si>
    <t>0000410736838841</t>
  </si>
  <si>
    <t>UPI-PALASH DUBEY-8810429961@PAYTM-SBIN0010446-410814472863-STUDENT FOOD COURT</t>
  </si>
  <si>
    <t>0000410814472863</t>
  </si>
  <si>
    <t>17/04/24</t>
  </si>
  <si>
    <t>UPI-RISHAB DANDRIYAL-9971041480@PAYTM-HDFC0000678-410847494565-YESTERDAY</t>
  </si>
  <si>
    <t>0000410847494565</t>
  </si>
  <si>
    <t>UPI-RITIK GUPTA-7011119142@PAYTM-FDRL0007777-410838131871-FROM RAJEEV</t>
  </si>
  <si>
    <t>0000410838131871</t>
  </si>
  <si>
    <t>UPI-RITIK GUPTA-7011119142@PAYTM-DCBL0000023-410838173053-RESEARCH PAPER MON</t>
  </si>
  <si>
    <t>0000410838173053</t>
  </si>
  <si>
    <t>UPI-MAYANK  MISHRA-MAYANK3522@PAYTM-CNRB0000033-410838592385-WITH LOVE FROM MIS</t>
  </si>
  <si>
    <t>0000410838592385</t>
  </si>
  <si>
    <t>UPI-RITIK GUPTA-7011119142@JUPITERAXIS-FDRL0007777-410863192647-MAYANK MISHRA SPOT</t>
  </si>
  <si>
    <t>0000410863192647</t>
  </si>
  <si>
    <t>NEFT CR-DCBL0000023-RITIK GUPTA-RITIK GUPTA-DCBL410818957174</t>
  </si>
  <si>
    <t>DCBL410818957174</t>
  </si>
  <si>
    <t>UPI-ASHUTOSH KUMAR-7982604591@YBL-DBSS0IN0811-447502612398-SENT FROM PAYTM</t>
  </si>
  <si>
    <t>0000447502612398</t>
  </si>
  <si>
    <t>18/04/24</t>
  </si>
  <si>
    <t>UPI-HARI SHRI ENTERPRISE-PAYTM-34758937@PAYTM-YESB0PTMUPI-410979615115-OID202404181156570</t>
  </si>
  <si>
    <t>0000410979615115</t>
  </si>
  <si>
    <t>UPI-SS D N TRADING-PAYTM-44546975@PAYTM-YESB0PTMUPI-447553820182-OID202404181339390</t>
  </si>
  <si>
    <t>0000447553820182</t>
  </si>
  <si>
    <t>UPI-DELHI METRO RECHARGE-PAYTM-8736701@PAYTM-YESB0PTMUPI-447555256955-OID23372581679@ONE</t>
  </si>
  <si>
    <t>0000447555256955</t>
  </si>
  <si>
    <t>UPI-EASTOFKAILASH-OMBK.AACB92150SMBK83292@MBK-PPIW0881822-447521629283-MODERN BAZAAR</t>
  </si>
  <si>
    <t>0000447521629283</t>
  </si>
  <si>
    <t>UPI-EASTOFKAILASH-OMBK.AACB92150SMBK83292@MBK-PPIW0881822-447521665891-BAG</t>
  </si>
  <si>
    <t>0000447521665891</t>
  </si>
  <si>
    <t>UPI-ZOMATO LTD-ZOMATOLTD9.RZP@MAIRTEL-AIRP0000001-410935900296-PAYVIARAZORPAY</t>
  </si>
  <si>
    <t>0000410935900296</t>
  </si>
  <si>
    <t>UPI-ZOMATO-PAYZOMATO@HDFCBANK-HDFC0000499-410936355064-NA</t>
  </si>
  <si>
    <t>0000410936355064</t>
  </si>
  <si>
    <t>UPI-DROGHERIA SELLERS PR-DROGHERIASELLER785070.RZP@HDFCBANK-HDFC0000053-410948877688-NA</t>
  </si>
  <si>
    <t>0000410948877688</t>
  </si>
  <si>
    <t>UPI-RENGARAJ VIGNESH KUM-Q654109781@YBL-YESB0YBLUPI-411010829914-MADRAS CAFE</t>
  </si>
  <si>
    <t>0000411010829914</t>
  </si>
  <si>
    <t>19/04/24</t>
  </si>
  <si>
    <t>UPI-RISHAB DANDRIYAL-9971041480@PAYTM-HDFC0000678-411011200251-SENT FROM PAYTM</t>
  </si>
  <si>
    <t>0000411011200251</t>
  </si>
  <si>
    <t>UPI-HARI SHRI ENTERPRISE-PAYTM-34758937@PAYTM-YESB0PTMUPI-411170506318-OID202404200951420</t>
  </si>
  <si>
    <t>0000411170506318</t>
  </si>
  <si>
    <t>20/04/24</t>
  </si>
  <si>
    <t>UPI-RITIK GUPTA-7011119142@JUPITERAXIS-FDRL0007777-411116412871-PALASH AND RISHAB</t>
  </si>
  <si>
    <t>0000411116412871</t>
  </si>
  <si>
    <t>UPI-JMS ENTERPRISES-OMBK.AACK95046GV8UHKEOEY@MBK-PPIW0881822-447714682812-COLOR PRINT</t>
  </si>
  <si>
    <t>0000447714682812</t>
  </si>
  <si>
    <t>UPI-RAJENDRA SINGH-BHARATPE90726005001@YESBANKLTD-YESB0YESUPI-411142596321-PAY TO BHARATPE ME</t>
  </si>
  <si>
    <t>0000411142596321</t>
  </si>
  <si>
    <t>UPI-DELHI METRO RECHARGE-PAYTM-8736701@PAYTM-YESB0PTMUPI-411252979018-OID23348701957@ONE</t>
  </si>
  <si>
    <t>0000411252979018</t>
  </si>
  <si>
    <t>21/04/24</t>
  </si>
  <si>
    <t>UPI-SAVALIYA RUSHI  KISH-SAVALIARUSHI977@OKSBI-SBIN0060059-447810894828-SENT FROM PAYTM</t>
  </si>
  <si>
    <t>0000447810894828</t>
  </si>
  <si>
    <t>UPI-ZOMATO ONLINE ORDER-ZOMATOONLINEORDER.RZP@ICICI-ICIC0DC0099-411228116672-PAYVIARAZORPAY</t>
  </si>
  <si>
    <t>0000411228116672</t>
  </si>
  <si>
    <t>UPI-SWIGGY-UPISWIGGY@ICICI-ICIC0DC0099-411241965843-NA</t>
  </si>
  <si>
    <t>0000411241965843</t>
  </si>
  <si>
    <t>UPI-DELHI METRO RECHARGE-PAYTM-8736701@PAYTM-YESB0PTMUPI-411353520153-OID23379941031@ONE</t>
  </si>
  <si>
    <t>0000411353520153</t>
  </si>
  <si>
    <t>22/04/24</t>
  </si>
  <si>
    <t>UPI-MCDONALDS-MCDONALDS.63287652@HDFCBANK-HDFC0000001-447935697309-NA</t>
  </si>
  <si>
    <t>0000447935697309</t>
  </si>
  <si>
    <t>UPI-KEVENTERS HUDA CITY -PAYTM-24955@PAYTM-YESB0PTMUPI-447985272896-OIDS06300221624251</t>
  </si>
  <si>
    <t>0000447985272896</t>
  </si>
  <si>
    <t>UPI-PRAVEEN KUMAR YADAV-9540059778-2@YBL-HDFC0005478-448009093219-SENT FROM PAYTM</t>
  </si>
  <si>
    <t>0000448009093219</t>
  </si>
  <si>
    <t>23/04/24</t>
  </si>
  <si>
    <t>UPI-CHAAYOS KASHMERE GAT-CHAAYOSKASHMEREGATE.61863603@HDFCBANK-HDFC0000001-448000871195-CHAAYOS</t>
  </si>
  <si>
    <t>0000448000871195</t>
  </si>
  <si>
    <t>UPI-JIO POSTPAID BILL PA-PAYTM-53817591@PAYTM-YESB0PTMUPI-411460685697-JIO FIBER</t>
  </si>
  <si>
    <t>0000411460685697</t>
  </si>
  <si>
    <t>UPI-ANKIT SINGH-8178474123@PAYTM-PUNB0519810-411546904477-NA</t>
  </si>
  <si>
    <t>0000411546904477</t>
  </si>
  <si>
    <t>24/04/24</t>
  </si>
  <si>
    <t>UPI-PARDEEP KUMAR-8287809470@PAYTM-BARB0SHADEL-411549050506-NA</t>
  </si>
  <si>
    <t>0000411549050506</t>
  </si>
  <si>
    <t>UPI-DELHI METRO RECHARGE-PAYTM-8736701@PAYTM-YESB0PTMUPI-448164242412-OID23381761677@ONE</t>
  </si>
  <si>
    <t>0000448164242412</t>
  </si>
  <si>
    <t>UPI-PRASHANT  BHATI-521780@PAYTM-KKBK0004587-448200662697-NA</t>
  </si>
  <si>
    <t>0000448200662697</t>
  </si>
  <si>
    <t>25/04/24</t>
  </si>
  <si>
    <t>UPI-ZOMATO-PAYZOMATO@HDFCBANK-HDFC0000499-448201007267-NA</t>
  </si>
  <si>
    <t>0000448201007267</t>
  </si>
  <si>
    <t>UPI-SWIGGY-UPISWIGGY@ICICI-ICIC0DC0099-411643960485-AFGHANI CHAAP</t>
  </si>
  <si>
    <t>0000411643960485</t>
  </si>
  <si>
    <t>UPI-MOTHER DAIRY  BOOTH -Q860922737@YBL-YESB0YBLUPI-448300092292-NA</t>
  </si>
  <si>
    <t>0000448300092292</t>
  </si>
  <si>
    <t>26/04/24</t>
  </si>
  <si>
    <t>UPI-DELHI METRO RECHARGE-PAYTM-8736701@PAYTM-YESB0PTMUPI-411752221801-OID23401161095@ONE</t>
  </si>
  <si>
    <t>0000411752221801</t>
  </si>
  <si>
    <t>UPI-DHIRAJ KUMAR-PAY9999302951@PAYTM-YESB0PTMUPI-411703707579-OID202404260815140</t>
  </si>
  <si>
    <t>0000411703707579</t>
  </si>
  <si>
    <t>UPI-FIROZ KHAN-9999517433-2@IBL-BARB0MAUBIJ-448333653981-SENT FROM PAYTM</t>
  </si>
  <si>
    <t>0000448333653981</t>
  </si>
  <si>
    <t>UPI-DHIRAJ KUMAR-PAY9999302951@PAYTM-YESB0PTMUPI-484997357420-OID202404262006040</t>
  </si>
  <si>
    <t>0000484997357420</t>
  </si>
  <si>
    <t>UPI-RUBYANSH YADAV-8448943873@PAYTM-UBIN0929344-448416536209-NA</t>
  </si>
  <si>
    <t>0000448416536209</t>
  </si>
  <si>
    <t>27/04/24</t>
  </si>
  <si>
    <t>UPI-DINESH KUMAR-PAYTMQR14BAKJ@PAYTM-YESB0PTMUPI-411884911122-OID202404271516210</t>
  </si>
  <si>
    <t>0000411884911122</t>
  </si>
  <si>
    <t>UPI-SWIGGY-SWIGGYUPI@AXISBANK-UTIB0000000-411847435137-SWIGGY ORDER ID 17</t>
  </si>
  <si>
    <t>0000411847435137</t>
  </si>
  <si>
    <t>UPI-MD ZAHID SO MD MUNNA-9716486130@APL-PUNB0596600-411847923972-SENT FROM PAYTM</t>
  </si>
  <si>
    <t>0000411847923972</t>
  </si>
  <si>
    <t>UPI-SWIGGY-UPISWIGGY@ICICI-ICIC0DC0099-411848934848-NA</t>
  </si>
  <si>
    <t>0000411848934848</t>
  </si>
  <si>
    <t>UPI-DELHI METRO QR TICKE-PAYTM-8736701@PAYTM-YESB0PTMUPI-411954068827-OID23375966848@ONE</t>
  </si>
  <si>
    <t>0000411954068827</t>
  </si>
  <si>
    <t>28/04/24</t>
  </si>
  <si>
    <t>UPI-YASH MEDICAL-7053156947@OKBIZAXIS-UTIB0000000-411943053339-AGGARBATTI</t>
  </si>
  <si>
    <t>0000411943053339</t>
  </si>
  <si>
    <t>UPI-RITIK GUPTA-7011119142@PAYTM-DCBL0000023-448609386050-POOL PARTY KHARCHA</t>
  </si>
  <si>
    <t>0000448609386050</t>
  </si>
  <si>
    <t>29/04/24</t>
  </si>
  <si>
    <t>UPI-RITIK GUPTA-GUPTA.RITIK@NIYOICICI-DCBL0000023-448609390174-RUBYANSH RETURNED</t>
  </si>
  <si>
    <t>0000448609390174</t>
  </si>
  <si>
    <t>UPI-RITIK GUPTA-GUPTA.RITIK@NIYOICICI-DCBL0000023-448609394275-ANKIT SINGH MEMBER</t>
  </si>
  <si>
    <t>0000448609394275</t>
  </si>
  <si>
    <t>UPI-RITIK GUPTA-7011119142@PAYTM-FDRL0007777-448609708445-PALASH DEBT</t>
  </si>
  <si>
    <t>0000448609708445</t>
  </si>
  <si>
    <t>UPI-PRINCE KUMAR-PAYTM-60329779@PAYTM-YESB0PTMUPI-448645387270-OID202404292112570</t>
  </si>
  <si>
    <t>0000448645387270</t>
  </si>
  <si>
    <t>UPI-AMIT  VERMA-Q164327658@YBL-YESB0YBLUPI-412042163247-NA</t>
  </si>
  <si>
    <t>0000412042163247</t>
  </si>
  <si>
    <t>UPI-MR HARISH KUMAR-PAYTM-56441263@PAYTM-YESB0PTMUPI-448727910382-OID202404301658420</t>
  </si>
  <si>
    <t>0000448727910382</t>
  </si>
  <si>
    <t>30/04/24</t>
  </si>
  <si>
    <t>UPI-PRINCE KUMAR-PAYTM-60329779@PAYTM-YESB0PTMUPI-412185463306-OID202404301702030</t>
  </si>
  <si>
    <t>0000412185463306</t>
  </si>
  <si>
    <t>UPI-YASH MEDICAL-7053156947@OKBIZAXIS-UTIB0000000-412149449379-MEDICINES FOR MOUT</t>
  </si>
  <si>
    <t>0000412149449379</t>
  </si>
  <si>
    <t>UPI-JEEVIKA STATIONERS-MERCHANT551622.AUGP@AUBANK-AUBL0000001-448811472373-SENT FROM PAYTM</t>
  </si>
  <si>
    <t>0000448811472373</t>
  </si>
  <si>
    <t>01/05/24</t>
  </si>
  <si>
    <t>UPI-PRINCE KUMAR-PAYTM-60329779@PAYTM-YESB0PTMUPI-448873475727-OID202405011327020</t>
  </si>
  <si>
    <t>0000448873475727</t>
  </si>
  <si>
    <t>UPI-PALASH  DUBEY-8810429961@PAYTM-SBIN0010446-412241726288-CHIPS</t>
  </si>
  <si>
    <t>0000412241726288</t>
  </si>
  <si>
    <t>UPI-SHASHANK JHA-8882219097@JUPITERAXIS-FDRL0007777-412226941649-MY PERSONAL BALANC</t>
  </si>
  <si>
    <t>0000412226941649</t>
  </si>
  <si>
    <t>UPI-SHASHANK JHA-8882219097@JUPITERAXIS-FDRL0007777-412226945322-SENT VIA JUPITER</t>
  </si>
  <si>
    <t>0000412226945322</t>
  </si>
  <si>
    <t>UPI-RAJENDRA SINGH-BHARATPE90726005001@YESBANKLTD-YESB0YESUPI-448922013309-PAY TO BHARATPE ME</t>
  </si>
  <si>
    <t>0000448922013309</t>
  </si>
  <si>
    <t>02/05/24</t>
  </si>
  <si>
    <t>UPI-RISHAB DANDRIYAL-9971041480@PAYTM-HDFC0000678-412332448591-ICE CREAM</t>
  </si>
  <si>
    <t>0000412332448591</t>
  </si>
  <si>
    <t>UPI-PALASH  DUBEY-8810429961@PAYTM-SBIN0010446-412332471231-MILK AND CHIPS</t>
  </si>
  <si>
    <t>0000412332471231</t>
  </si>
  <si>
    <t>UPI-PRINCE  SAGAR-8860669325@PAYTM-KKBK0000215-412332553729-RENT  ELECTRICITY</t>
  </si>
  <si>
    <t>0000412332553729</t>
  </si>
  <si>
    <t>IMPS-412402333196-AMAZON SELLER SERVICES PVT LTD-HSBC-XXXXXXXX6004-PCXQER6ISAPYMLWB123000279900005</t>
  </si>
  <si>
    <t>0000412402333196</t>
  </si>
  <si>
    <t>03/05/24</t>
  </si>
  <si>
    <t>UPI-PRINCE KUMAR-PAYTM-60329779@PAYTM-YESB0PTMUPI-449047760584-OID202405032029050</t>
  </si>
  <si>
    <t>0000449047760584</t>
  </si>
  <si>
    <t>UPI-SANJAY AGGARWAL-PAYTM-33040277@PAYTM-YESB0PTMUPI-449180013003-OID202405041950430</t>
  </si>
  <si>
    <t>0000449180013003</t>
  </si>
  <si>
    <t>04/05/24</t>
  </si>
  <si>
    <t>UPI-AREEB AHMED KHAN-AREEB715@OKICICI-ICIC0000007-412663210616-UPI</t>
  </si>
  <si>
    <t>0000412663210616</t>
  </si>
  <si>
    <t>05/05/24</t>
  </si>
  <si>
    <t>UPI-PRINCE KUMAR-PAYTM-60329779@PAYTM-YESB0PTMUPI-449270872390-OID202405051308020</t>
  </si>
  <si>
    <t>0000449270872390</t>
  </si>
  <si>
    <t>UPI-RITIK GUPTA-7011119142@JUPITERAXIS-FDRL0007777-449221523806-AUGEN CASE</t>
  </si>
  <si>
    <t>0000449221523806</t>
  </si>
  <si>
    <t>UPI-RITIK GUPTA-GUPTA.RITIK@NIYOICICI-DCBL0000023-449221630647-FROM AREEB PROFIT</t>
  </si>
  <si>
    <t>0000449221630647</t>
  </si>
  <si>
    <t>UPI-RITIK GUPTA-GUPTA.RITIK@NIYOICICI-DCBL0000023-449221643660-SHASHANK PAID</t>
  </si>
  <si>
    <t>0000449221643660</t>
  </si>
  <si>
    <t>UPI-SS D N TRADING-PAYTM-44546975@PAYTM-YESB0PTMUPI-449264533884-OID202405052210280</t>
  </si>
  <si>
    <t>0000449264533884</t>
  </si>
  <si>
    <t>UPI-PALASH  DUBEY-8810429961@PAYTM-SBIN0010446-412646237452-WAFFLE</t>
  </si>
  <si>
    <t>0000412646237452</t>
  </si>
  <si>
    <t>UPI-RAJEEV LOCHAN  MUDUL-9643636600@AXISB-SBIN0010650-412844353775-ICE CREAM AND SHAK</t>
  </si>
  <si>
    <t>0000412844353775</t>
  </si>
  <si>
    <t>07/05/24</t>
  </si>
  <si>
    <t>UPI-PRINCE KUMAR-PAYTM-60329779@PAYTM-YESB0PTMUPI-412974356362-OID202405080917110</t>
  </si>
  <si>
    <t>0000412974356362</t>
  </si>
  <si>
    <t>08/05/24</t>
  </si>
  <si>
    <t>UPI-PALASH  DUBEY-8810429961@PAYTM-SBIN0010446-412912499122-MILK</t>
  </si>
  <si>
    <t>0000412912499122</t>
  </si>
  <si>
    <t>UPI-PALASH  DUBEY-8810429961@PAYTM-SBIN0010446-412913415631-NA</t>
  </si>
  <si>
    <t>0000412913415631</t>
  </si>
  <si>
    <t>UPI-MR HARISH KUMAR-PAYTM-56441263@PAYTM-YESB0PTMUPI-412930580025-OID202405081827230</t>
  </si>
  <si>
    <t>0000412930580025</t>
  </si>
  <si>
    <t>UPI-PRINCE KUMAR-PAYTM-60329779@PAYTM-YESB0PTMUPI-449581634873-OID202405081832460</t>
  </si>
  <si>
    <t>0000449581634873</t>
  </si>
  <si>
    <t>UPI-PALASH  DUBEY-8810429961@PAYTM-SBIN0010446-412931713774-NA</t>
  </si>
  <si>
    <t>0000412931713774</t>
  </si>
  <si>
    <t>UPI-PALASH  DUBEY-8810429961@PAYTM-SBIN0010446-412931729278-NA</t>
  </si>
  <si>
    <t>0000412931729278</t>
  </si>
  <si>
    <t>UPI-PRINCE KUMAR-PAYTM-60329779@PAYTM-YESB0PTMUPI-449649527529-OID202405092302360</t>
  </si>
  <si>
    <t>0000449649527529</t>
  </si>
  <si>
    <t>09/05/24</t>
  </si>
  <si>
    <t>UPI-SWIGGY-SWIGGY.RZP@AXISBANK-UTIB0000100-449706169081-PAYVIARAZORPAY</t>
  </si>
  <si>
    <t>0000449706169081</t>
  </si>
  <si>
    <t>10/05/24</t>
  </si>
  <si>
    <t>UPI-SWIGGY-SWIGGY@YESPAY-YESB0YESUPI-449706219043-PAY FOR MERCHANT</t>
  </si>
  <si>
    <t>0000449706219043</t>
  </si>
  <si>
    <t>UPI-DELHI METRO RECHARGE-PAYTM-8736701@PAYTM-YESB0PTMUPI-413163110102-OID23474021655@ONE</t>
  </si>
  <si>
    <t>0000413163110102</t>
  </si>
  <si>
    <t>UPI-SANJAY AGGARWAL-PAYTM-33040277@PAYTM-YESB0PTMUPI-449747978868-OID202405102033040</t>
  </si>
  <si>
    <t>0000449747978868</t>
  </si>
  <si>
    <t>UPI-SWIGGY-SWIGGY.REFUNDS@AXISBANK-UTIB0000052-413210997510-REFUND FROM SWIGGY</t>
  </si>
  <si>
    <t>0000413210997510</t>
  </si>
  <si>
    <t>11/05/24</t>
  </si>
  <si>
    <t>UPI-BLINKIT-PAYTM-70258461@PAYTM-YESB0PTMUPI-449867548205-BLINKIT PAYMENT</t>
  </si>
  <si>
    <t>0000449867548205</t>
  </si>
  <si>
    <t>UPI-BANARSI DASS SWEETS-Q861291495@YBL-YESB0YBLUPI-413314090471-SAMOSE</t>
  </si>
  <si>
    <t>0000413314090471</t>
  </si>
  <si>
    <t>12/05/24</t>
  </si>
  <si>
    <t>UPI-BANARSI DASS SWEETS-BANARSIDASSSWEETS@ICICI-ICIC0DC0099-413314213483-NA</t>
  </si>
  <si>
    <t>0000413314213483</t>
  </si>
  <si>
    <t>UPI-JEEVIKA STATIONERS-MERCHANT551622.AUGP@AUBANK-AUBL0000001-449919001669-SENT FROM PAYTM</t>
  </si>
  <si>
    <t>0000449919001669</t>
  </si>
  <si>
    <t>UPI-DTU XEROX SHOP-7503971958@OKBIZAXIS-UTIB0000000-449911309300-NA</t>
  </si>
  <si>
    <t>0000449911309300</t>
  </si>
  <si>
    <t>UPI-PRINCE KUMAR-PAYTM-60329779@PAYTM-YESB0PTMUPI-450075339863-OID202405131419540</t>
  </si>
  <si>
    <t>0000450075339863</t>
  </si>
  <si>
    <t>13/05/24</t>
  </si>
  <si>
    <t>UPI-JEEVIKA STATIONERS-MERCHANT551622.AUGP@AUBANK-AUBL0000001-450124327453-SENT FROM PAYTM</t>
  </si>
  <si>
    <t>0000450124327453</t>
  </si>
  <si>
    <t>14/05/24</t>
  </si>
  <si>
    <t>UPIRET-20240510-449706169081</t>
  </si>
  <si>
    <t>UPI-HUBBLE WALLET-HUBBLEWALLETONLINE@YBL-YESB0YBLUPI-450224447503-PAYMENT FOR 01HXY2</t>
  </si>
  <si>
    <t>0000450224447503</t>
  </si>
  <si>
    <t>15/05/24</t>
  </si>
  <si>
    <t>UPI-ONE97 COMMUNICATIONS-PAYTM.PAYOUTS@ICICI-ICIC0DC0099-413609297347-PAYING ON ZOMATO U</t>
  </si>
  <si>
    <t>0000413609297347</t>
  </si>
  <si>
    <t>UPI-UDAY PRATAP SINGH-9958758191@YBL-IBKL0001587-413643767534-SENT FROM PAYTM</t>
  </si>
  <si>
    <t>0000413643767534</t>
  </si>
  <si>
    <t>UPI-JIOCINEMA-VIACOM18ONLINE@YBL-YESB0YBLUPI-413742152046-COLLECT REQUEST FR</t>
  </si>
  <si>
    <t>0000413742152046</t>
  </si>
  <si>
    <t>16/05/24</t>
  </si>
  <si>
    <t>UPI-EAZYPAY-EAZYPAYWEB@ICICI-ICIC0000020-413818129936-BILL</t>
  </si>
  <si>
    <t>0000413818129936</t>
  </si>
  <si>
    <t>17/05/24</t>
  </si>
  <si>
    <t>UPI-EAZYPAY-EAZYPAYWEB@ICICI-ICIC0000020-413818144044-BILL</t>
  </si>
  <si>
    <t>0000413818144044</t>
  </si>
  <si>
    <t>UPI-EAZYPAY-EAZYPAYWEB@ICICI-ICIC0000020-413818157192-BILL</t>
  </si>
  <si>
    <t>0000413818157192</t>
  </si>
  <si>
    <t>UPI-MOTHER DAIRY  BOOTH -Q860922737@YBL-YESB0YBLUPI-414118347898-LASSI</t>
  </si>
  <si>
    <t>0000414118347898</t>
  </si>
  <si>
    <t>20/05/24</t>
  </si>
  <si>
    <t>UPI-SANDEEP-Q292609700@YBL-YESB0YBLUPI-450714011702-MATAR PANEER</t>
  </si>
  <si>
    <t>0000450714011702</t>
  </si>
  <si>
    <t>UPI-DELHI METRO RECHARGE-PAYTM-8736701@PAYTM-YESB0PTMUPI-450759076751-OID23539139764@ONE</t>
  </si>
  <si>
    <t>0000450759076751</t>
  </si>
  <si>
    <t>UPI-ZOMATO LIMITED-ZOMATOFD.PAYU@HDFCBANK-HDFC0000499-450720508781-UPIINTENT</t>
  </si>
  <si>
    <t>0000450720508781</t>
  </si>
  <si>
    <t>UPI-SWIGGY-SWIGGY.REFUNDS@AXISBANK-UTIB0000052-414282563205-REFUND FROM SWIGGY</t>
  </si>
  <si>
    <t>0000414282563205</t>
  </si>
  <si>
    <t>21/05/24</t>
  </si>
  <si>
    <t>UPI-AREEB AHMED KHAN-AREEB715@OKICICI-ICIC0000007-450812920842-UPI</t>
  </si>
  <si>
    <t>0000450812920842</t>
  </si>
  <si>
    <t>UPI-ZOMATO LTD-ZOMATOLTD9.RZP@MAIRTEL-AIRP0000001-450905836147-PAYVIARAZORPAY</t>
  </si>
  <si>
    <t>0000450905836147</t>
  </si>
  <si>
    <t>22/05/24</t>
  </si>
  <si>
    <t>UPI-SWIGGY-UPISWIGGY@ICICI-ICIC0DC0099-414321630326-MOMOS</t>
  </si>
  <si>
    <t>0000414321630326</t>
  </si>
  <si>
    <t>UPI-SWIGGY-SWIGGY.RZP@AXISBANK-UTIB0000100-414428363831-PAYVIARAZORPAY</t>
  </si>
  <si>
    <t>0000414428363831</t>
  </si>
  <si>
    <t>23/05/24</t>
  </si>
  <si>
    <t>UPI-ZOMATO-PAYZOMATO@HDFCBANK-HDFC0000499-414428620422-NA</t>
  </si>
  <si>
    <t>0000414428620422</t>
  </si>
  <si>
    <t>UPI-ONE97 COMMUNICATIONS-PAYTM.PAYOUTS@ICICI-ICIC0DC0099-414541763678-PAYING ON SWIGGY U</t>
  </si>
  <si>
    <t>0000414541763678</t>
  </si>
  <si>
    <t>24/05/24</t>
  </si>
  <si>
    <t>JANMAR24 INSTAALERTCHG 4 SMS 140524-MIR2514338271320</t>
  </si>
  <si>
    <t>MIR2514338271320</t>
  </si>
  <si>
    <t>UPI-ONE97 COMMUNICATIONS-PAYTM.PAYOUTS@ICICI-ICIC0DC0099-414645051304-PAYING ON BLINKIT</t>
  </si>
  <si>
    <t>0000414645051304</t>
  </si>
  <si>
    <t>25/05/24</t>
  </si>
  <si>
    <t>UPI-RISHAB DANDRIYAL-9971041480@PAYTM-HDFC0000678-414645187653-NA</t>
  </si>
  <si>
    <t>0000414645187653</t>
  </si>
  <si>
    <t>UPI-RAZA KHAN-RAZASOSHAREEF@IBL-ICIC0001916-451315219244-SENT FROM PAYTM</t>
  </si>
  <si>
    <t>0000451315219244</t>
  </si>
  <si>
    <t>26/05/24</t>
  </si>
  <si>
    <t>UPI-RISHAB DANDRIYAL-9971041480@PAYTM-HDFC0000678-414727366348-NA</t>
  </si>
  <si>
    <t>0000414727366348</t>
  </si>
  <si>
    <t>UPI-SHASHANK JHA-8882219097@JUPITERAXIS-FDRL0007777-414724799700-SENT VIA JUPITER</t>
  </si>
  <si>
    <t>0000414724799700</t>
  </si>
  <si>
    <t>UPI-RITIK GUPTA-RITIKG222@FIFEDERAL-FDRL0005555-414746852485-TO MAINTAIN BALANC</t>
  </si>
  <si>
    <t>0000414746852485</t>
  </si>
  <si>
    <t>UPI-RITIK GUPTA-RITIKG222@FIFEDERAL-FDRL0005555-414746887792-TO MAINTAIN BALANC</t>
  </si>
  <si>
    <t>0000414746887792</t>
  </si>
  <si>
    <t>UPI-SWIGGY-UPISWIGGY@ICICI-ICIC0DC0099-451408082861-NA</t>
  </si>
  <si>
    <t>0000451408082861</t>
  </si>
  <si>
    <t>27/05/24</t>
  </si>
  <si>
    <t>UPI-RMSP ROHINI HYPERMAR-AMZN-DGJ5QHW81CV@YAPL-YESB0APLUPI-414814611860-RAJMANDIR</t>
  </si>
  <si>
    <t>0000414814611860</t>
  </si>
  <si>
    <t>UPI-RAJPAL-Q230101106@YBL-YESB0YBLUPI-451417796167-BOTTLE</t>
  </si>
  <si>
    <t>0000451417796167</t>
  </si>
  <si>
    <t>UPI-SUMIT DHULL-PAYTM-76239455@PAYTM-YESB0PTMUPI-414808086327-OID202405271206210</t>
  </si>
  <si>
    <t>0000414808086327</t>
  </si>
  <si>
    <t>UPI-ARVIND KUMAR  S O UD-8532058065550@PAYTM-PUNB0SUPGB5-414825062053-NA</t>
  </si>
  <si>
    <t>0000414825062053</t>
  </si>
  <si>
    <t>UPI-MD MONIRUZZAMAN-7478204319147@PAYTM-HDFC0009090-451426887826-NA</t>
  </si>
  <si>
    <t>0000451426887826</t>
  </si>
  <si>
    <t>UPI-RAJPAL-Q102223655@YBL-YESB0YBLUPI-451427721970-NA</t>
  </si>
  <si>
    <t>0000451427721970</t>
  </si>
  <si>
    <t>UPI-PRINCE KUMAR-PAYTM-60329779@PAYTM-YESB0PTMUPI-414885326575-OID202405271750500</t>
  </si>
  <si>
    <t>0000414885326575</t>
  </si>
  <si>
    <t>UPI-PRINCE  SAGAR-8860669325@PAYTM-KKBK0000215-451517502214-NA</t>
  </si>
  <si>
    <t>0000451517502214</t>
  </si>
  <si>
    <t>28/05/24</t>
  </si>
  <si>
    <t>UPI-PAWAN KUMAR-8448021067@PAYTM-AIRP0000001-451522479423-NA</t>
  </si>
  <si>
    <t>0000451522479423</t>
  </si>
  <si>
    <t>UPI-JIO POSTPAID BILL PA-PAYTM-53817591@PAYTM-YESB0PTMUPI-415056625477-NA</t>
  </si>
  <si>
    <t>0000415056625477</t>
  </si>
  <si>
    <t>29/05/24</t>
  </si>
  <si>
    <t>UPI-VIVEK KUMAR-PAYTM-26944293@PAYTM-YESB0PTMUPI-415056964704-OID202405291016210</t>
  </si>
  <si>
    <t>0000415056964704</t>
  </si>
  <si>
    <t>UPI-PALASH  DUBEY-8810429961@PAYTM-SBIN0010446-451706758745-NA</t>
  </si>
  <si>
    <t>0000451706758745</t>
  </si>
  <si>
    <t>30/05/24</t>
  </si>
  <si>
    <t>UPI-COOL SHIP JUICE CORN-GPAY-11240009387@OKBIZAXIS-UTIB0000000-451813270308-NA</t>
  </si>
  <si>
    <t>0000451813270308</t>
  </si>
  <si>
    <t>31/05/24</t>
  </si>
  <si>
    <t>UPI-SWIGGY-SWIGGYUPI@AXISBANK-UTIB0000000-415443395361-SWIGGY ORDER ID 17</t>
  </si>
  <si>
    <t>0000415443395361</t>
  </si>
  <si>
    <t>02/06/24</t>
  </si>
  <si>
    <t>UPI-ONE NINETY SEVEN-ONE97735@ICICI-ICIC0DC0099-415482423845-PAYING ON ZOMATO U</t>
  </si>
  <si>
    <t>0000415482423845</t>
  </si>
  <si>
    <t>UPI-ONE NINETY SEVEN-ONE97735@ICICI-ICIC0DC0099-415482424438-PAYING ON JIO USIN</t>
  </si>
  <si>
    <t>0000415482424438</t>
  </si>
  <si>
    <t>UPI-ONE NINETY SEVEN-ONE97735@ICICI-ICIC0DC0099-415587893328-PAYING ON BLINKIT</t>
  </si>
  <si>
    <t>0000415587893328</t>
  </si>
  <si>
    <t>04/06/24</t>
  </si>
  <si>
    <t>UPI-PANKAJ GAUR-PS8399370-1@OKAXIS-FINO0000001-415644687080-SENT FROM PAYTM</t>
  </si>
  <si>
    <t>0000415644687080</t>
  </si>
  <si>
    <t>UPI-URBANPUNJAB FOODS PR-PAYTMQR560L7V@PAYTM-YESB0PTMUPI-452242480614-NA</t>
  </si>
  <si>
    <t>0000452242480614</t>
  </si>
  <si>
    <t>UPI-VIJAY MOHAN AGGARWAL-PAYTMQRHMFWRPLDQS@PAYTM-YESB0PTMUPI-452263631862-NA</t>
  </si>
  <si>
    <t>0000452263631862</t>
  </si>
  <si>
    <t>UPI-RAPIDO-PAYTM-76881028@PAYTM-YESB0PTMUPI-452246713038-NA</t>
  </si>
  <si>
    <t>0000452246713038</t>
  </si>
  <si>
    <t>UPI-RITIK GUPTA-7011119142@PAYTM-DCBL0000023-452323563130-SENT FROM PAYTM</t>
  </si>
  <si>
    <t>0000452323563130</t>
  </si>
  <si>
    <t>05/06/24</t>
  </si>
  <si>
    <t>UPI-BUNDL TECHNOLOGIES P-SWIGGYUPI@AXB-UTIB0000100-452325452518-PAY FOR INTENT</t>
  </si>
  <si>
    <t>0000452325452518</t>
  </si>
  <si>
    <t>UPI-RITIK GUPTA-7011119142@PAYTM-DCBL0000023-452339734678-SENT FROM PAYTM</t>
  </si>
  <si>
    <t>0000452339734678</t>
  </si>
  <si>
    <t>UPI-SRIJONI DAS-8595660055@PTAXIS-ICIC0001651-415733959265-NA</t>
  </si>
  <si>
    <t>0000415733959265</t>
  </si>
  <si>
    <t>UPI-RITIK GUPTA-GUPTA.RITIK@NIYOICICI-DCBL0000023-452330821161-FROM SAROJINI</t>
  </si>
  <si>
    <t>0000452330821161</t>
  </si>
  <si>
    <t>UPI-COOL SHIP JUICE CORN-GPAY-11240009387@OKBIZAXIS-UTIB0000553-415925593431-NA</t>
  </si>
  <si>
    <t>0000415925593431</t>
  </si>
  <si>
    <t>07/06/24</t>
  </si>
  <si>
    <t>UPI-VIVEK KUMAR-PAYTMQR164KZX@PAYTM-YESB0PTMUPI-452553869018-NA</t>
  </si>
  <si>
    <t>0000452553869018</t>
  </si>
  <si>
    <t>CHQ DEP - TRANSFER OW 1 - NOIDA WBO: SANTOSH :HDFC BANK LTD</t>
  </si>
  <si>
    <t>0000000000000012</t>
  </si>
  <si>
    <t>10/06/24</t>
  </si>
  <si>
    <t>UPI-DELHI METRO RECHARGE-PTMTRA6671@PAYTM-YESB0PTMUPI-416559158198-NA</t>
  </si>
  <si>
    <t>0000416559158198</t>
  </si>
  <si>
    <t>13/06/24</t>
  </si>
  <si>
    <t>UPI-JAIN STORE-PAYTMQRDW4C677U7C@PAYTM-YESB0PTMUPI-453175415147-NA</t>
  </si>
  <si>
    <t>0000453175415147</t>
  </si>
  <si>
    <t>UPI-RITIK GUPTA-7011119142@JUPITERAXIS-FDRL0007777-416628650732-SENT FROM PAYTM</t>
  </si>
  <si>
    <t>0000416628650732</t>
  </si>
  <si>
    <t>14/06/24</t>
  </si>
  <si>
    <t>UPI-MUNICIPAL CORPORATIO-PAYTM-68328266@PAYTM-YESB0PTMUPI-416752967317-NA</t>
  </si>
  <si>
    <t>0000416752967317</t>
  </si>
  <si>
    <t>15/06/24</t>
  </si>
  <si>
    <t>UPI-MUNICIPAL CORPORATIO-PAYTM-68328266@PAYTM-YESB0PTMUPI-416752998388-NA</t>
  </si>
  <si>
    <t>0000416752998388</t>
  </si>
  <si>
    <t>APRAPR24 INSTAALERTCHG 1 SMS 070624-MIR2516509015479</t>
  </si>
  <si>
    <t>MIR2516509015479</t>
  </si>
  <si>
    <t>UPI-MOHD ANWAR-PAYTMQRMYNILFJB85@PAYTM-YESB0PTMUPI-416772503360-HAIR AND BEARD</t>
  </si>
  <si>
    <t>0000416772503360</t>
  </si>
  <si>
    <t>UPI-BHUVNESH KUMAR CHHOK-PAYTMQR2810050501011KZAGHREPSWW@PAYTM-YESB0PTMUPI-416772549515-NA</t>
  </si>
  <si>
    <t>0000416772549515</t>
  </si>
  <si>
    <t>UPI-BHUVNESH KUMAR CHHOK-PAYTMQR2810050501011KZAGHREPSWW@PAYTM-YESB0PTMUPI-416772569030-NA</t>
  </si>
  <si>
    <t>0000416772569030</t>
  </si>
  <si>
    <t>UPI-BUNDL TECHNOLOGIES P-SWIGGYUPI@AXB-UTIB0000100-416748841528-PAY FOR INTENT</t>
  </si>
  <si>
    <t>0000416748841528</t>
  </si>
  <si>
    <t>16/06/24</t>
  </si>
  <si>
    <t>UPI-RITIK GUPTA-GUPTA.RITIK@NIYOICICI-DCBL0000023-416824582747-MEMBERSHIPS</t>
  </si>
  <si>
    <t>0000416824582747</t>
  </si>
  <si>
    <t>UPI-DSIIDC-DSIIDC.61656020@HDFCBANK-HDFC0000001-416845778104-NA</t>
  </si>
  <si>
    <t>0000416845778104</t>
  </si>
  <si>
    <t>UPI-SANJAY AGGARWAL-PAYTMQR281005050101W6ZFIK6X7F42@PAYTM-YESB0PTMUPI-453441446681-NA</t>
  </si>
  <si>
    <t>0000453441446681</t>
  </si>
  <si>
    <t>UPI-ZOMATO LIMITED-ZOMATOFD.PAYU@HDFCBANK-HDFC0000499-453502701600-UPIINTENT</t>
  </si>
  <si>
    <t>0000453502701600</t>
  </si>
  <si>
    <t>17/06/24</t>
  </si>
  <si>
    <t>UPI-JIOCINEMA-VIACOM18ONLINE@YBL-YESB0YBLUPI-416958963050-SUBSCRIPTION DEBIT</t>
  </si>
  <si>
    <t>0000416958963050</t>
  </si>
  <si>
    <t>UPI-DELHI METRO RECHARGE-PTMTRA6671@PAYTM-YESB0PTMUPI-490148706424-NA</t>
  </si>
  <si>
    <t>0000490148706424</t>
  </si>
  <si>
    <t>UPI-WH SMITH-TNSIWHSMITHHARYANA@YBL-YESB0YBLUPI-416919795887-PAYMENT FOR PINE65</t>
  </si>
  <si>
    <t>0000416919795887</t>
  </si>
  <si>
    <t>UPI-SWIGGY-UPISWIGGY@ICICI-ICIC0DC0099-453516861094-NA</t>
  </si>
  <si>
    <t>0000453516861094</t>
  </si>
  <si>
    <t>UPI-DAALCHINI-PAYTM-7289005034@PAYTM-YESB0PTMUPI-453556961967-ORDER</t>
  </si>
  <si>
    <t>0000453556961967</t>
  </si>
  <si>
    <t>UPI-SUJEET  KUMAR-Q062871770@YBL-YESB0YBLUPI-416921607975-NA</t>
  </si>
  <si>
    <t>0000416921607975</t>
  </si>
  <si>
    <t>UPI-BUNDL TECHNOLOGIES P-SWIGGYUPI@AXB-UTIB0000100-416939969967-PAY FOR INTENT</t>
  </si>
  <si>
    <t>0000416939969967</t>
  </si>
  <si>
    <t>UPI-BUNDL TECHNOLOGIES P-SWIGGYUPI@AXB-UTIB0000100-453608445890-PAY FOR INTENT</t>
  </si>
  <si>
    <t>0000453608445890</t>
  </si>
  <si>
    <t>18/06/24</t>
  </si>
  <si>
    <t>UPI-ZOMATO-PAYZOMATO@HDFCBANK-HDFC0000499-453608580900-NA</t>
  </si>
  <si>
    <t>0000453608580900</t>
  </si>
  <si>
    <t>UPI-JAIN STORE-PAYTMQRDW4C677U7C@PAYTM-YESB0PTMUPI-417079285260-NA</t>
  </si>
  <si>
    <t>0000417079285260</t>
  </si>
  <si>
    <t>UPI-ZOMATO LTD-ZOMATO-ORDER@PAYTM-YESB0PTMUPI-490222995885-ZOMATO PAYMENT</t>
  </si>
  <si>
    <t>0000490222995885</t>
  </si>
  <si>
    <t>UPI-SWIGGY-UPISWIGGY@ICICI-ICIC0DC0099-490225523132-NA</t>
  </si>
  <si>
    <t>0000490225523132</t>
  </si>
  <si>
    <t>UPI-SWIGGY INSTAMART-SWIGGYINSTAMART@YESPAY-YESB0YESUPI-453704666485-PAY FOR MERCHANT</t>
  </si>
  <si>
    <t>0000453704666485</t>
  </si>
  <si>
    <t>19/06/24</t>
  </si>
  <si>
    <t>UPI-SWIGGY-SWIGGY.RZP@AXISBANK-UTIB0000100-417219810003-PAYVIARAZORPAY</t>
  </si>
  <si>
    <t>0000417219810003</t>
  </si>
  <si>
    <t>20/06/24</t>
  </si>
  <si>
    <t>UPI-AGGARWAL STORE 2-PAYTMQR1A79CINBEZ@PAYTM-YESB0PTMUPI-453840671722-NA</t>
  </si>
  <si>
    <t>0000453840671722</t>
  </si>
  <si>
    <t>UPI-JIGAR KUMAR-Q117000670@YBL-YESB0YBLUPI-453932615766-NA</t>
  </si>
  <si>
    <t>0000453932615766</t>
  </si>
  <si>
    <t>21/06/24</t>
  </si>
  <si>
    <t>UPI-JIGAR KUMAR-Q117000670@YBL-YESB0YBLUPI-453932671339-NA</t>
  </si>
  <si>
    <t>0000453932671339</t>
  </si>
  <si>
    <t>UPI-SWIGGY-UPISWIGGY@ICICI-ICIC0DC0099-417441195091-NA</t>
  </si>
  <si>
    <t>0000417441195091</t>
  </si>
  <si>
    <t>22/06/24</t>
  </si>
  <si>
    <t>UPI-SANJU SINGH-9690950372@PAYTM-BARB0BULAND-454139510732-NA</t>
  </si>
  <si>
    <t>0000454139510732</t>
  </si>
  <si>
    <t>23/06/24</t>
  </si>
  <si>
    <t>UPI-RAJESH KUMAR-7827656620@KOTAK-KKBK0000811-417548630328-SENT FROM PAYTM</t>
  </si>
  <si>
    <t>0000417548630328</t>
  </si>
  <si>
    <t>UPI-DEVANSH GARG-GARGDEVANSH12@OKICICI-BARB0VIVEKV-417540073737-CLASSIC</t>
  </si>
  <si>
    <t>0000417540073737</t>
  </si>
  <si>
    <t>UPI-MAGICPIN-PAYTM-72195222@PAYTM-YESB0PTMUPI-454312123655-NA</t>
  </si>
  <si>
    <t>0000454312123655</t>
  </si>
  <si>
    <t>25/06/24</t>
  </si>
  <si>
    <t>UPI-MAGICPIN-PAYTM-13572266QSWF@PAYTM-YESB0PTMUPI-454350661962-NA</t>
  </si>
  <si>
    <t>0000454350661962</t>
  </si>
  <si>
    <t>UPI-AKARSH RAI-9129556812@PTSBI-HDFC0000947-417730332842-NA</t>
  </si>
  <si>
    <t>0000417730332842</t>
  </si>
  <si>
    <t>UPI-JIO POSTPAID BILL PA-PAYTM-53817591@PAYTM-YESB0PTMUPI-491044338507-NA</t>
  </si>
  <si>
    <t>0000491044338507</t>
  </si>
  <si>
    <t>26/06/24</t>
  </si>
  <si>
    <t>UPI-SHUBHAM  SHUBHAM-8882333429@PTSBI-SBIN0006667-417938089361-NA</t>
  </si>
  <si>
    <t>0000417938089361</t>
  </si>
  <si>
    <t>27/06/24</t>
  </si>
  <si>
    <t>UPI-DHAIRYA   PANDEY-DHAIRYAPANDEY18@OKICICI-KKBK0005948-454557401766-UPI</t>
  </si>
  <si>
    <t>0000454557401766</t>
  </si>
  <si>
    <t>UPI-MANOJ KUMAR PAWAR-Q394933544@YBL-SIBL0000420-491125830308-NA</t>
  </si>
  <si>
    <t>0000491125830308</t>
  </si>
  <si>
    <t>UPI-SHIV PAL GUPTA-PAYTMQR1C9LC1T15P@PAYTM-YESB0PTMUPI-417984024098-MOMOS</t>
  </si>
  <si>
    <t>0000417984024098</t>
  </si>
  <si>
    <t>UPI-ASHRAF KHAN-BHARATPE.90064257591@FBPE-FDRL0001382-491126211406-PAY TO BHARATPE ME</t>
  </si>
  <si>
    <t>0000491126211406</t>
  </si>
  <si>
    <t>UPI-SAURABH GUPTA-PAYTMQR13RC4D@PAYTM-YESB0PTMUPI-417936415594-NA</t>
  </si>
  <si>
    <t>0000417936415594</t>
  </si>
  <si>
    <t>UPI-BSES YAMUNA ELECTRIC-PAYTM-PTMBBP@PAYTM-YESB0PTMUPI-491168298925-NA</t>
  </si>
  <si>
    <t>0000491168298925</t>
  </si>
  <si>
    <t>UPI-ONE NINETY SEVEN-ONE97735@ICICI-ICIC0DC0099-417988250030-PAYING ON JIO USIN</t>
  </si>
  <si>
    <t>0000417988250030</t>
  </si>
  <si>
    <t>UPI-EAZYPAY-EAZYPAYWEB@ICICI-ICIC0000020-418090097341-BILL</t>
  </si>
  <si>
    <t>0000418090097341</t>
  </si>
  <si>
    <t>28/06/24</t>
  </si>
  <si>
    <t>UPI-SIJI VARGHESE-SIJIROBINVARGHESE@OKHDFCBANK-IBKL0000694-418086374335-UPI</t>
  </si>
  <si>
    <t>0000418086374335</t>
  </si>
  <si>
    <t>UPI-COMMODUM GROCERIES P-COMMODUMGROCERIES.BDPG@ICICI-ICIC0DC0099-418237873359-NA</t>
  </si>
  <si>
    <t>0000418237873359</t>
  </si>
  <si>
    <t>30/06/24</t>
  </si>
  <si>
    <t>UPI-SWIGGY-UPISWIGGY@ICICI-ICIC0DC0099-491431278153-NA</t>
  </si>
  <si>
    <t>0000491431278153</t>
  </si>
  <si>
    <t>01/07/24</t>
  </si>
  <si>
    <t>INTEREST PAID TILL 30-JUN-2024</t>
  </si>
  <si>
    <t>UPI-COMMODUM GROCERIES P-COMMODUMGROCERIES.BDPG@ICICI-ICIC0DC0099-418412983373-NA</t>
  </si>
  <si>
    <t>0000418412983373</t>
  </si>
  <si>
    <t>02/07/24</t>
  </si>
  <si>
    <t>UPI-COMMODUM GROCERIES P-PAYTM-73432275@PAYTM-YESB0PTMUPI-418413318121-NA</t>
  </si>
  <si>
    <t>0000418413318121</t>
  </si>
  <si>
    <t>UPI-COMMODUM GROCERIES P-PAYTM-73432275@PAYTM-YESB0PTMUPI-418415564308-NA</t>
  </si>
  <si>
    <t>0000418415564308</t>
  </si>
  <si>
    <t>UPI-ROSHAN KUMAR BEJA-9821134220@IBL-BKID0006014-418409000890-PAYMENT FROM PHONE</t>
  </si>
  <si>
    <t>0000418409000890</t>
  </si>
  <si>
    <t>UPI-RITIK GUPTA-7011119142@PAYTM-DCBL0000023-418547132957-SENT FROM PAYTM</t>
  </si>
  <si>
    <t>0000418547132957</t>
  </si>
  <si>
    <t>03/07/24</t>
  </si>
  <si>
    <t>UPI-DHAIRYA   PANDEY-DHAIRYAPANDEY18@OKICICI-KKBK0005948-455211229241-UPI</t>
  </si>
  <si>
    <t>0000455211229241</t>
  </si>
  <si>
    <t>04/07/24</t>
  </si>
  <si>
    <t>UPI-RITIK GUPTA-GUPTA.RITIK@NIYOICICI-DCBL0000023-418617803499-SENT FROM PAYTM</t>
  </si>
  <si>
    <t>0000418617803499</t>
  </si>
  <si>
    <t>UPI-EAZYPAY-EAZYPAYWEB@ICICI-ICIC0000020-418723308966-BILL</t>
  </si>
  <si>
    <t>0000418723308966</t>
  </si>
  <si>
    <t>05/07/24</t>
  </si>
  <si>
    <t>UPI-DELHI METRO RECHARGE-PTMTRA6671@PAYTM-YESB0PTMUPI-492154087237-NA</t>
  </si>
  <si>
    <t>0000492154087237</t>
  </si>
  <si>
    <t>07/07/24</t>
  </si>
  <si>
    <t>UPI-EKART-EKART@YBL-YESB0YBLUPI-419023671246-PAYMENT FOR FMPC38</t>
  </si>
  <si>
    <t>0000419023671246</t>
  </si>
  <si>
    <t>08/07/24</t>
  </si>
  <si>
    <t>UPI-DELHI METRO RECHARGE-PTMTRA6671@PAYTM-YESB0PTMUPI-492341139101-NA</t>
  </si>
  <si>
    <t>0000492341139101</t>
  </si>
  <si>
    <t>09/07/24</t>
  </si>
  <si>
    <t>UPI-DELHI METRO RECHARGE-PTMTRA6671@PAYTM-YESB0PTMUPI-492341151147-NA</t>
  </si>
  <si>
    <t>0000492341151147</t>
  </si>
  <si>
    <t>UPI-SHUBHAM HOODA SO JAS-9992507070@YBL-PUNB0003500-419125952342-PAYMENT FROM PHONE</t>
  </si>
  <si>
    <t>0000419125952342</t>
  </si>
  <si>
    <t>UPI-RITIK GUPTA-GUPTA.RITIK@NIYOICICI-DCBL0000023-419119615264-SHUBHAM HOODA</t>
  </si>
  <si>
    <t>0000419119615264</t>
  </si>
  <si>
    <t>UPI-VEEKAY FOODS-PAYTMQR281005050101SZDWAXPE94S0@PAYTM-YESB0PTMUPI-419189088738-NA</t>
  </si>
  <si>
    <t>0000419189088738</t>
  </si>
  <si>
    <t>UPI-CHAI SUTTA BAR-PAYTMQRW3BNVB8JTH@PAYTM-YESB0PTMUPI-492351801455-NA</t>
  </si>
  <si>
    <t>0000492351801455</t>
  </si>
  <si>
    <t>UPI-RASHID ALI-PAYTMQRMEKASUZ7AW@PAYTM-YESB0PTMUPI-419134377697-NA</t>
  </si>
  <si>
    <t>0000419134377697</t>
  </si>
  <si>
    <t>UPI-EKART-EKART@YBL-YESB0YBLUPI-419143381947-PAYMENT FOR FMPC38</t>
  </si>
  <si>
    <t>0000419143381947</t>
  </si>
  <si>
    <t>UPI-MOHAMMED HUMMAD-7011365249-2@AXL-PUNB0012700-419342695519-PAYMENT FROM PHONE</t>
  </si>
  <si>
    <t>0000419342695519</t>
  </si>
  <si>
    <t>11/07/24</t>
  </si>
  <si>
    <t>UPI-AARANYA CHATURVEDI-AARANYACHATURVEDI@OKICICI-BARB0BARIRD-419393978733-FOR IEEE REGISTRAT</t>
  </si>
  <si>
    <t>0000419393978733</t>
  </si>
  <si>
    <t>UPI-PANKAJ KUMAR SINGH-PAYTMQR595CZH@PAYTM-YESB0PTMUPI-419369578248-NA</t>
  </si>
  <si>
    <t>0000419369578248</t>
  </si>
  <si>
    <t>UPI-RITIK GUPTA-GUPTA.RITIK@NIYOICICI-DCBL0000023-492534778024-MEMBERSHIP MONEY M</t>
  </si>
  <si>
    <t>0000492534778024</t>
  </si>
  <si>
    <t>UPI-MITRAPAL-PAYTMQR19T2D9M3V0@PAYTM-YESB0PTMUPI-492694937706-NA</t>
  </si>
  <si>
    <t>0000492694937706</t>
  </si>
  <si>
    <t>13/07/24</t>
  </si>
  <si>
    <t>NEFT CR-DCBL0000023-RITIK GUPTA-RITIK GUPTA-DCBL419418425603</t>
  </si>
  <si>
    <t>DCBL419418425603</t>
  </si>
  <si>
    <t>UPI-SANTOSH CLOTH HOUSE-9268799138@HDFCBANK-HDFC0001669-419474118519-IEEE MEMBER PAYMEN</t>
  </si>
  <si>
    <t>0000419474118519</t>
  </si>
  <si>
    <t>UPI-RITIK GUPTA-GUPTA.RITIK@NIYOICICI-DCBL0000023-419626015694-SENT FROM PAYTM</t>
  </si>
  <si>
    <t>0000419626015694</t>
  </si>
  <si>
    <t>14/07/24</t>
  </si>
  <si>
    <t>UPI-RITIK GUPTA-GUPTA.RITIK@NIYOICICI-DCBL0000023-419626026527-BOOKS</t>
  </si>
  <si>
    <t>0000419626026527</t>
  </si>
  <si>
    <t>UPI-DELHI METRO RECHARGE-PTMTRA6671@PAYTM-YESB0PTMUPI-492861859917-NA</t>
  </si>
  <si>
    <t>0000492861859917</t>
  </si>
  <si>
    <t>UPI-VIRENDRA KUMAR-Q299198046@YBL-YESB0YBLUPI-492830192131-ICE CREAM</t>
  </si>
  <si>
    <t>0000492830192131</t>
  </si>
  <si>
    <t>UPI-ASHOK BANSAL-PAYTMQR59T7F7@PAYTM-YESB0PTMUPI-456243626052-NA</t>
  </si>
  <si>
    <t>0000456243626052</t>
  </si>
  <si>
    <t>UPI-ABDUL  AHAD-8595996485@PAYTM-CNRB0000033-456314161907-NA</t>
  </si>
  <si>
    <t>0000456314161907</t>
  </si>
  <si>
    <t>15/07/24</t>
  </si>
  <si>
    <t>UPI-MD SAFAL HAUZ KHAS 1-PAYTMQRSICWP9H120@PAYTM-YESB0PTMUPI-419790645388-NA</t>
  </si>
  <si>
    <t>0000419790645388</t>
  </si>
  <si>
    <t>UPI-RITIK GUPTA-7011119142@JUPITERAXIS-FDRL0007777-419743626481-SENT FROM PAYTM</t>
  </si>
  <si>
    <t>0000419743626481</t>
  </si>
  <si>
    <t>UPI-RITIK GUPTA-7011119142@PAYTM-DCBL0000023-419744949980-IEEE COMPLETED</t>
  </si>
  <si>
    <t>0000419744949980</t>
  </si>
  <si>
    <t>16/07/24</t>
  </si>
  <si>
    <t>UPI-RITIK GUPTA-GUPTA.RITIK@NIYOICICI-DCBL0000023-419744962942-SENT FROM PAYTM</t>
  </si>
  <si>
    <t>0000419744962942</t>
  </si>
  <si>
    <t>UPI-RITIK GUPTA-7011119142@PAYTM-DCBL0000023-419744988727-IEEE 5</t>
  </si>
  <si>
    <t>0000419744988727</t>
  </si>
  <si>
    <t>UPI-JIO-8744070@PAYTM-YESB0PTMUPI-493047923452-NA</t>
  </si>
  <si>
    <t>0000493047923452</t>
  </si>
  <si>
    <t>UPI-JIOCINEMA-VIACOM18ONLINE@YBL-YESB0YBLUPI-419940296975-SUBSCRIPTION DEBIT</t>
  </si>
  <si>
    <t>0000419940296975</t>
  </si>
  <si>
    <t>17/07/24</t>
  </si>
  <si>
    <t>UPI-RITIK GUPTA-7011119142@PAYTM-DCBL0000023-456703028344-SENT FROM PAYTM</t>
  </si>
  <si>
    <t>0000456703028344</t>
  </si>
  <si>
    <t>19/07/24</t>
  </si>
  <si>
    <t>UPI-RITIK GUPTA-GUPTA.RITIK@NIYOICICI-DCBL0000023-493737337412-SENT FROM PAYTM</t>
  </si>
  <si>
    <t>0000493737337412</t>
  </si>
  <si>
    <t>23/07/24</t>
  </si>
  <si>
    <t>UPI-RITIK GUPTA-GUPTA.RITIK@NIYOICICI-DCBL0000023-420602235532-SENT FROM PAYTM</t>
  </si>
  <si>
    <t>0000420602235532</t>
  </si>
  <si>
    <t>24/07/24</t>
  </si>
  <si>
    <t>UPI-RITIK GUPTA-GUPTA.RITIK@NIYOICICI-DCBL0000023-420613965505-SENT FROM PAYTM</t>
  </si>
  <si>
    <t>0000420613965505</t>
  </si>
  <si>
    <t>UPI-RITIK GUPTA-GUPTA.RITIK@NIYOICICI-DCBL0000023-457215634937-SENT FROM PAYTM</t>
  </si>
  <si>
    <t>0000457215634937</t>
  </si>
  <si>
    <t>UPI-SWIGGY-UPISWIGGY@ICICI-ICIC0DC0099-420714095637-PAYMENT FOR SWIGGY</t>
  </si>
  <si>
    <t>0000420714095637</t>
  </si>
  <si>
    <t>25/07/24</t>
  </si>
  <si>
    <t>UPI-COMMODUM GROCERIES P-COMMODUMGROCERIESPRI31.RZP@MAIRTEL-AIRP0000001-457439251276-TEA</t>
  </si>
  <si>
    <t>0000457439251276</t>
  </si>
  <si>
    <t>26/07/24</t>
  </si>
  <si>
    <t>UPI-JIO POSTPAID BILL PA-PAYTM-53817591@PAYTM-YESB0PTMUPI-457463997411-NA</t>
  </si>
  <si>
    <t>0000457463997411</t>
  </si>
  <si>
    <t>UPI-BSES YAMUNA ELECTRIC-PAYTM-PTMBBP@PAYTM-YESB0PTMUPI-457464009068-NA</t>
  </si>
  <si>
    <t>0000457464009068</t>
  </si>
  <si>
    <t>UPI-BIKANERWALE THE SWEE-PAYTMQR1634M1@PAYTM-YESB0PTMUPI-457522691962-NA</t>
  </si>
  <si>
    <t>0000457522691962</t>
  </si>
  <si>
    <t>27/07/24</t>
  </si>
  <si>
    <t>UPI-PRINCE KUMAR-PAYTMQR163NFM@PAYTM-YESB0PTMUPI-420982361082-NA</t>
  </si>
  <si>
    <t>0000420982361082</t>
  </si>
  <si>
    <t>UPI-AVADHESH-PAYTMQR58JXXR@PAYTM-YESB0PTMUPI-457535514038-NA</t>
  </si>
  <si>
    <t>0000457535514038</t>
  </si>
  <si>
    <t>UPI-PRINCE KUMAR-PAYTMQR163NFM@PAYTM-YESB0PTMUPI-420917695641-NA</t>
  </si>
  <si>
    <t>0000420917695641</t>
  </si>
  <si>
    <t>UPI-DELHI METRO RECHARGE-PTMTRA6671@PAYTM-YESB0PTMUPI-457541817742-NA</t>
  </si>
  <si>
    <t>0000457541817742</t>
  </si>
  <si>
    <t>29/07/24</t>
  </si>
  <si>
    <t>UPI-DELHI METRO RECHARGE-PTMTRA6671@PAYTM-YESB0PTMUPI-421236198777-NA</t>
  </si>
  <si>
    <t>0000421236198777</t>
  </si>
  <si>
    <t>30/07/24</t>
  </si>
  <si>
    <t>UPI-EAZYPAY-EAZYPAYWEB@ICICI-ICIC0000020-421234157152-BILL</t>
  </si>
  <si>
    <t>0000421234157152</t>
  </si>
  <si>
    <t>UPI-ISHAN  CHUGH-9267952938@PTSBI-SBIN0008120-457899125655-NA</t>
  </si>
  <si>
    <t>0000457899125655</t>
  </si>
  <si>
    <t>UPI-KAJAL GUPTA-8287241708@KOTAK-KKBK0000811-421254559146-SENT FROM PAYTM</t>
  </si>
  <si>
    <t>0000421254559146</t>
  </si>
  <si>
    <t>UPI-COMMODUM GROCERIES P-COMMODUMGROCERIESPRIVATCASHFREE@HDFCBANK-HDFC0000240-457995952530-NA</t>
  </si>
  <si>
    <t>0000457995952530</t>
  </si>
  <si>
    <t>31/07/24</t>
  </si>
  <si>
    <t>CHQ DEP - TRANSFER OW 1 - NOIDA WBO: NEETU :HDFC BANK LTD</t>
  </si>
  <si>
    <t>UPI-SIJI VARGHESE-SIJIROBINVARGHESE-1@OKAXIS-IBKL0000694-421433847325-UPI</t>
  </si>
  <si>
    <t>0000421433847325</t>
  </si>
  <si>
    <t>01/08/24</t>
  </si>
  <si>
    <t>UPI-RITIK GUPTA-7011119142@PTYES-FDRL0007777-421425734145-SENT FROM PAYTM</t>
  </si>
  <si>
    <t>0000421425734145</t>
  </si>
  <si>
    <t>UPI-RITIK GUPTA-7011119142@PTYES-DCBL0000023-421491189411-NIYO</t>
  </si>
  <si>
    <t>0000421491189411</t>
  </si>
  <si>
    <t>UPI-RITIK GUPTA-GUPTA.RITIK@NIYOICICI-DCBL0000023-421582751624-SENT FROM PAYTM</t>
  </si>
  <si>
    <t>0000421582751624</t>
  </si>
  <si>
    <t>02/08/24</t>
  </si>
  <si>
    <t>UPI-TRENT LIMITED-TRENTZUDIO@YBL-YESB0YBLUPI-421534810833-PAYMENT FOR 505652</t>
  </si>
  <si>
    <t>0000421534810833</t>
  </si>
  <si>
    <t>UPI-DELHI METRO RECHARGE-PAYTM-8736701@PTYBL-YESB0PTMUPI-458178338315-NA</t>
  </si>
  <si>
    <t>0000458178338315</t>
  </si>
  <si>
    <t>UPI-CAPITALFLOAT-AMZNLPA-NUQCORICOX@APL-UTIB0000100-458265020243-YOU ARE PAYING FOR</t>
  </si>
  <si>
    <t>0000458265020243</t>
  </si>
  <si>
    <t>03/08/24</t>
  </si>
  <si>
    <t>UPI-BAOZI MOMOS-PAYTMQR1OFIZHB7MF@PAYTM-YESB0PTMUPI-421607673861-NA</t>
  </si>
  <si>
    <t>0000421607673861</t>
  </si>
  <si>
    <t>NEFT CR-SBIN0000TBU-ITDTAX REFUND 2024-25 DIYPG9947P-RITIK GUPTA-SBIN224218743992</t>
  </si>
  <si>
    <t>SBIN224218743992</t>
  </si>
  <si>
    <t>05/08/24</t>
  </si>
  <si>
    <t>UPI-SWAYAM NPTEL-SWAYAMNPTELAUR.RZP@MAIRTEL-AIRP0000001-421843840296-PAYVIARAZORPAY</t>
  </si>
  <si>
    <t>0000421843840296</t>
  </si>
  <si>
    <t>0000000000000029</t>
  </si>
  <si>
    <t>06/08/24</t>
  </si>
  <si>
    <t>UPI-ZOMATO-PAYZOMATO@HDFCBANK-HDFC0000499-421815111701-NA</t>
  </si>
  <si>
    <t>0000421815111701</t>
  </si>
  <si>
    <t>UPI-WWW MAGICPIN IN-MAGICP.PAYU@HDFCBANK-HDFC0000499-422095979173-NA</t>
  </si>
  <si>
    <t>0000422095979173</t>
  </si>
  <si>
    <t>07/08/24</t>
  </si>
  <si>
    <t>UPI-MAGICPIN-PAYTM-72195222@PAYTM-YESB0PTMUPI-422073018701-NA</t>
  </si>
  <si>
    <t>0000422073018701</t>
  </si>
  <si>
    <t>UPI-ZOMATO-PAYZOMATO@HDFCBANK-HDFC0000240-422064312387-ORDER REFUND</t>
  </si>
  <si>
    <t>0000422064312387</t>
  </si>
  <si>
    <t>UPI-WWW MAGICPIN IN-MAGICP.PAYU@HDFCBANK-HDFC0000240-422064316301-REFUND</t>
  </si>
  <si>
    <t>0000422064316301</t>
  </si>
  <si>
    <t>UPI-AMIT-8285184769@YBL-BARB0SHADAU-422070243477-SENT FROM PAYTM</t>
  </si>
  <si>
    <t>0000422070243477</t>
  </si>
  <si>
    <t>UPI-SMART DELHI TU21-2306663024164-01@JIOPAY-JIOP0000001-422018250677-NA</t>
  </si>
  <si>
    <t>0000422018250677</t>
  </si>
  <si>
    <t>UPI-MOHD NADEEM-PAYTMQR2810050501011J3IN6NTP5Q3@PAYTM-YESB0PTMUPI-422096828922-NA</t>
  </si>
  <si>
    <t>0000422096828922</t>
  </si>
  <si>
    <t>UPI-MAGICPIN-PAYTM-13572266QSWF@PTYBL-YESB0PTMUPI-422088440844-NA</t>
  </si>
  <si>
    <t>0000422088440844</t>
  </si>
  <si>
    <t>UPI-ZOMATO LIMITED-ZOMATO4.PAYU@ICICI-ICIC0DC0099-422084303796-UPIINTENT</t>
  </si>
  <si>
    <t>0000422084303796</t>
  </si>
  <si>
    <t>CHQ DEP RET- INSTRUMENT UNDATED</t>
  </si>
  <si>
    <t>UPI-COMMODUM GROCERIES P-COMMODUMGROCERIES.BDPG@ICICI-ICIC0DC0099-458706240232-NA</t>
  </si>
  <si>
    <t>0000458706240232</t>
  </si>
  <si>
    <t>08/08/24</t>
  </si>
  <si>
    <t>UPI-ZOMATO-PAYZOMATO@HDFCBANK-HDFC0000499-422154922191-NA</t>
  </si>
  <si>
    <t>0000422154922191</t>
  </si>
  <si>
    <t>UPI-SHAGUN SWEETS 1-PAYTMQRTCZQWI8JRA@PAYTM-YESB0PTMUPI-458710215673-NA</t>
  </si>
  <si>
    <t>0000458710215673</t>
  </si>
  <si>
    <t>UPI-SHYAM BABU-8800752306@PTYES-KKBK0004622-422146477362-NA</t>
  </si>
  <si>
    <t>0000422146477362</t>
  </si>
  <si>
    <t>UPI-INDIGO-INDIGO@AXISBANK-UTIB0000000-422196939246-JFTWE7BB0240808060</t>
  </si>
  <si>
    <t>0000422196939246</t>
  </si>
  <si>
    <t>09/08/24</t>
  </si>
  <si>
    <t>UPI-COMMODUM GROCERIES P-PAYTM-73432275@PAYTM-YESB0PTMUPI-422157102037-NA</t>
  </si>
  <si>
    <t>0000422157102037</t>
  </si>
  <si>
    <t>UPI-PAYTM APP-TRAVEL1PAYTM@HDFCBANK-HDFC0000499-458891775996-NA</t>
  </si>
  <si>
    <t>0000458891775996</t>
  </si>
  <si>
    <t>UPI-MUNNEDRA-PAYTMQR1EKLCRQSRM@PAYTM-YESB0PTMUPI-458854398169-NA</t>
  </si>
  <si>
    <t>0000458854398169</t>
  </si>
  <si>
    <t>UPI-GURMEET COMMUNICATIO-GPAY-11245213295@OKBIZAXIS-UTIB0000553-422241799372-NA</t>
  </si>
  <si>
    <t>0000422241799372</t>
  </si>
  <si>
    <t>UPI-SATYA SHREE TOUR TRA-SATYASHREETOURTRAVEL.EAZYPAY@ICICI-ICIC0DC0099-458832041754-NA</t>
  </si>
  <si>
    <t>0000458832041754</t>
  </si>
  <si>
    <t>UPI-RAJSHREE GIFT CENTRE-PAYTMQR5A5H8A@PAYTM-YESB0PTMUPI-458874311915-NA</t>
  </si>
  <si>
    <t>0000458874311915</t>
  </si>
  <si>
    <t>UPI-BHRIGU KAPOOR-PAYTMQR1FM9KZF9UF@PAYTM-YESB0PTMUPI-422284274598-NA</t>
  </si>
  <si>
    <t>0000422284274598</t>
  </si>
  <si>
    <t>UPI-BMB ENTERPRISES-GETEPAY.GVI.SB0006611@ICICI-ICIC0DC0099-458886877519-NA</t>
  </si>
  <si>
    <t>0000458886877519</t>
  </si>
  <si>
    <t>UPI-MR MUKESH  SINGH-YESPAY.PTMS10N36E@YESBANKLTD-YESB0YESUPI-458975585562-NA</t>
  </si>
  <si>
    <t>0000458975585562</t>
  </si>
  <si>
    <t>10/08/24</t>
  </si>
  <si>
    <t>UPI-SWIGGY-UPISWIGGY@ICICI-ICIC0DC0099-422330662184-NA</t>
  </si>
  <si>
    <t>0000422330662184</t>
  </si>
  <si>
    <t>UPI-SATYA SHREE TOUR TRA-SATYASHREETOURTRAVEL.EAZYPAY@ICICI-ICIC0DC0099-422421119315-NA</t>
  </si>
  <si>
    <t>0000422421119315</t>
  </si>
  <si>
    <t>11/08/24</t>
  </si>
  <si>
    <t>UPI-SATYA SHREE TOUR TRA-SATYASHREETOURTRAVEL.EAZYPAY@ICICI-ICIC0DC0099-459009793547-NA</t>
  </si>
  <si>
    <t>0000459009793547</t>
  </si>
  <si>
    <t>UPI-MAKEMYTRIP INDIA PVT-MAKEMYTRIP1.UPI@HDFCBANK-HDFC0000484-422435948472-NA</t>
  </si>
  <si>
    <t>0000422435948472</t>
  </si>
  <si>
    <t>UPI-SMVDSB-SMVDSB.61841188@HDFCBANK-HDFC0000001-422483967542-NA</t>
  </si>
  <si>
    <t>0000422483967542</t>
  </si>
  <si>
    <t>UPI-DELHI METRO RECHARGE-PTMTRA6671@PAYTM-YESB0PTMUPI-459089110236-NA</t>
  </si>
  <si>
    <t>0000459089110236</t>
  </si>
  <si>
    <t>UPI-FRENZY-PAYTMQR1SDS82XVYT@PAYTM-YESB0PTMUPI-459062143158-NA</t>
  </si>
  <si>
    <t>0000459062143158</t>
  </si>
  <si>
    <t>UPI-SIJI VARGHESE-SIJIROBINVARGHESE-1@OKSBI-IBKL0000694-422593735927-UPI</t>
  </si>
  <si>
    <t>0000422593735927</t>
  </si>
  <si>
    <t>12/08/24</t>
  </si>
  <si>
    <t>UPI-PRINCE  SAGAR-8860669325@PTHDFC-KKBK0000215-422594343515-SHASHANK AND RITIK</t>
  </si>
  <si>
    <t>0000422594343515</t>
  </si>
  <si>
    <t>UPI-MAGICPIN-PAYTM-13572266QSWF@PTYBL-YESB0PTMUPI-422572303388-NA</t>
  </si>
  <si>
    <t>0000422572303388</t>
  </si>
  <si>
    <t>UPI-MAGICPIN-PAYTM-13572266QSWF@PAYTM-YESB0PTMUPI-459133303666-NA</t>
  </si>
  <si>
    <t>0000459133303666</t>
  </si>
  <si>
    <t>0000000000000013</t>
  </si>
  <si>
    <t>UPI-SWIGGY-SWIGGY@YESPAY-YESB0YESUPI-422596091815-PAY FOR MERCHANT</t>
  </si>
  <si>
    <t>0000422596091815</t>
  </si>
  <si>
    <t>UPI-ZOMATO LTD-ZOMATO-ORDER@PTYBL-YESB0PTMUPI-422545130465-ZOMATO PAYMENT</t>
  </si>
  <si>
    <t>0000422545130465</t>
  </si>
  <si>
    <t>UPI-SWIGGY-SWIGGY@YESPAY-YESB0YESUPI-422665974468-REFUND FOR BPAUCBY</t>
  </si>
  <si>
    <t>0000422665974468</t>
  </si>
  <si>
    <t>13/08/24</t>
  </si>
  <si>
    <t>UPI-MAGICPIN-PAYTM-13572266QSWF@PTYBL-YESB0PTMUPI-422606878113-NA</t>
  </si>
  <si>
    <t>0000422606878113</t>
  </si>
  <si>
    <t>UPI-XXXXXX3471-SBIN0000539-459258067758-DEPOSIT</t>
  </si>
  <si>
    <t>0000459258067758</t>
  </si>
  <si>
    <t>UPI-MAGICPIN-PAYTM-13572266QSWF@PAYTM-YESB0PTMUPI-422609029576-NA</t>
  </si>
  <si>
    <t>0000422609029576</t>
  </si>
  <si>
    <t>UPI-BINGS CAFE-PAYTMQR1RFDXUDU59@PAYTM-YESB0PTMUPI-422682195232-NA</t>
  </si>
  <si>
    <t>0000422682195232</t>
  </si>
  <si>
    <t>UPI-MAGICPIN-MAGICPIN.PAYU@AXISBANK-UTIB0000000-422612286679-NA</t>
  </si>
  <si>
    <t>0000422612286679</t>
  </si>
  <si>
    <t>14/08/24</t>
  </si>
  <si>
    <t>UPI-MAGICPIN-MAGICPIN.PAYU@AXISBANK-UTIB0000000-422715752065-PAYUREFUND</t>
  </si>
  <si>
    <t>0000422715752065</t>
  </si>
  <si>
    <t>UPI-VINOD KUMAR-8750308005@YBL-UBIN0551775-459320934234-SENT FROM PAYTM</t>
  </si>
  <si>
    <t>0000459320934234</t>
  </si>
  <si>
    <t>UPI-KFC SAPPHIRE-KFCSAPPHIRE.42579362@HDFCBANK-HDFC0000001-459391593147-NA</t>
  </si>
  <si>
    <t>0000459391593147</t>
  </si>
  <si>
    <t>UPI-AKHILESH KUMAR MAHTO-9811804789-2@IBL-AIRP0000001-459356461681-SENT FROM PAYTM</t>
  </si>
  <si>
    <t>0000459356461681</t>
  </si>
  <si>
    <t>UPI-PRINCE KUMAR-PAYTMQR163NFM@PAYTM-YESB0PTMUPI-459318511912-NA</t>
  </si>
  <si>
    <t>0000459318511912</t>
  </si>
  <si>
    <t>UPI-VIPIN KUMAR GUPTA-Q822115869@YBL-YESB0YBLUPI-422738769449-NA</t>
  </si>
  <si>
    <t>0000422738769449</t>
  </si>
  <si>
    <t>UPI-THE NEW SHOP-PAYTM.D12683868387@PTY-YESB0MCHUPI-459482297035-NA</t>
  </si>
  <si>
    <t>0000459482297035</t>
  </si>
  <si>
    <t>15/08/24</t>
  </si>
  <si>
    <t>UPI-SIJI VARGHESE-SIJIROBINVARGHESE-1@OKSBI-IBKL0000694-422842285920-UPI</t>
  </si>
  <si>
    <t>0000422842285920</t>
  </si>
  <si>
    <t>UPI-MAGICPIN-PAYTM-13572266QSWF@PAYTM-YESB0PTMUPI-459452002376-NA</t>
  </si>
  <si>
    <t>0000459452002376</t>
  </si>
  <si>
    <t>UPI-MAGICPIN-PAYTM-13572266QSWF@PAYTM-YESB0PTMUPI-422866783702-NA</t>
  </si>
  <si>
    <t>0000422866783702</t>
  </si>
  <si>
    <t>UPI-WWWMAGICPININ-MAGICPIN.PAYU@INDUS-INDB0002201-459591984971-NA</t>
  </si>
  <si>
    <t>0000459591984971</t>
  </si>
  <si>
    <t>16/08/24</t>
  </si>
  <si>
    <t>UPI-PRINCE KUMAR-PAYTMQR163NFM@PAYTM-YESB0PTMUPI-422984504015-NA</t>
  </si>
  <si>
    <t>0000422984504015</t>
  </si>
  <si>
    <t>UPI-SUKHDEV VAISHNO DHAB-PAYTMQRJOK2C81RIA@PAYTM-YESB0PTMUPI-422988010773-NA</t>
  </si>
  <si>
    <t>0000422988010773</t>
  </si>
  <si>
    <t>UPI-ASHISH SHARMA-GETEPAY.UCBQRAPP174983@ICICI-ICIC0DC0099-422925188644-NA</t>
  </si>
  <si>
    <t>0000422925188644</t>
  </si>
  <si>
    <t>UPI-ANIL  SHARMA-9999023491-4@AXL-UCBA0002301-422962069441-SENT FROM PAYTM</t>
  </si>
  <si>
    <t>0000422962069441</t>
  </si>
  <si>
    <t>UPI-PRIME MINISTERS MUSE-NEHRUMEMORIALMUSEUMA.99976291@HDFCBANK-HDFC0000001-459584884906-NA</t>
  </si>
  <si>
    <t>0000459584884906</t>
  </si>
  <si>
    <t>UPI-BURGER SINGH CP STOR-PAYTM-70762416@PTYS-YESB0PTMUPI-459532921727-NA</t>
  </si>
  <si>
    <t>0000459532921727</t>
  </si>
  <si>
    <t>UPI-BURGER SINGH CP STOR-PAYTM-70762416@PTYS-YESB0PTMUPI-422915658655-NA</t>
  </si>
  <si>
    <t>0000422915658655</t>
  </si>
  <si>
    <t>UPI-PRINCE KUMAR-PAYTMQR5DPRCY@PTYS-YESB0PTMUPI-422928979108-NA</t>
  </si>
  <si>
    <t>0000422928979108</t>
  </si>
  <si>
    <t>UPI-ZOMATO ONLINE ORDER-ZOMATOONLINEORDER.RZP@ICICI-ICIC0DC0099-423030279605-PAYVIARAZORPAY</t>
  </si>
  <si>
    <t>0000423030279605</t>
  </si>
  <si>
    <t>17/08/24</t>
  </si>
  <si>
    <t>UPI-JIOCINEMA-VIACOM18ONLINE@YBL-YESB0YBLUPI-423065175006-SUBSCRIPTION DEBIT</t>
  </si>
  <si>
    <t>0000423065175006</t>
  </si>
  <si>
    <t>UPI-WWWMAGICPININ-MAGICPIN.PAYU@INDUS-INDB0002201-423067561305-NA</t>
  </si>
  <si>
    <t>0000423067561305</t>
  </si>
  <si>
    <t>UPI-BLINKIT-BLINKIT.PAYU@HDFCBANK-HDFC0000499-423098272122-UPIINTENT</t>
  </si>
  <si>
    <t>0000423098272122</t>
  </si>
  <si>
    <t>UPI-DELHI METRO RECHARGE-PTMTRA6671@PAYTM-YESB0PTMUPI-423144207580-NA</t>
  </si>
  <si>
    <t>0000423144207580</t>
  </si>
  <si>
    <t>18/08/24</t>
  </si>
  <si>
    <t>UPI-DELHI METRO RECHARGE-PTMTRA6671@PAYTM-YESB0PTMUPI-459708423371-NA</t>
  </si>
  <si>
    <t>0000459708423371</t>
  </si>
  <si>
    <t>UPI-UNIQUE IDENTIFICATIO-RESIDENT.UIDAI.PAYU@ICICI-ICIC0DC0099-423121317477-UPI TRANSACTION</t>
  </si>
  <si>
    <t>0000423121317477</t>
  </si>
  <si>
    <t>UPI-IEEE-YESPAY.EBXSEB0006346@YESBANKLTD-YESB0YESUPI-459772909059-NA</t>
  </si>
  <si>
    <t>0000459772909059</t>
  </si>
  <si>
    <t>UPI-MAGICPIN-PAYTM-13572266QSWF@PAYTM-YESB0PTMUPI-423155425265-NA</t>
  </si>
  <si>
    <t>0000423155425265</t>
  </si>
  <si>
    <t>19/08/24</t>
  </si>
  <si>
    <t>UPI-BOMBAYSHAVINGCOMPANY-BOMBAYSHAVINGCOMPANY.ESBZ@HDFCBANK-HDFC0001794-459844240435-PAYMENTFORKWIKDDEC</t>
  </si>
  <si>
    <t>0000459844240435</t>
  </si>
  <si>
    <t>UPI-VIVEK KUMAR-PAYTMQR164KZX@PAYTM-YESB0PTMUPI-459811141149-NA</t>
  </si>
  <si>
    <t>0000459811141149</t>
  </si>
  <si>
    <t>UPI-SANNI GUPTA-PAYTMQR5CZAHB@PTYS-YESB0PTMUPI-459864018963-NA</t>
  </si>
  <si>
    <t>0000459864018963</t>
  </si>
  <si>
    <t>RTGS DR-SBIN0000300-REGISTRAR, DTU (RECEIPT A/C)-VIKAS MARG S-HDFCR52024081985094164</t>
  </si>
  <si>
    <t>UPI-DELHI METRO RECHARGE-PTMTRA6671@PAYTM-YESB0PTMUPI-459846349386-NA</t>
  </si>
  <si>
    <t>0000459846349386</t>
  </si>
  <si>
    <t>UPI-DELHI METRO QR TICKE-PTMTRA6671@PAYTM-YESB0PTMUPI-423214041198-NA</t>
  </si>
  <si>
    <t>0000423214041198</t>
  </si>
  <si>
    <t>UPI-SWIGGY-SWIGGY773.RZP@ICICI-ICIC0DC0099-423313569734-PAYVIARAZORPAY</t>
  </si>
  <si>
    <t>0000423313569734</t>
  </si>
  <si>
    <t>20/08/24</t>
  </si>
  <si>
    <t>UPI-MAGICPIN-PAYTM-13572266QSWF@PAYTM-YESB0PTMUPI-423340134190-OID919367319170A6E</t>
  </si>
  <si>
    <t>0000423340134190</t>
  </si>
  <si>
    <t>UPI-MAGICPIN-PAYTM-13572266QSWF@PAYTM-YESB0PTMUPI-423340306339-OID982006319170BAE</t>
  </si>
  <si>
    <t>0000423340306339</t>
  </si>
  <si>
    <t>UPI-MAGICPIN-PAYTM-13572266QSWF@PAYTM-YESB0PTMUPI-423340685184-COLLECT</t>
  </si>
  <si>
    <t>0000423340685184</t>
  </si>
  <si>
    <t>21/08/24</t>
  </si>
  <si>
    <t>UPI-HUBBLE WALLET-HUBBLEWALLETONLINE@YBL-YESB0YBLUPI-423476891402-PAYMENT FOR 01J5T0</t>
  </si>
  <si>
    <t>0000423476891402</t>
  </si>
  <si>
    <t>UPI-ZOMATO LTD-ZOMATO-ORDER@PTYBL-YESB0PTMUPI-423463913237-ZOMATO PAYMENT</t>
  </si>
  <si>
    <t>0000423463913237</t>
  </si>
  <si>
    <t>UPI-ZOMATO LIMITED-ZOMATO4.PAYU@ICICI-ICIC0DC0099-423463988731-UPIINTENT</t>
  </si>
  <si>
    <t>0000423463988731</t>
  </si>
  <si>
    <t>UPI-ZOMATO LTD-ZOMATO-ORDER@PTYBL-YESB0PTMUPI-423464488095-ZOMATO PAYMENT</t>
  </si>
  <si>
    <t>0000423464488095</t>
  </si>
  <si>
    <t>UPI-ZOMATO LIMITED-ZOMATO4.PAYU@ICICI-ICIC0DC0099-423434209888-REFUND FOR 2072677</t>
  </si>
  <si>
    <t>0000423434209888</t>
  </si>
  <si>
    <t>UPI-AMAZON PAY BALANCE-AMAZONPAYBALANCELOAD@RAPL-RATN000RAPL-423421846159-YOU ARE PAYING FOR</t>
  </si>
  <si>
    <t>0000423421846159</t>
  </si>
  <si>
    <t>UPI-CINEPOLIS INDIA PRIV-CINEPOLISINDIA.CCAV@HDFCBANK-HDFC0000499-423422121311-NA</t>
  </si>
  <si>
    <t>0000423422121311</t>
  </si>
  <si>
    <t>UPI-UNITY ONE MALL ROHIN-PAYTMQR10MDU0@PAYTM-YESB0PTMUPI-423523369063-NA</t>
  </si>
  <si>
    <t>0000423523369063</t>
  </si>
  <si>
    <t>22/08/24</t>
  </si>
  <si>
    <t>UPI-HUBBLE WALLET-HUBBLEWALLETONLINE@YBL-YESB0YBLUPI-423523381313-PAYMENT FOR 01J5VA</t>
  </si>
  <si>
    <t>0000423523381313</t>
  </si>
  <si>
    <t>UPI-ZOMATO LIMITED-ZOMATO4.PAYU@ICICI-ICIC0DC0099-423525787679-UPIINTENT</t>
  </si>
  <si>
    <t>0000423525787679</t>
  </si>
  <si>
    <t>UPI-ZOMATO LIMITED-ZOMATOFD.PAYU@HDFCBANK-HDFC0000499-423525590617-UPIINTENT</t>
  </si>
  <si>
    <t>0000423525590617</t>
  </si>
  <si>
    <t>UPI-MR  MOHD  ARIF-BHARATPE07916543015@YESBANKLTD-YESB0YESUPI-423629944749-PAY TO BHARATPE ME</t>
  </si>
  <si>
    <t>0000423629944749</t>
  </si>
  <si>
    <t>23/08/24</t>
  </si>
  <si>
    <t>UPI-HIRA SWEETS AND REST-PAYTMQR28100505010114FBC18E0BPS@PAYTM-YESB0PTMUPI-423678610280-NA</t>
  </si>
  <si>
    <t>0000423678610280</t>
  </si>
  <si>
    <t>UPI-HIRA SWEETS AND REST-PAYTMQR28100505010114FBC18E0BPS@PAYTM-YESB0PTMUPI-423625595645-NA</t>
  </si>
  <si>
    <t>0000423625595645</t>
  </si>
  <si>
    <t>UPI-HIRA SWEETS AND REST-PAYTMQRERXM6HT6D8@PAYTM-YESB0PTMUPI-423678731446-NA</t>
  </si>
  <si>
    <t>0000423678731446</t>
  </si>
  <si>
    <t>UPI-RAKESH AGGARWAL-PAYTMQR584ALD@PAYTM-YESB0PTMUPI-423633480465-NA</t>
  </si>
  <si>
    <t>0000423633480465</t>
  </si>
  <si>
    <t>UPI-THE YELLOW BOWL-9818288834@OKBIZAXIS-UTIB0000553-423633508819-NA</t>
  </si>
  <si>
    <t>0000423633508819</t>
  </si>
  <si>
    <t>UPI-SURJEET SINGH-8869873804@IBL-BARB0SIKALI-423635073770-SENT FROM PAYTM</t>
  </si>
  <si>
    <t>0000423635073770</t>
  </si>
  <si>
    <t>UPI-BUNDL TECHNOLOGIES P-SWIGGYUPI@AXB-UTIB0000100-423781452660-PAY FOR INTENT</t>
  </si>
  <si>
    <t>0000423781452660</t>
  </si>
  <si>
    <t>24/08/24</t>
  </si>
  <si>
    <t>UPI-BUNDL TECHNOLOGIES P-SWIGGYUPI@AXB-UTIB0000100-423781467329-PAY FOR INTENT</t>
  </si>
  <si>
    <t>0000423781467329</t>
  </si>
  <si>
    <t>UPI-SWIGGY-UPISWIGGY@ICICI-ICIC0DC0099-460397208743-NA</t>
  </si>
  <si>
    <t>0000460397208743</t>
  </si>
  <si>
    <t>UPI-GAYATREE DEVI-PAYTMQR5CVVP5@PTYS-YESB0PTMUPI-423741390278-NA</t>
  </si>
  <si>
    <t>0000423741390278</t>
  </si>
  <si>
    <t>UPI-ASRA BANO-PAYTMQR5DT962@PTYS-YESB0PTMUPI-423733001294-NA</t>
  </si>
  <si>
    <t>0000423733001294</t>
  </si>
  <si>
    <t>UPI-ANUPRIYATA-Q065927432@YBL-YESB0YBLUPI-423715595037-NA</t>
  </si>
  <si>
    <t>0000423715595037</t>
  </si>
  <si>
    <t>UPI-RAJAN YADAV-PAYTMQR5APQEB@PAYTM-YESB0PTMUPI-423741461287-NA</t>
  </si>
  <si>
    <t>0000423741461287</t>
  </si>
  <si>
    <t>UPI-NEW AGGARWAL SWEETS-Q103616929@YBL-YESB0YBLUPI-460371073304-NA</t>
  </si>
  <si>
    <t>0000460371073304</t>
  </si>
  <si>
    <t>UPI-JIO POSTPAID BILL PA-PAYTM-53817591@PTYBL-YESB0PTMUPI-423705382906-NA</t>
  </si>
  <si>
    <t>0000423705382906</t>
  </si>
  <si>
    <t>UPI-MAGICPIN-PAYTM-13572266QSWF@PAYTM-YESB0PTMUPI-497043889157-OID761738419186685</t>
  </si>
  <si>
    <t>0000497043889157</t>
  </si>
  <si>
    <t>25/08/24</t>
  </si>
  <si>
    <t>UPI-MAGICPIN-PAYTM-13572266QSWF@PTYBL-YESB0PTMUPI-497043898039-OID19245941918672D</t>
  </si>
  <si>
    <t>0000497043898039</t>
  </si>
  <si>
    <t>UPI-MAGICPIN-PAYTM-13572266QSWF@PTYBL-YESB0PTMUPI-497053783953-OID59820281918972F</t>
  </si>
  <si>
    <t>0000497053783953</t>
  </si>
  <si>
    <t>UPI-MAGICPIN-MAGICPIN.PAYU@AXISBANK-UTIB0000000-423828965700-UPI TRANSACTION</t>
  </si>
  <si>
    <t>0000423828965700</t>
  </si>
  <si>
    <t>UPI-NEW AGGARWAL SWEETS -GPAY-11244290575@OKBIZAXIS-UTIB0000553-460487557528-NA</t>
  </si>
  <si>
    <t>0000460487557528</t>
  </si>
  <si>
    <t>UPI-ASRA BANO-PAYTMQR5DT962@PTYS-YESB0PTMUPI-423878025265-NA</t>
  </si>
  <si>
    <t>0000423878025265</t>
  </si>
  <si>
    <t>UPI-ANUPRIYATA-Q065927432@YBL-YESB0YBLUPI-423848186747-NA</t>
  </si>
  <si>
    <t>0000423848186747</t>
  </si>
  <si>
    <t>UPI-ABUTALIB-BAJAJPAY.6879729.LXFLTFZN@INDUS-INDB0002201-423848210712-NA</t>
  </si>
  <si>
    <t>0000423848210712</t>
  </si>
  <si>
    <t>UPI-WWWMAGICPININ-MAGICPIN.PAYU@INDUS-INDB0002201-423921095148-NA</t>
  </si>
  <si>
    <t>0000423921095148</t>
  </si>
  <si>
    <t>26/08/24</t>
  </si>
  <si>
    <t>UPI-MAGICPIN-PAYTM-13572266QSWF@PTYBL-YESB0PTMUPI-423919730705-NA</t>
  </si>
  <si>
    <t>0000423919730705</t>
  </si>
  <si>
    <t>UPI-KISHAN  PAL-Q738305021@YBL-YESB0YBLUPI-460543585337-NA</t>
  </si>
  <si>
    <t>0000460543585337</t>
  </si>
  <si>
    <t>UPI-SUNNY SARKAR-PAYTMQR1WE8X5B572@PAYTM-YESB0PTMUPI-423901200889-NA</t>
  </si>
  <si>
    <t>0000423901200889</t>
  </si>
  <si>
    <t>UPI-ASHA  WO SUSHEEL KUM-Q435779823@YBL-YESB0YBLUPI-423901235277-NA</t>
  </si>
  <si>
    <t>0000423901235277</t>
  </si>
  <si>
    <t>UPI-MAGICPIN-PAYTM-13572266QSWF@PTYBL-YESB0PTMUPI-423914975275-NA</t>
  </si>
  <si>
    <t>0000423914975275</t>
  </si>
  <si>
    <t>UPI-MAGICPIN-PAYTM-13572266QSWF@PTYBL-YESB0PTMUPI-424057415069-NA</t>
  </si>
  <si>
    <t>0000424057415069</t>
  </si>
  <si>
    <t>27/08/24</t>
  </si>
  <si>
    <t>UPI-ZOMATO LIMITED-ZOMATOFD.PAYU@HDFCBANK-HDFC0000499-424005264502-UPIINTENT</t>
  </si>
  <si>
    <t>0000424005264502</t>
  </si>
  <si>
    <t>UPI-POOJA DEVI-PAYTM.S130T5P@PTY-YESB0MCHUPI-424007554857-NA</t>
  </si>
  <si>
    <t>0000424007554857</t>
  </si>
  <si>
    <t>UPI-IIFA INDUSTRIES-VYAPAR.170603821231@HDFCBANK-HDFC0000001-460661486536-NA</t>
  </si>
  <si>
    <t>0000460661486536</t>
  </si>
  <si>
    <t>UPI-AJAY KUMAR PANDEY-Q095187927@YBL-YESB0YBLUPI-424059839623-NA</t>
  </si>
  <si>
    <t>0000424059839623</t>
  </si>
  <si>
    <t>UPI-AKASH KUMAR-7703838379@PTYES-PUNB0275400-424060296599-NA</t>
  </si>
  <si>
    <t>0000424060296599</t>
  </si>
  <si>
    <t>UPI-ASIN KHAN-9818183561@AXL-BARB0CURZON-424060332915-SENT FROM PAYTM</t>
  </si>
  <si>
    <t>0000424060332915</t>
  </si>
  <si>
    <t>UPI-ASIN KHAN-9818183561@AXL-BARB0CURZON-424089820416-SENT FROM PAYTM</t>
  </si>
  <si>
    <t>0000424089820416</t>
  </si>
  <si>
    <t>UPI-TUFAIL KHAN-TUFAILKHAN73-3@OKHDFCBANK-FDRL0007777-424017354713-SENT FROM PAYTM</t>
  </si>
  <si>
    <t>0000424017354713</t>
  </si>
  <si>
    <t>UPI-TUFAIL KHAN-TUFAILKHAN73-3@OKHDFCBANK-FDRL0007777-424060425966-SENT FROM PAYTM</t>
  </si>
  <si>
    <t>0000424060425966</t>
  </si>
  <si>
    <t>UPI-POOJA DEVI-PAYTM.S130T5P@PTY-YESB0MCHUPI-460604375580-NA</t>
  </si>
  <si>
    <t>0000460604375580</t>
  </si>
  <si>
    <t>UPI-PAYTM APP-TRAVEL1PAYTM@HDFCBANK-HDFC0000499-424161149647-NA</t>
  </si>
  <si>
    <t>0000424161149647</t>
  </si>
  <si>
    <t>28/08/24</t>
  </si>
  <si>
    <t>UPI-SUHEL-Q388983156@YBL-YESB0YBLUPI-424104784702-NA</t>
  </si>
  <si>
    <t>0000424104784702</t>
  </si>
  <si>
    <t>UPI-RISHABH  BHARDWAJ-7827222279@PTSBI-SBIN0009083-424111344140-NA</t>
  </si>
  <si>
    <t>0000424111344140</t>
  </si>
  <si>
    <t>UPI-BUNDL TECHNOLOGIES P-SWIGGYUPI@AXB-UTIB0000100-424102929523-PAY FOR INTENT</t>
  </si>
  <si>
    <t>0000424102929523</t>
  </si>
  <si>
    <t>UPI-DOMINOS PIZZA-DOMINOSPIZZAONLINE@PTYBL-YESB0PTMUPI-424165360527-NA</t>
  </si>
  <si>
    <t>0000424165360527</t>
  </si>
  <si>
    <t>UPI-CRISPY BITES-GPAY-11250564299@OKBIZAXIS-UTIB0000553-424114651823-NA</t>
  </si>
  <si>
    <t>0000424114651823</t>
  </si>
  <si>
    <t>UPI-ZOMATO LIMITED-ZOMATOFD.PAYU@HDFCBANK-HDFC0000499-424114644375-UPIINTENT</t>
  </si>
  <si>
    <t>0000424114644375</t>
  </si>
  <si>
    <t>UPI-CRISPY BITES-GPAY-11250564299@OKBIZAXIS-UTIB0000553-424126173213-NA</t>
  </si>
  <si>
    <t>0000424126173213</t>
  </si>
  <si>
    <t>UPI-BAOZI MOMOS-PAYTMQR1L1EIQSF7O@PAYTM-YESB0PTMUPI-460752043723-NA</t>
  </si>
  <si>
    <t>0000460752043723</t>
  </si>
  <si>
    <t>UPI-DEEPAK KUMAR-KUMARANMOLS711-1@OKHDFCBANK-HDFC0006108-424236675748-SENT FROM PAYTM</t>
  </si>
  <si>
    <t>0000424236675748</t>
  </si>
  <si>
    <t>29/08/24</t>
  </si>
  <si>
    <t>UPI-ZOMATO LIMITED-ZOMATO4.PAYU@ICICI-ICIC0DC0099-424214832681-UPIINTENT</t>
  </si>
  <si>
    <t>0000424214832681</t>
  </si>
  <si>
    <t>UPI-HINDUSTAN S STATION -PAYTMQR281005050101Z9LZRBWIJN09@PAYTM-YESB0PTMUPI-424275341393-NA</t>
  </si>
  <si>
    <t>0000424275341393</t>
  </si>
  <si>
    <t>UPI-BUNDL TECHNOLOGIES P-SWIGGYINSTAMART.RZP@AXISBANK-UTIB0000100-424202330640-PAYVIARAZORPAY</t>
  </si>
  <si>
    <t>0000424202330640</t>
  </si>
  <si>
    <t>UPI-MAGICPIN-PAYTM-72195222@PTYBL-YESB0PTMUPI-424268792401-NA</t>
  </si>
  <si>
    <t>0000424268792401</t>
  </si>
  <si>
    <t>UPI-MAGICPIN-PAYTM-72195222@PTYBL-YESB0PTMUPI-460812409471-NA</t>
  </si>
  <si>
    <t>0000460812409471</t>
  </si>
  <si>
    <t>UPI-M S BOLLYBITES FOODS-IBKPOS.EP018900@ICICI-ICIC0000004-424217765872-NA</t>
  </si>
  <si>
    <t>0000424217765872</t>
  </si>
  <si>
    <t>UPI-SWIGGY-SWIGGY773.RZP@ICICI-ICIC0DC0099-424272567621-PAYVIARAZORPAY</t>
  </si>
  <si>
    <t>0000424272567621</t>
  </si>
  <si>
    <t>UPI-ZOMATO-PAYZOMATO@HDFCBANK-HDFC0000499-424219311417-NA</t>
  </si>
  <si>
    <t>0000424219311417</t>
  </si>
  <si>
    <t>UPI-ZOMATO ONLINE ORDER-ZOMATOONLINEORD384743.RZP@RXAIRTEL-AIRP0000011-424293506261-ZOMATOONLINEORDER</t>
  </si>
  <si>
    <t>0000424293506261</t>
  </si>
  <si>
    <t>UPI-POOJA DEVI-PAYTM.S130T5P@PTY-YESB0MCHUPI-460875488474-NA</t>
  </si>
  <si>
    <t>0000460875488474</t>
  </si>
  <si>
    <t>UPI-COMMODUM GROCERIES P-PAYTM-73432275@PTYBL-YESB0PTMUPI-424331432401-NA</t>
  </si>
  <si>
    <t>0000424331432401</t>
  </si>
  <si>
    <t>30/08/24</t>
  </si>
  <si>
    <t>UPI-GROFERS INDIA PRIVAT-GROFERS1PAYTM@HDFCBANK-HDFC0000499-460972204115-BLINKIT PAYMENT</t>
  </si>
  <si>
    <t>0000460972204115</t>
  </si>
  <si>
    <t>UPI-ZOMATO-PAYZOMATO@HDFCBANK-HDFC0000499-424303057048-NA</t>
  </si>
  <si>
    <t>0000424303057048</t>
  </si>
  <si>
    <t>UPI-MAGICPIN-PAYTM-13572266QSWF@PTYBL-YESB0PTMUPI-424326258402-NA</t>
  </si>
  <si>
    <t>0000424326258402</t>
  </si>
  <si>
    <t>UPI-ZOMATO-PAYZOMATO@HDFCBANK-HDFC0000240-424341108373-ORDER REFUND</t>
  </si>
  <si>
    <t>0000424341108373</t>
  </si>
  <si>
    <t>UPI-ASHWANI PRAJAPATI-Q590105888@YBL-YESB0YBLUPI-460932272556-NA</t>
  </si>
  <si>
    <t>0000460932272556</t>
  </si>
  <si>
    <t>UPI-ASRA BANO-PAYTMQR5DT962@PTYS-YESB0PTMUPI-460944317426-NA</t>
  </si>
  <si>
    <t>0000460944317426</t>
  </si>
  <si>
    <t>UPI-IIFA INDUSTRIES-VYAPAR.170603821231@HDFCBANK-HDFC0000001-424377709563-NA</t>
  </si>
  <si>
    <t>0000424377709563</t>
  </si>
  <si>
    <t>UPI-IIFA INDUSTRIES-VYAPAR.170603821231@HDFCBANK-HDFC0000001-460958161646-NA</t>
  </si>
  <si>
    <t>0000460958161646</t>
  </si>
  <si>
    <t>UPI-MAGICPIN-PAYTM-13572266QSWF@PTYBL-YESB0PTMUPI-460933302615-EXPRESS</t>
  </si>
  <si>
    <t>0000460933302615</t>
  </si>
  <si>
    <t>UPI-ZOMATO LTD-ZOMATO-ORDER@PTYBL-YESB0PTMUPI-424479567459-ZOMATO PAYMENT</t>
  </si>
  <si>
    <t>0000424479567459</t>
  </si>
  <si>
    <t>31/08/24</t>
  </si>
  <si>
    <t>UPI-PAYTM APP-TRAVEL1PAYTM@HDFCBANK-HDFC0000499-424425250906-NA</t>
  </si>
  <si>
    <t>0000424425250906</t>
  </si>
  <si>
    <t>UPI-WWWMAGICPININ-MAGICPIN.PAYU@INDUS-INDB0002201-461025292971-NA</t>
  </si>
  <si>
    <t>0000461025292971</t>
  </si>
  <si>
    <t>UPI-MAKE MY TRIP INDIA P-MAKEMYTRIP@HDFCBANK-HDFC0000499-424547456894-PAYMENT REQUEST FR</t>
  </si>
  <si>
    <t>0000424547456894</t>
  </si>
  <si>
    <t>01/09/24</t>
  </si>
  <si>
    <t>UPI-MAKE MY TRIP INDIA P-MAKEMYTRIP@HDFCBANK-HDFC0000499-424547474908-PAYMENT REQUEST FR</t>
  </si>
  <si>
    <t>0000424547474908</t>
  </si>
  <si>
    <t>UPI-MAKE MY TRIP INDIA P-MAKEMYTRIP@HDFCBANK-HDFC0000499-424547521737-PAYMENT REQUEST FR</t>
  </si>
  <si>
    <t>0000424547521737</t>
  </si>
  <si>
    <t>UPI-MAKE MY TRIP INDIA P-MAKEMYTRIP@HDFCBANK-HDFC0000499-424547532208-PAYMENT REQUEST FR</t>
  </si>
  <si>
    <t>0000424547532208</t>
  </si>
  <si>
    <t>POS 526099XXXXXX3226 GOOGLEPLAY</t>
  </si>
  <si>
    <t>0000000000381287</t>
  </si>
  <si>
    <t>UPI-PAYTM APP-TRAVEL1PAYTM@HDFCBANK-HDFC0000499-424543283683-NA</t>
  </si>
  <si>
    <t>0000424543283683</t>
  </si>
  <si>
    <t>UPI-PAYTM APP-TRAVEL1PAYTM@HDFCBANK-HDFC0000499-424592343664-NA</t>
  </si>
  <si>
    <t>0000424592343664</t>
  </si>
  <si>
    <t>UPI-HUBBLE WALLET-HUBBLEWALLETONLINE@AXL-UTIB0AXLUPI-424646478617-PAYMENT FOR 01J6RS</t>
  </si>
  <si>
    <t>0000424646478617</t>
  </si>
  <si>
    <t>02/09/24</t>
  </si>
  <si>
    <t>UPI-PRINCE  SAGAR-8860669325@PTHDFC-KKBK0000215-424695932083-RITIK SHASHANK REN</t>
  </si>
  <si>
    <t>0000424695932083</t>
  </si>
  <si>
    <t>UPI-MS MADHUBAN LEISURE-MSMADHUBANLEISURE@ICICI-ICIC0DC0099-461258524133-ADVANCE FOR TWO RO</t>
  </si>
  <si>
    <t>0000461258524133</t>
  </si>
  <si>
    <t>UPI-BIJENDER  KUMAR-Q971801109@YBL-YESB0YBLUPI-424698339836-NA</t>
  </si>
  <si>
    <t>0000424698339836</t>
  </si>
  <si>
    <t>UPI-MAKEMYTRIP INDIA PVT-MAKEMYTRIP1.UPI@HDFCBANK-HDFC0000484-461295476440-NA</t>
  </si>
  <si>
    <t>0000461295476440</t>
  </si>
  <si>
    <t>UPI-MAKEMYTRIP INDIA PVT-MAKEMYTRIP.PAYU@HDFCBANK-HDFC0000499-424672302397-UPIINTENT</t>
  </si>
  <si>
    <t>0000424672302397</t>
  </si>
  <si>
    <t>UPI-VARIATION-PAYTMQR10K83NPL8H@PAYTM-YESB0PTMUPI-424620382385-NA</t>
  </si>
  <si>
    <t>0000424620382385</t>
  </si>
  <si>
    <t>UPI-GANESH PANDAY-PAYTMQR5AN9PP@PAYTM-YESB0PTMUPI-461232723594-NA</t>
  </si>
  <si>
    <t>0000461232723594</t>
  </si>
  <si>
    <t>UPI-MAGICPIN-PAYTM-13572266QSWF@PTYBL-YESB0PTMUPI-424701306336-NA</t>
  </si>
  <si>
    <t>0000424701306336</t>
  </si>
  <si>
    <t>03/09/24</t>
  </si>
  <si>
    <t>UPI-MAGICPIN-PAYTM-13572266QSWF@PTYBL-YESB0PTMUPI-461314723112-EXPRESS</t>
  </si>
  <si>
    <t>0000461314723112</t>
  </si>
  <si>
    <t>UPI-ZOMATO LIMITED-ZOMATOFD.PAYU@HDFCBANK-HDFC0000499-424767442391-UPIINTENT</t>
  </si>
  <si>
    <t>0000424767442391</t>
  </si>
  <si>
    <t>UPI-PARVEEN KUMAR-PAYTMQR5DPRD3@PTYS-YESB0PTMUPI-424703006456-NA</t>
  </si>
  <si>
    <t>0000424703006456</t>
  </si>
  <si>
    <t>UPI-MAGICPIN-PAYTM-13572266QSWF@PTYBL-YESB0PTMUPI-461337326937-NA</t>
  </si>
  <si>
    <t>0000461337326937</t>
  </si>
  <si>
    <t>UPI-CAPITALFLOAT-AMZNLPA-T5EHEZZLL5@RAPL-RATN000RAPL-424756217753-YOU ARE PAYING FOR</t>
  </si>
  <si>
    <t>0000424756217753</t>
  </si>
  <si>
    <t>UPI-RAM UDGAR SINGH-Q358749854@YBL-YESB0YBLUPI-424705039129-NA</t>
  </si>
  <si>
    <t>0000424705039129</t>
  </si>
  <si>
    <t>UPI-DELHI METRO RECHARGE-PAYTM-8736701@PTYBL-YESB0PTMUPI-424783027839-NA</t>
  </si>
  <si>
    <t>0000424783027839</t>
  </si>
  <si>
    <t>UPI-HUBBLE WALLET-HUBBLEWALLETONLINE@AXL-UTIB0AXLUPI-461310972375-PAYMENT FOR 01J6WB</t>
  </si>
  <si>
    <t>0000461310972375</t>
  </si>
  <si>
    <t>UPI-ZOMATO LTD-ZOMATOLTD9.RZP@MAIRTEL-AIRP0000001-424778528096-PAYVIARAZORPAY</t>
  </si>
  <si>
    <t>0000424778528096</t>
  </si>
  <si>
    <t>UPI-HINDUSTAN S STATION -PAYTMQR5ASRUA@PAYTM-YESB0PTMUPI-461431389301-NA</t>
  </si>
  <si>
    <t>0000461431389301</t>
  </si>
  <si>
    <t>04/09/24</t>
  </si>
  <si>
    <t>UPI-TAPRII THE CHAI BAR-PAYTMQR10WMUHZSHG@PAYTM-YESB0PTMUPI-424891342180-NA</t>
  </si>
  <si>
    <t>0000424891342180</t>
  </si>
  <si>
    <t>UPI-TAPRII THE CHAI BAR-PAYTMQR10WMUHZSHG@PAYTM-YESB0PTMUPI-424838945182-NA</t>
  </si>
  <si>
    <t>0000424838945182</t>
  </si>
  <si>
    <t>UPI-YASHPAL SINGH-PAYTMQR5COOYM@PTYS-YESB0PTMUPI-461491685889-NA</t>
  </si>
  <si>
    <t>0000461491685889</t>
  </si>
  <si>
    <t>UPI-PARMOD-9911838687@OKBIZAXIS-UTIB0000553-424808662376-NA</t>
  </si>
  <si>
    <t>0000424808662376</t>
  </si>
  <si>
    <t>UPI-MOTHER DAIRY KASHMER-PAYTMQRNR8TT4MWVP@PAYTM-YESB0PTMUPI-461469748832-NA</t>
  </si>
  <si>
    <t>0000461469748832</t>
  </si>
  <si>
    <t>UPI-MINTOO SO RAMESH CHA-7457805272@YBL-UBIN0534200-424896401716-SENT FROM PAYTM</t>
  </si>
  <si>
    <t>0000424896401716</t>
  </si>
  <si>
    <t>UPI-ASHWANI PRAJAPATI-Q590105888@YBL-YESB0YBLUPI-424809280046-NA</t>
  </si>
  <si>
    <t>0000424809280046</t>
  </si>
  <si>
    <t>UPI-MAGICPIN-PAYTM-13572266QSWF@PTYBL-YESB0PTMUPI-461447694680-NA</t>
  </si>
  <si>
    <t>0000461447694680</t>
  </si>
  <si>
    <t>UPI-MAGICPIN-PAYTM-13572266QSWF@PTYBL-YESB0PTMUPI-424863080318-NA</t>
  </si>
  <si>
    <t>0000424863080318</t>
  </si>
  <si>
    <t>UPI-ASRA BANO-PAYTMQR5DT962@PTYS-YESB0PTMUPI-424863970880-NA</t>
  </si>
  <si>
    <t>0000424863970880</t>
  </si>
  <si>
    <t>UPI-POOJA DEVI-PAYTM.S11JJVM@PTY-YESB0MCHUPI-461438104198-NA</t>
  </si>
  <si>
    <t>0000461438104198</t>
  </si>
  <si>
    <t>UPI-WWWMAGICPININ-MAGICPIN.PAYU@INDUS-INDB0002201-424965683894-NA</t>
  </si>
  <si>
    <t>0000424965683894</t>
  </si>
  <si>
    <t>05/09/24</t>
  </si>
  <si>
    <t>UPI-MAGICPIN-PAYTM-13572266QSWF@PTYBL-YESB0PTMUPI-461529415533-NA</t>
  </si>
  <si>
    <t>0000461529415533</t>
  </si>
  <si>
    <t>UPI-BUNDL TECHNOLOGIES P-SWIGGYUPI@AXB-UTIB0000100-424937674994-PAY FOR INTENT</t>
  </si>
  <si>
    <t>0000424937674994</t>
  </si>
  <si>
    <t>UPI-HUBBLE WALLET-HUBBLEWALLETONLINE@AXL-UTIB0AXLUPI-424917175474-PAYMENT FOR 01J711</t>
  </si>
  <si>
    <t>0000424917175474</t>
  </si>
  <si>
    <t>UPI-ABUTALIB-PAYTMQR9BZA8TGEAB@PAYTM-YESB0PTMUPI-424901434813-NA</t>
  </si>
  <si>
    <t>0000424901434813</t>
  </si>
  <si>
    <t>UPI-HUBBLE WALLET-HUBBLEWALLETONLINE@YBL-YESB0YBLUPI-461604129709-PAYMENT FOR 01J71V</t>
  </si>
  <si>
    <t>0000461604129709</t>
  </si>
  <si>
    <t>06/09/24</t>
  </si>
  <si>
    <t>UPI-ZOMATO LTD-ZOMATO-ORDER@PTYBL-YESB0PTMUPI-425073639397-ZOMATO PAYMENT</t>
  </si>
  <si>
    <t>0000425073639397</t>
  </si>
  <si>
    <t>UPI-JOGENDER  SINGH-Q911467715@YBL-YESB0YBLUPI-461689184977-NA</t>
  </si>
  <si>
    <t>0000461689184977</t>
  </si>
  <si>
    <t>UPI-PARVEEN KUMAR-Q262735573@YBL-YESB0YBLUPI-461643183059-NA</t>
  </si>
  <si>
    <t>0000461643183059</t>
  </si>
  <si>
    <t>UPI-PAYTM APP-TRAVEL1PAYTM@HDFCBANK-HDFC0000499-425028843965-NA</t>
  </si>
  <si>
    <t>0000425028843965</t>
  </si>
  <si>
    <t>UPI-DELHI METRO QR TICKE-PAYTM-8736701@PTYBL-YESB0PTMUPI-461634654082-NA</t>
  </si>
  <si>
    <t>0000461634654082</t>
  </si>
  <si>
    <t>UPI-RAJAN YADAV-PAYTMQR5APQEB@PAYTM-YESB0PTMUPI-461671161084-NA</t>
  </si>
  <si>
    <t>0000461671161084</t>
  </si>
  <si>
    <t>UPI-NEW AGGRAWAL SWEETS -PAYTMQR1VM1R2LCIL@PAYTM-YESB0PTMUPI-425032134950-NA</t>
  </si>
  <si>
    <t>0000425032134950</t>
  </si>
  <si>
    <t>UPI-ALOK-PAYTMQR58DN7H@PAYTM-YESB0PTMUPI-425078843500-NA</t>
  </si>
  <si>
    <t>0000425078843500</t>
  </si>
  <si>
    <t>UPI-MAGICPIN-PAYTM-13572266QSWF@PTYBL-YESB0PTMUPI-425183854304-NA</t>
  </si>
  <si>
    <t>0000425183854304</t>
  </si>
  <si>
    <t>07/09/24</t>
  </si>
  <si>
    <t>UPI-RISHI  PAL-8130212445@IBL-KKBK0005033-425131451472-SENT FROM PAYTM</t>
  </si>
  <si>
    <t>0000425131451472</t>
  </si>
  <si>
    <t>UPI-APPLE MEDIA SERVICES-APPLESERVICES.BDSI@HDFCBANK-HDFC0000001-425178718089-UPI MANDATE</t>
  </si>
  <si>
    <t>0000425178718089</t>
  </si>
  <si>
    <t>UPI-BUNDL TECHNOLOGIES P-SWIGGYUPI@AXB-UTIB0000100-425133873058-PAY FOR INTENT</t>
  </si>
  <si>
    <t>0000425133873058</t>
  </si>
  <si>
    <t>UPI-SHASHANK JHA-8882219097@JUPITERAXIS-FDRL0007777-425167397110-SENT VIA JUPITER</t>
  </si>
  <si>
    <t>0000425167397110</t>
  </si>
  <si>
    <t>UPI-ZOMATO LTD-ZOMATOLTD9.RZP@MAIRTEL-AIRP0000001-461858673364-PAYVIARAZORPAY</t>
  </si>
  <si>
    <t>0000461858673364</t>
  </si>
  <si>
    <t>08/09/24</t>
  </si>
  <si>
    <t>UPI-ZOMATO LTD-ZOMATOLTD9.RZP@MAIRTEL-AIRP0000001-425300262012-REFUND FOR UPI RRN</t>
  </si>
  <si>
    <t>0000425300262012</t>
  </si>
  <si>
    <t>09/09/24</t>
  </si>
  <si>
    <t>UPI-RMSP ROHINI HYPERMAR-AMZN-DGJ5QHW81CV@YAPL-YESB0APLUPI-461906211067-NA</t>
  </si>
  <si>
    <t>0000461906211067</t>
  </si>
  <si>
    <t>UPI-INDIAN INSTITUTE OF -SBIEPAY.1002785@SBI-SBIN0016209-425335072687-COLLECT REQUEST FO</t>
  </si>
  <si>
    <t>0000425335072687</t>
  </si>
  <si>
    <t>UPI-AIRTEL-PAYAIR7673@PTYBL-YESB0PTMUPI-425362602912-NA</t>
  </si>
  <si>
    <t>0000425362602912</t>
  </si>
  <si>
    <t>UPI-BAOZI MOMOS-PAYTMQR1L1EIQSF7O@PAYTM-YESB0PTMUPI-425345966241-NA</t>
  </si>
  <si>
    <t>0000425345966241</t>
  </si>
  <si>
    <t>UPI-THE NEW SHOP-PAYTM.D12683868387@PTY-YESB0MCHUPI-425447855446-NA</t>
  </si>
  <si>
    <t>0000425447855446</t>
  </si>
  <si>
    <t>10/09/24</t>
  </si>
  <si>
    <t>UPI-ZEPTO-ZEPTO.RZP@AXISBANK-UTIB0000100-425404216693-NA</t>
  </si>
  <si>
    <t>0000425404216693</t>
  </si>
  <si>
    <t>UPI-SWIGGY-SWIGGY@YESPAY-YESB0YESUPI-425447935716-PAY FOR MERCHANT</t>
  </si>
  <si>
    <t>0000425447935716</t>
  </si>
  <si>
    <t>UPI-SWIGGY-SWIGGY@YESPAY-YESB0YESUPI-425479320852-REFUND FOR 7YMRSNE</t>
  </si>
  <si>
    <t>0000425479320852</t>
  </si>
  <si>
    <t>UPI-SADANAND MANDAL-SAURABHKU200222@IBL-UBIN0816400-462084229079-SENT FROM PAYTM</t>
  </si>
  <si>
    <t>0000462084229079</t>
  </si>
  <si>
    <t>CRV POS 526099******3226 GOOGLEPLAY</t>
  </si>
  <si>
    <t>UPI-MANORANJAN TABA-HSBIMOPAD.YM508692-022211900293749@SBI-SBIN0001154-425411218590-NA</t>
  </si>
  <si>
    <t>0000425411218590</t>
  </si>
  <si>
    <t>UPI-KAPOOR ARTS EMPORIUM-HSBIMOPAD.YM498091-022000000446539@SBI-SBIN0001154-462007344908-NA</t>
  </si>
  <si>
    <t>0000462007344908</t>
  </si>
  <si>
    <t>UPI-GAURABH  KHAJURIA-POS.11328042@INDUS-INDB0000001-462038192372-SENT FROM PAYTM</t>
  </si>
  <si>
    <t>0000462038192372</t>
  </si>
  <si>
    <t>UPI-ARUN SHARMA-PAYTMQRSE4A6Q04DT@PAYTM-YESB0PTMUPI-462120190324-NA</t>
  </si>
  <si>
    <t>0000462120190324</t>
  </si>
  <si>
    <t>11/09/24</t>
  </si>
  <si>
    <t>UPI-ARUN SHARMA-PAYTMQRSE4A6Q04DT@PAYTM-YESB0PTMUPI-425556581488-NA</t>
  </si>
  <si>
    <t>0000425556581488</t>
  </si>
  <si>
    <t>UPI-SHRI SAI CATERERS KA-EZYSMSW.2540061024949578@ICICI-ICIC0DC0099-425517089173-NA</t>
  </si>
  <si>
    <t>0000425517089173</t>
  </si>
  <si>
    <t>UPI-BURGER KING INDIA-BURGERKINGINDIA539.RZP@ICICI-ICIC0DC0099-425520575613-NA</t>
  </si>
  <si>
    <t>0000425520575613</t>
  </si>
  <si>
    <t>UPI-BURGER KING INDIA-BURGERKINGINDIA539.RZP@ICICI-ICIC0DC0099-425598611222-NA</t>
  </si>
  <si>
    <t>0000425598611222</t>
  </si>
  <si>
    <t>12/09/24</t>
  </si>
  <si>
    <t>UPI-CHANDER BUSHAN-JKBMERC00332439@JKB-JAKA0RANRSI-425666497407-NA</t>
  </si>
  <si>
    <t>0000425666497407</t>
  </si>
  <si>
    <t>UPI-SHRI SAI CATERERS-PINELABS.1277624@ICICI-ICIC0DC0099-425628112731-GENERATING DYNAMIC</t>
  </si>
  <si>
    <t>0000425628112731</t>
  </si>
  <si>
    <t>UPI-MS SHAM LAL VAISHNO -PAYTMQR1DARLRUQK9@PAYTM-YESB0PTMUPI-462285691074-NA</t>
  </si>
  <si>
    <t>0000462285691074</t>
  </si>
  <si>
    <t>UPI-KIRAN  DEVI-SATYENDRAKUMAR77315@OKSBI-SBIN0009482-425893308868-SENT FROM PAYTM</t>
  </si>
  <si>
    <t>0000425893308868</t>
  </si>
  <si>
    <t>14/09/24</t>
  </si>
  <si>
    <t>UPI-DELHI METRO RECHARGE-PAYTM-8736701@PTYBL-YESB0PTMUPI-425949352975-NA</t>
  </si>
  <si>
    <t>0000425949352975</t>
  </si>
  <si>
    <t>15/09/24</t>
  </si>
  <si>
    <t>UPI-ASHUTOSH SINGH S O S-9450335030@PTYES-BARB0BUPGBX-462531140399-NA</t>
  </si>
  <si>
    <t>0000462531140399</t>
  </si>
  <si>
    <t>UPI-UNDERGROUND MANDI HO-PAYTMQRZ4FGTU6P2W@PAYTM-YESB0PTMUPI-425926300674-NA</t>
  </si>
  <si>
    <t>0000425926300674</t>
  </si>
  <si>
    <t>UPI-DAILY TREATS MANDI H-PAYTMQRRQW2MWJEZL@PAYTM-YESB0PTMUPI-425987410793-NA</t>
  </si>
  <si>
    <t>0000425987410793</t>
  </si>
  <si>
    <t>UPI-METRO TRIP CAFE 1-PAYTMQR1R8V5OR624@PAYTM-YESB0PTMUPI-425950206187-NA</t>
  </si>
  <si>
    <t>0000425950206187</t>
  </si>
  <si>
    <t>UPI-MEESHO-PAYTM-17731298@PTYBL-YESB0PTMUPI-425939494931-UPI INTENT</t>
  </si>
  <si>
    <t>0000425939494931</t>
  </si>
  <si>
    <t>UPI-DINESH-9811542509@AXL-BARB0IPEDEL-462605708490-SENT FROM PAYTM</t>
  </si>
  <si>
    <t>0000462605708490</t>
  </si>
  <si>
    <t>16/09/24</t>
  </si>
  <si>
    <t>UPI-MR  SHAKETAILS-GPAY-11240835846@OKBIZAXIS-UTIB0000553-462668086190-COLD COFFEE AND FR</t>
  </si>
  <si>
    <t>0000462668086190</t>
  </si>
  <si>
    <t>UPI-MAGICPIN-MAGICPIN.PAYU@AXISBANK-UTIB0000000-426095238985-NA</t>
  </si>
  <si>
    <t>0000426095238985</t>
  </si>
  <si>
    <t>UPI-MAGICPIN-MAGICPIN.PAYU@AXISBANK-UTIB0000000-426061380299-NA</t>
  </si>
  <si>
    <t>0000426061380299</t>
  </si>
  <si>
    <t>UPI-JIOCINEMA-VIACOM18ONLINE@YBL-YESB0YBLUPI-426167855524-SUBSCRIPTION DEBIT</t>
  </si>
  <si>
    <t>0000426167855524</t>
  </si>
  <si>
    <t>17/09/24</t>
  </si>
  <si>
    <t>UPI-MAGICPIN-PAYTM-13572266QSWF@PTYBL-YESB0PTMUPI-426199110469-NA</t>
  </si>
  <si>
    <t>0000426199110469</t>
  </si>
  <si>
    <t>UPI-MAGICPIN-MAGICPIN.PAYU@AXISBANK-UTIB0000000-426174556600-PAYUREFUND</t>
  </si>
  <si>
    <t>0000426174556600</t>
  </si>
  <si>
    <t>UPI-POONAM KAPOOR-Q964260390@YBL-YESB0YBLUPI-426102627916-NA</t>
  </si>
  <si>
    <t>0000426102627916</t>
  </si>
  <si>
    <t>UPI-MAGICPIN-PAYTM-13572266QSWF@PTYBL-YESB0PTMUPI-462842674643-NA</t>
  </si>
  <si>
    <t>0000462842674643</t>
  </si>
  <si>
    <t>18/09/24</t>
  </si>
  <si>
    <t>UPI-SAPAN RAI-PAYTMQR5DLBGD@PTYS-YESB0PTMUPI-426208857799-NA</t>
  </si>
  <si>
    <t>0000426208857799</t>
  </si>
  <si>
    <t>UPI-ASHU COSMETICS-PAYTMQRGOEGHT5150@PAYTM-YESB0PTMUPI-426276418672-NA</t>
  </si>
  <si>
    <t>0000426276418672</t>
  </si>
  <si>
    <t>UPI-LAIBA-LAIBAKHAN33350@OKICICI-BKID0006012-426243981634-SENT FROM PAYTM</t>
  </si>
  <si>
    <t>0000426243981634</t>
  </si>
  <si>
    <t>UPI-BUNDL TECHNOLOGIES P-SWIGGYUPI@AXB-UTIB0000100-426278811167-PAY FOR INTENT</t>
  </si>
  <si>
    <t>0000426278811167</t>
  </si>
  <si>
    <t>UPI-SHASHANK JHA-8882219097@JUPITERAXIS-FDRL0007777-426392159123-SENT VIA JUPITER</t>
  </si>
  <si>
    <t>0000426392159123</t>
  </si>
  <si>
    <t>19/09/24</t>
  </si>
  <si>
    <t>UPI-CINEPOLIS INDIA PRIV-CINEPOLISINDIA.CCAV@HDFCBANK-HDFC0000499-426331554413-COLLECT</t>
  </si>
  <si>
    <t>0000426331554413</t>
  </si>
  <si>
    <t>UPI-CINEPOLIS INDIA PRIV-CINEPOLISINDIA.CCAV@HDFCBANK-HDFC0000499-426314052724-NA</t>
  </si>
  <si>
    <t>0000426314052724</t>
  </si>
  <si>
    <t>UPI-MAGICPIN-PAYTM-13572266QSWF@PTYBL-YESB0PTMUPI-426305599461-NA</t>
  </si>
  <si>
    <t>0000426305599461</t>
  </si>
  <si>
    <t>UPI-MAGICPIN-PAYTM-13572266QSWF@PTYBL-YESB0PTMUPI-462921661458-EXPRESS</t>
  </si>
  <si>
    <t>0000462921661458</t>
  </si>
  <si>
    <t>UPI-GARHWAL BAKERY-PAYTMQRG9H1EHGC3U@PAYTM-YESB0PTMUPI-426388030062-CAKE</t>
  </si>
  <si>
    <t>0000426388030062</t>
  </si>
  <si>
    <t>UPI-CINEPOLIS INDIA PRIV-CINEPOLISINDIA.CCAV@HDFCBANK-HDFC0000240-426334280140-REFUND</t>
  </si>
  <si>
    <t>0000426334280140</t>
  </si>
  <si>
    <t>UPI-CHINESE N BAKERS-GPAY-11242269338@OKBIZAXIS-UTIB0000553-426388907006-NA</t>
  </si>
  <si>
    <t>0000426388907006</t>
  </si>
  <si>
    <t>UPI-MAGICPIN-PAYTM-13572266QSWF@PTYBL-YESB0PTMUPI-426318704251-NA</t>
  </si>
  <si>
    <t>0000426318704251</t>
  </si>
  <si>
    <t>UPI-BIGTREE ENTERTAINMEN-BOOKMYSHOW@AXB-UTIB0000100-426395327528-BIGTREEENTERTAINME</t>
  </si>
  <si>
    <t>0000426395327528</t>
  </si>
  <si>
    <t>20/09/24</t>
  </si>
  <si>
    <t>UPI-BANSIWALA PRASHANT V-Q226073581@YBL-YESB0YBLUPI-426420210619-NA</t>
  </si>
  <si>
    <t>0000426420210619</t>
  </si>
  <si>
    <t>UPI-BANSIWALA PRASHANT V-Q226073581@YBL-YESB0YBLUPI-426490839810-NA</t>
  </si>
  <si>
    <t>0000426490839810</t>
  </si>
  <si>
    <t>INSTAALERT CHGS JUL24 SMS(3) 010724-MIR2526273078150</t>
  </si>
  <si>
    <t>MIR2526273078150</t>
  </si>
  <si>
    <t>UPI-PRINCE KUMAR-PAYTMQR5DPRCY@PTYS-YESB0PTMUPI-463078875869-NA</t>
  </si>
  <si>
    <t>0000463078875869</t>
  </si>
  <si>
    <t>UPI-GARHWAL BAKERY-PAYTMQRG9H1EHGC3U@PAYTM-YESB0PTMUPI-426423847755-NA</t>
  </si>
  <si>
    <t>0000426423847755</t>
  </si>
  <si>
    <t>UPI-GARHWAL BAKERY-PAYTMQR1WUQD6U58T@PAYTM-YESB0PTMUPI-426431633343-NA</t>
  </si>
  <si>
    <t>0000426431633343</t>
  </si>
  <si>
    <t>UPI-ZOMATO ONLINE ORDER-ZOMATOONLINEORD384743.RZP@RXAIRTEL-AIRP0000011-426496781787-ZOMATOONLINEORDER</t>
  </si>
  <si>
    <t>0000426496781787</t>
  </si>
  <si>
    <t>UPI-HUBBLE WALLET-HUBBLEWALLETONLINE@AXL-UTIB0AXLUPI-463081517197-PAYMENT FOR 01J883</t>
  </si>
  <si>
    <t>0000463081517197</t>
  </si>
  <si>
    <t>UPI-ZOMATO LTD-ZOMATOLTD9.RZP@MAIRTEL-AIRP0000001-463050296187-PAYVIARAZORPAY</t>
  </si>
  <si>
    <t>0000463050296187</t>
  </si>
  <si>
    <t>UPI-HALDIRAM PACIFIC MAL-PAYTM-74224434@PTYS-YESB0PTMUPI-426412087471-TRUE</t>
  </si>
  <si>
    <t>0000426412087471</t>
  </si>
  <si>
    <t>UPI-HUBBLE WALLET-HUBBLEWALLETONLINE@YBL-YESB0YBLUPI-426527065430-PAYMENT FOR 01J88K</t>
  </si>
  <si>
    <t>0000426527065430</t>
  </si>
  <si>
    <t>21/09/24</t>
  </si>
  <si>
    <t>UPI-RAJENDRA JAIBAHADUR -SAHARSHPIYUSH-1@OKICICI-BARB0SAKINA-426540499096-SENT FROM PAYTM</t>
  </si>
  <si>
    <t>0000426540499096</t>
  </si>
  <si>
    <t>UPI-MAGICPIN-PAYTM-13572266QSWF@PTYBL-YESB0PTMUPI-463155014287-NA</t>
  </si>
  <si>
    <t>0000463155014287</t>
  </si>
  <si>
    <t>UPI-MAGICPIN-PAYTM-13572266QSWF@PTYBL-YESB0PTMUPI-426501392827-NA</t>
  </si>
  <si>
    <t>0000426501392827</t>
  </si>
  <si>
    <t>UPI-RAMA SHARMA-PAYTMQR56VN6C@PAYTM-YESB0PTMUPI-426506357933-NA</t>
  </si>
  <si>
    <t>0000426506357933</t>
  </si>
  <si>
    <t>UPI-SSDN TRADING-Q598693965@YBL-YESB0YBLUPI-426519814029-COFFEE AND CHIPS</t>
  </si>
  <si>
    <t>0000426519814029</t>
  </si>
  <si>
    <t>UPI-AMAZON SELLER SERVIC-AMAZONSELLERSERVICES.98397377@HDFCBANK-HDFC0000499-426638433792-NA</t>
  </si>
  <si>
    <t>0000426638433792</t>
  </si>
  <si>
    <t>22/09/24</t>
  </si>
  <si>
    <t>UPI-MAGICPIN-PAYTM-13572266QSWF@PTYBL-YESB0PTMUPI-426612138894-NA</t>
  </si>
  <si>
    <t>0000426612138894</t>
  </si>
  <si>
    <t>UPI-HUBBLE WALLET-HUBBLEWALLETONLINE@YBL-YESB0YBLUPI-463261984991-PAYMENT FOR 01J8DC</t>
  </si>
  <si>
    <t>0000463261984991</t>
  </si>
  <si>
    <t>UPI-JEEVIKA STATIONERY-MERCHANT1332095.AUGP@AUBANK-AUBL0000001-426743645983-NA</t>
  </si>
  <si>
    <t>0000426743645983</t>
  </si>
  <si>
    <t>23/09/24</t>
  </si>
  <si>
    <t>UPI-HUBBLE WALLET-HUBBLEWALLETONLINE@YBL-YESB0YBLUPI-426744419627-PAYMENT FOR 01J8EM</t>
  </si>
  <si>
    <t>0000426744419627</t>
  </si>
  <si>
    <t>UPI-ZOMATO LTD-ZOMATO-ORDER@PTYBL-YESB0PTMUPI-426723423540-ZOMATO PAYMENT</t>
  </si>
  <si>
    <t>0000426723423540</t>
  </si>
  <si>
    <t>UPI-MAGICPIN-PAYTM-13572266QSWF@PTYBL-YESB0PTMUPI-499965640349-OID73394351921FAFE</t>
  </si>
  <si>
    <t>0000499965640349</t>
  </si>
  <si>
    <t>UPI-MAGICPIN-PAYTM-13572266QSWF@PTYBL-YESB0PTMUPI-426747377850-COLLECT</t>
  </si>
  <si>
    <t>0000426747377850</t>
  </si>
  <si>
    <t>UPI-THE NEW SHOP-PAYTM.D12683868387@PTY-YESB0MCHUPI-426824285941-NA</t>
  </si>
  <si>
    <t>0000426824285941</t>
  </si>
  <si>
    <t>24/09/24</t>
  </si>
  <si>
    <t>UPI-MAYUR SAXENA-63783873015252@CNRB-CNRB0002702-463450749095-NA</t>
  </si>
  <si>
    <t>0000463450749095</t>
  </si>
  <si>
    <t>UPI-LAKHDATAR FOODS-PAYTMQR5DKOOX@PTYS-YESB0PTMUPI-426852234891-NA</t>
  </si>
  <si>
    <t>0000426852234891</t>
  </si>
  <si>
    <t>UPI-RAJNISH-PAYTMQR162SN9@PAYTM-YESB0PTMUPI-426862250592-NA</t>
  </si>
  <si>
    <t>0000426862250592</t>
  </si>
  <si>
    <t>UPI-RAJNISH-PAYTMQR162SN9@PAYTM-YESB0PTMUPI-426822619760-NA</t>
  </si>
  <si>
    <t>0000426822619760</t>
  </si>
  <si>
    <t>UPI-MAGICPIN-PAYTM-72195222@PTYBL-YESB0PTMUPI-426934048871-NA</t>
  </si>
  <si>
    <t>0000426934048871</t>
  </si>
  <si>
    <t>25/09/24</t>
  </si>
  <si>
    <t>UPI-MAGICPIN-PAYTM-72195222@PTYBL-YESB0PTMUPI-463519629132-NA</t>
  </si>
  <si>
    <t>0000463519629132</t>
  </si>
  <si>
    <t>UPI-DSIIDC-DSIIDC.63328008@HDFCBANK-HDFC0000001-426959735425-NA</t>
  </si>
  <si>
    <t>0000426959735425</t>
  </si>
  <si>
    <t>UPI-ROHINI SECTOR 10 TWI-PAYTMQR1AETEPTNGA@PAYTM-YESB0PTMUPI-463546075953-NA</t>
  </si>
  <si>
    <t>0000463546075953</t>
  </si>
  <si>
    <t>UPI-YUM RESTAURANT INDIA-YUMRESTA.BD@ICICI-ICIC0DC0099-426991782294-COLLECT-PAY-REQUES</t>
  </si>
  <si>
    <t>0000426991782294</t>
  </si>
  <si>
    <t>UPI-DEEPAK KUMAR-KUMARANMOLS711-1@OKHDFCBANK-HDFC0006108-463537614955-SENT FROM PAYTM</t>
  </si>
  <si>
    <t>0000463537614955</t>
  </si>
  <si>
    <t>UPI-PULKIT-7827833873@YBL-KKBK0004617-427003344608-SENT FROM PAYTM</t>
  </si>
  <si>
    <t>0000427003344608</t>
  </si>
  <si>
    <t>26/09/24</t>
  </si>
  <si>
    <t>UPI-MR RAJESH-PAYTM.S14JJY6@PTY-YESB0MCHUPI-427066404848-NA</t>
  </si>
  <si>
    <t>0000427066404848</t>
  </si>
  <si>
    <t>UPI-AMAZON INDIA-AMAZON@RAPL-RATN000RAPL-427069008192-YOU ARE PAYING FOR</t>
  </si>
  <si>
    <t>0000427069008192</t>
  </si>
  <si>
    <t>UPI-AMAZON INDIA-AMAZON.REFUNDS@RAPL-RATN000RAPL-427006108514-REFUND FOR YOUR AM</t>
  </si>
  <si>
    <t>0000427006108514</t>
  </si>
  <si>
    <t>UPI-AMAZON PAY BALANCE-AMAZONPAYBALANCELOAD@APL-UTIB0000100-427148280534-YOU ARE PAYING FOR</t>
  </si>
  <si>
    <t>0000427148280534</t>
  </si>
  <si>
    <t>27/09/24</t>
  </si>
  <si>
    <t>UPI-HARI SHRI ENTERPRISE-PAYTMQR16VQHWQR9T@PAYTM-YESB0PTMUPI-463765910517-NA</t>
  </si>
  <si>
    <t>0000463765910517</t>
  </si>
  <si>
    <t>UPI-MAGICPIN-PAYTM-13572266QSWF@PTYBL-YESB0PTMUPI-427135174745-OID39631281923264E</t>
  </si>
  <si>
    <t>0000427135174745</t>
  </si>
  <si>
    <t>UPI-MAGICPIN-PAYTM-13572266QSWF@PTYBL-YESB0PTMUPI-427137425430-OID298153119232B48</t>
  </si>
  <si>
    <t>0000427137425430</t>
  </si>
  <si>
    <t>UPI-AJAY-PAYTMQR5VI8GC@PTYS-YESB0PTMUPI-427153443788-NA</t>
  </si>
  <si>
    <t>0000427153443788</t>
  </si>
  <si>
    <t>UPI-MAGICPIN-PAYTM-13572266QSWF@PTYBL-YESB0PTMUPI-427145153779-OID411973019233C8F</t>
  </si>
  <si>
    <t>0000427145153779</t>
  </si>
  <si>
    <t>UPI-MAGICPIN-PAYTM-13572266QSWF@PTYBL-YESB0PTMUPI-427145452599-OID909633719233D0F</t>
  </si>
  <si>
    <t>0000427145452599</t>
  </si>
  <si>
    <t>UPI-PRINCE KUMAR-PAYTMQR5MZGHZ@PTYS-YESB0PTMUPI-427176662121-COKE COFFEE COOKIE</t>
  </si>
  <si>
    <t>0000427176662121</t>
  </si>
  <si>
    <t>UPI-SWIGGY-SWIGGY.RZP@AXISBANK-UTIB0000100-463783721602-PAYVIARAZORPAY</t>
  </si>
  <si>
    <t>0000463783721602</t>
  </si>
  <si>
    <t>28/09/24</t>
  </si>
  <si>
    <t>UPI-ZOMATO LIMITED-ZOMATO4.PAYU@ICICI-ICIC0DC0099-427283286333-UPIINTENT</t>
  </si>
  <si>
    <t>0000427283286333</t>
  </si>
  <si>
    <t>UPI-SUMIT DHULL-PAYTMQR28100505010160EAMEQTEWLA@PAYTM-YESB0PTMUPI-427257660362-NA</t>
  </si>
  <si>
    <t>0000427257660362</t>
  </si>
  <si>
    <t>UPI-FOR RAVINDER KUMAR A-PAYTMQR5MYORU@PTYS-YESB0PTMUPI-427282151089-NA</t>
  </si>
  <si>
    <t>0000427282151089</t>
  </si>
  <si>
    <t>UPI-SHASHANK JHA-8882219097@PTHDFC-PUNB0520610-463816351787-NA</t>
  </si>
  <si>
    <t>0000463816351787</t>
  </si>
  <si>
    <t>UPI-RAPIDO-PAYTM-76881028@PTYBL-YESB0PTMUPI-427284702042-NA</t>
  </si>
  <si>
    <t>0000427284702042</t>
  </si>
  <si>
    <t>UPI-PRINCE KUMAR-PAYTMQR5MZGHZ@PTYS-YESB0PTMUPI-463817438154-NA</t>
  </si>
  <si>
    <t>0000463817438154</t>
  </si>
  <si>
    <t>UPI-MAGICPIN-PAYTM-13572266QSWF@PTYBL-YESB0PTMUPI-427245494980-OID234388519239C5C</t>
  </si>
  <si>
    <t>0000427245494980</t>
  </si>
  <si>
    <t>UPI-PAYTM APP-TRAVEL1PAYTM@HDFCBANK-HDFC0000499-427325032614-NA</t>
  </si>
  <si>
    <t>0000427325032614</t>
  </si>
  <si>
    <t>29/09/24</t>
  </si>
  <si>
    <t>UPI-DELHI METRO QR TICKE-PAYTM-8736701@PTYBL-YESB0PTMUPI-463945603598-NA</t>
  </si>
  <si>
    <t>0000463945603598</t>
  </si>
  <si>
    <t>UPI-MAGICPIN-PAYTM-13572266QSWF@PTYBL-YESB0PTMUPI-427310679571-COLLECT</t>
  </si>
  <si>
    <t>0000427310679571</t>
  </si>
  <si>
    <t>UPI-SWIGGY-UPISWIGGY@ICICI-ICIC0DC0099-427371767479-NA</t>
  </si>
  <si>
    <t>0000427371767479</t>
  </si>
  <si>
    <t>UPI-WWW MAGICPIN IN-MAGICP.PAYU@HDFCBANK-HDFC0000499-427477413147-UPI TRANSACTION</t>
  </si>
  <si>
    <t>0000427477413147</t>
  </si>
  <si>
    <t>30/09/24</t>
  </si>
  <si>
    <t>UPI-DELHIVERY LIMITED-PAYTM-DELHIVERY123@PTYBL-YESB0PTMUPI-464098273323-NA</t>
  </si>
  <si>
    <t>0000464098273323</t>
  </si>
  <si>
    <t>UPI-MANISH GARG-Q931382092@YBL-YESB0YBLUPI-427486349192-NA</t>
  </si>
  <si>
    <t>0000427486349192</t>
  </si>
  <si>
    <t>UPI-GROW VERTICAL BEVERA-Q756875804@YBL-YESB0YBLUPI-427455261178-NA</t>
  </si>
  <si>
    <t>0000427455261178</t>
  </si>
  <si>
    <t>INTEREST PAID TILL 30-SEP-2024</t>
  </si>
  <si>
    <t>UPI-PRAMILA-PAYTMQR1E312I7F4B@PAYTM-YESB0PTMUPI-464132413005-NA</t>
  </si>
  <si>
    <t>0000464132413005</t>
  </si>
  <si>
    <t>01/10/24</t>
  </si>
  <si>
    <t>UPI-PRAMILA-PAYTMQR1E312I7F4B@PAYTM-YESB0PTMUPI-427519228438-NA</t>
  </si>
  <si>
    <t>0000427519228438</t>
  </si>
  <si>
    <t>UPI-PRAMILA-PAYTMQR1E312I7F4B@PAYTM-YESB0PTMUPI-464149782070-NA</t>
  </si>
  <si>
    <t>0000464149782070</t>
  </si>
  <si>
    <t>UPI-PRINCE  SAGAR-8860669325@PTHDFC-KKBK0000215-464126057222-RITIK SHASHANK REN</t>
  </si>
  <si>
    <t>0000464126057222</t>
  </si>
  <si>
    <t>UPI-SHASHANK JHA-8882219097@JUPITERAXIS-FDRL0007777-427522487690-SENT VIA JUPITER</t>
  </si>
  <si>
    <t>0000427522487690</t>
  </si>
  <si>
    <t>UPI-SHASHANK JHA-8882219097@JUPITERAXIS-FDRL0007777-427522566563-SENT VIA JUPITER</t>
  </si>
  <si>
    <t>0000427522566563</t>
  </si>
  <si>
    <t>UPI-AMAZON PAY BALANCE-AMAZONPAYBALANCELOAD@APL-UTIB0000100-427501806732-YOU ARE PAYING FOR</t>
  </si>
  <si>
    <t>0000427501806732</t>
  </si>
  <si>
    <t>UPI-CAPITALFLOAT-AMZNLPA-T5EHEZZLL5@RAPL-RATN000RAPL-464192728045-YOU ARE PAYING FOR</t>
  </si>
  <si>
    <t>0000464192728045</t>
  </si>
  <si>
    <t>UPI-SUMIT DHULL-PAYTMQR28100505010160EAMEQTEWLA@PAYTM-YESB0PTMUPI-427515094176-NA</t>
  </si>
  <si>
    <t>0000427515094176</t>
  </si>
  <si>
    <t>UPI-PRINCE KUMAR-PAYTMQR5MZGHZ@PTYS-YESB0PTMUPI-427585246801-COKE CHIPS</t>
  </si>
  <si>
    <t>0000427585246801</t>
  </si>
  <si>
    <t>UPI-BUNDL TECHNOLOGIES P-SWIGGYFOODSREH.RZP@MAIRTEL-AIRP0000001-427531630439-PAYVIARAZORPAY</t>
  </si>
  <si>
    <t>0000427531630439</t>
  </si>
  <si>
    <t>UPI-ZOMATO-PAYZOMATO@HDFCBANK-HDFC0000499-427579886552-NA</t>
  </si>
  <si>
    <t>0000427579886552</t>
  </si>
  <si>
    <t>UPI-MUBIN AHMED-PAYTMQRZO8OTP0Y6E@PAYTM-YESB0PTMUPI-464207020454-NA</t>
  </si>
  <si>
    <t>0000464207020454</t>
  </si>
  <si>
    <t>02/10/24</t>
  </si>
  <si>
    <t>UPI-HARSHIT KUMAR-PAYTMQR5DPU1D@PTYS-YESB0PTMUPI-427692870150-NA</t>
  </si>
  <si>
    <t>0000427692870150</t>
  </si>
  <si>
    <t>UPI-SANTRAM-PAYTMQR5CQSI5@PTYS-YESB0PTMUPI-427609636169-NA</t>
  </si>
  <si>
    <t>0000427609636169</t>
  </si>
  <si>
    <t>UPI-MAGICPIN-PAYTM-13572266QSWF@PTYBL-YESB0PTMUPI-427640969175-OID88568361924E04E</t>
  </si>
  <si>
    <t>0000427640969175</t>
  </si>
  <si>
    <t>UPI-MAGICPIN-PAYTM-13572266QSWF@PTYBL-YESB0PTMUPI-427613283764-COLLECT</t>
  </si>
  <si>
    <t>0000427613283764</t>
  </si>
  <si>
    <t>UPI-AMAZON PAY BALANCE-AMAZONPAYBALANCELOAD@APL-UTIB0000100-427701379644-YOU ARE PAYING FOR</t>
  </si>
  <si>
    <t>0000427701379644</t>
  </si>
  <si>
    <t>03/10/24</t>
  </si>
  <si>
    <t>UPI-DILIP KUMAR-PAYTMQR5ZC1LY@PTYS-YESB0PTMUPI-427706449263-NA</t>
  </si>
  <si>
    <t>0000427706449263</t>
  </si>
  <si>
    <t>POS 526099XXXXXX3226 IND*LINKEDIN</t>
  </si>
  <si>
    <t>0000000000325165</t>
  </si>
  <si>
    <t>UPI-ZOMATO LTD-ZOMATO-ORDER@PTYBL-YESB0PTMUPI-464332924983-ZOMATO PAYMENT</t>
  </si>
  <si>
    <t>0000464332924983</t>
  </si>
  <si>
    <t>UPI-SHIVAM SAIN-Q667696349@YBL-YESB0YBLUPI-427809605897-NA</t>
  </si>
  <si>
    <t>0000427809605897</t>
  </si>
  <si>
    <t>04/10/24</t>
  </si>
  <si>
    <t>UPI-VIVEK KUMAR-Q512630834@YBL-YESB0YBLUPI-427996530553-NA</t>
  </si>
  <si>
    <t>0000427996530553</t>
  </si>
  <si>
    <t>05/10/24</t>
  </si>
  <si>
    <t>UPI-JUGNU KUMAR PAL-Q868616181@YBL-YESB0YBLUPI-427922186784-NA</t>
  </si>
  <si>
    <t>0000427922186784</t>
  </si>
  <si>
    <t>UPI-PAYTM APP-TRAVEL1PAYTM@HDFCBANK-HDFC0000499-428039552643-NA</t>
  </si>
  <si>
    <t>0000428039552643</t>
  </si>
  <si>
    <t>06/10/24</t>
  </si>
  <si>
    <t>UPI-BUNDL TECHNOLOGIES P-SWIGGYFOODSREH.RZP@MAIRTEL-AIRP0000001-428027713923-PAYVIARAZORPAY</t>
  </si>
  <si>
    <t>0000428027713923</t>
  </si>
  <si>
    <t>UPI-APPLE MEDIA SERVICES-APPLESERVICES.BDSI@HDFCBANK-HDFC0000001-428009355496-UPI MANDATE</t>
  </si>
  <si>
    <t>0000428009355496</t>
  </si>
  <si>
    <t>UPI-RMDC HYPERMARKET-AMZN-DWTIQJWEQAF@YAPL-YESB0APLUPI-428035371287-NA</t>
  </si>
  <si>
    <t>0000428035371287</t>
  </si>
  <si>
    <t>UPI-PRS2 FOODS-PAYTMQR5ENKYJ@PTYS-YESB0PTMUPI-428010995602-NA</t>
  </si>
  <si>
    <t>0000428010995602</t>
  </si>
  <si>
    <t>UPI-GULAB SINGH-PAYTMQR5X9K8S@PTYS-YESB0PTMUPI-428013648768-NA</t>
  </si>
  <si>
    <t>0000428013648768</t>
  </si>
  <si>
    <t>UPI-AMAZON PAY BALANCE-AMAZONPAYBALANCELOAD@RAPL-RATN000RAPL-428145753780-YOU ARE PAYING FOR</t>
  </si>
  <si>
    <t>0000428145753780</t>
  </si>
  <si>
    <t>07/10/24</t>
  </si>
  <si>
    <t>UPI-SS D N TRADING-PAYTMQR1H6MZAZWHR@PAYTM-YESB0PTMUPI-428146898534-NA</t>
  </si>
  <si>
    <t>0000428146898534</t>
  </si>
  <si>
    <t>UPI-MAGICPIN-PAYTM-13572266QSWF@PTYBL-YESB0PTMUPI-428141613979-OID296677219267683</t>
  </si>
  <si>
    <t>0000428141613979</t>
  </si>
  <si>
    <t>UPI-MAGICPIN-PAYTM-13572266QSWF@PTYBL-YESB0PTMUPI-428141661632-OID304802119267697</t>
  </si>
  <si>
    <t>0000428141661632</t>
  </si>
  <si>
    <t>UPI-AMAZON PAY BALANCE-AMAZONPAYBALANCELOAD@APL-UTIB0000100-464867574359-YOU ARE PAYING FOR</t>
  </si>
  <si>
    <t>0000464867574359</t>
  </si>
  <si>
    <t>08/10/24</t>
  </si>
  <si>
    <t>UPI-SUMIT DHULL-PAYTMQR28100505010160EAMEQTEWLA@PAYTM-YESB0PTMUPI-428253037966-NA</t>
  </si>
  <si>
    <t>0000428253037966</t>
  </si>
  <si>
    <t>UPI-SUMIT DHULL-PAYTMQR28100505010160EAMEQTEWLA@PAYTM-YESB0PTMUPI-428222337282-NA</t>
  </si>
  <si>
    <t>0000428222337282</t>
  </si>
  <si>
    <t>UPI-MR AVNIT KUMAR-PAYTMQR5CZQYE@PTYS-YESB0PTMUPI-464839304057-NA</t>
  </si>
  <si>
    <t>0000464839304057</t>
  </si>
  <si>
    <t>UPI-MAGICPIN-PAYTM-13572266QSWF@PTYBL-YESB0PTMUPI-428230858700-OID37998171926BF00</t>
  </si>
  <si>
    <t>0000428230858700</t>
  </si>
  <si>
    <t>0000000000310338</t>
  </si>
  <si>
    <t>UPI-MAGICPIN-PAYTM-13572266QSWF@PTYBL-YESB0PTMUPI-428248292822-OID23964461926CCAF</t>
  </si>
  <si>
    <t>0000428248292822</t>
  </si>
  <si>
    <t>UPI-MAGICPIN-PAYTM-13572266QSWF@PTYBL-YESB0PTMUPI-464955334589-NA</t>
  </si>
  <si>
    <t>0000464955334589</t>
  </si>
  <si>
    <t>09/10/24</t>
  </si>
  <si>
    <t>UPI-MAGICPIN-PAYTM-13572266QSWF@PTYBL-YESB0PTMUPI-428353856191-NA</t>
  </si>
  <si>
    <t>0000428353856191</t>
  </si>
  <si>
    <t>UPI-AIRTEL-PAYAIR7673@PTYBL-YESB0PTMUPI-428373619940-NA</t>
  </si>
  <si>
    <t>0000428373619940</t>
  </si>
  <si>
    <t>UPI-SWIGGY-UPISWIGGY@ICICI-ICIC0DC0099-428465837971-NA</t>
  </si>
  <si>
    <t>0000428465837971</t>
  </si>
  <si>
    <t>10/10/24</t>
  </si>
  <si>
    <t>UPI-MAGICPIN-PAYTM-13572266QSWF@PTYBL-YESB0PTMUPI-428468425304-NA</t>
  </si>
  <si>
    <t>0000428468425304</t>
  </si>
  <si>
    <t>UPI-MAGICPIN-PAYTM-13572266QSWF@PTYBL-YESB0PTMUPI-428466319014-NA</t>
  </si>
  <si>
    <t>0000428466319014</t>
  </si>
  <si>
    <t>UPI-SHASHANK JHA-HISHASHANK03@PINGPAY-PUNB0520610-428493931453-SENT FROM PAYTM</t>
  </si>
  <si>
    <t>0000428493931453</t>
  </si>
  <si>
    <t>11/10/24</t>
  </si>
  <si>
    <t>UPI-MAGICPIN-PAYTM-13572266QSWF@PTYBL-YESB0PTMUPI-428570251796-NA</t>
  </si>
  <si>
    <t>0000428570251796</t>
  </si>
  <si>
    <t>CRV POS 526099******3226 IND*LINKEDIN</t>
  </si>
  <si>
    <t>UPI-PAYTM APP-TRAVEL1PAYTM@HDFCBANK-HDFC0000499-428679526503-NA</t>
  </si>
  <si>
    <t>0000428679526503</t>
  </si>
  <si>
    <t>12/10/24</t>
  </si>
  <si>
    <t>UPI-DELHI METRO RECHARGE-PAYTM-8736701@PTYBL-YESB0PTMUPI-428684253452-NA</t>
  </si>
  <si>
    <t>0000428684253452</t>
  </si>
  <si>
    <t>UPI-PREM LATA-PAYTMQR580K0D@PAYTM-YESB0PTMUPI-465212995186-NA</t>
  </si>
  <si>
    <t>0000465212995186</t>
  </si>
  <si>
    <t>UPI-PREM LATA-PAYTMQR580K0D@PAYTM-YESB0PTMUPI-465267141281-NA</t>
  </si>
  <si>
    <t>0000465267141281</t>
  </si>
  <si>
    <t>UPI-VIVEK KUMAR-PAYTMQR5XL6A2@PTYS-YESB0PTMUPI-428680296066-NA</t>
  </si>
  <si>
    <t>0000428680296066</t>
  </si>
  <si>
    <t>UPI-PANKAJ KUMAR SINGH-PAYTMQR5ZI3NE@PTYS-YESB0PTMUPI-465238237013-NA</t>
  </si>
  <si>
    <t>0000465238237013</t>
  </si>
  <si>
    <t>UPI-PANKAJ KUMAR SINGH-PAYTMQR5ZI3NE@PTYS-YESB0PTMUPI-428605446157-NA</t>
  </si>
  <si>
    <t>0000428605446157</t>
  </si>
  <si>
    <t>UPI-PAYTM APP-TRAVEL1PAYTM@HDFCBANK-HDFC0000499-428785954911-NA</t>
  </si>
  <si>
    <t>0000428785954911</t>
  </si>
  <si>
    <t>13/10/24</t>
  </si>
  <si>
    <t>UPI-MAGICPIN-PAYTM-13572266QSWF@PTYBL-YESB0PTMUPI-428757486076-NA</t>
  </si>
  <si>
    <t>0000428757486076</t>
  </si>
  <si>
    <t>UPI-ZOMATO-PAYZOMATO@HDFCBANK-HDFC0000499-428792572026-NA</t>
  </si>
  <si>
    <t>0000428792572026</t>
  </si>
  <si>
    <t>UPI-SSDN TRADING-Q598693965@YBL-YESB0YBLUPI-428898427706-NA</t>
  </si>
  <si>
    <t>0000428898427706</t>
  </si>
  <si>
    <t>14/10/24</t>
  </si>
  <si>
    <t>UPI-SUMIT DHULL-PAYTMQR28100505010160EAMEQTEWLA@PAYTM-YESB0PTMUPI-465492111758-NA</t>
  </si>
  <si>
    <t>0000465492111758</t>
  </si>
  <si>
    <t>UPI-GARHWAL BAKERY-PAYTMQRG9H1EHGC3U@PAYTM-YESB0PTMUPI-428857896027-NA</t>
  </si>
  <si>
    <t>0000428857896027</t>
  </si>
  <si>
    <t>UPI-MR MOHD BILAL-9654815661@PTYES-IDIB000J510-428800086752-NA</t>
  </si>
  <si>
    <t>0000428800086752</t>
  </si>
  <si>
    <t>UPI-PALASH  DUBEY-8810429961@PTSBI-SBIN0010446-428943849528-NA</t>
  </si>
  <si>
    <t>0000428943849528</t>
  </si>
  <si>
    <t>15/10/24</t>
  </si>
  <si>
    <t>UPI-WWWMAGICPININ-MAGICPIN.PAYU@INDUS-INDB0002201-428909246751-NA</t>
  </si>
  <si>
    <t>0000428909246751</t>
  </si>
  <si>
    <t>UPI-ZOMATO LTD-ZOMATO-ORDER@PTYBL-YESB0PTMUPI-428909269361-ZOMATO PAYMENT</t>
  </si>
  <si>
    <t>0000428909269361</t>
  </si>
  <si>
    <t>UPI-ZOMATO LTD-ZOMATO-ORDER@PTYBL-YESB0PTMUPI-428911709029-EXPRESS</t>
  </si>
  <si>
    <t>0000428911709029</t>
  </si>
  <si>
    <t>UPI-MAGICPIN-PAYTM-13572266QSWF@PTYBL-YESB0PTMUPI-429013643770-NA</t>
  </si>
  <si>
    <t>0000429013643770</t>
  </si>
  <si>
    <t>16/10/24</t>
  </si>
  <si>
    <t>UPI-WWWMAGICPININ-MAGICPIN.PAYU@INDUS-INDB0002201-429015250463-NA</t>
  </si>
  <si>
    <t>0000429015250463</t>
  </si>
  <si>
    <t>UPI-WONGS KITCHEN-PAYTMQRU8ZENKYT9Y@PAYTM-YESB0PTMUPI-429019168841-NA</t>
  </si>
  <si>
    <t>0000429019168841</t>
  </si>
  <si>
    <t>UPI-JIOCINEMA-VIACOM18ONLINE@YBL-YESB0YBLUPI-429106027134-SUBSCRIPTION DEBIT</t>
  </si>
  <si>
    <t>0000429106027134</t>
  </si>
  <si>
    <t>17/10/24</t>
  </si>
  <si>
    <t>UPI-RAPIDO-RAPIDO.RZP@ICICI-ICIC0DC0099-465706298804-RECHARGEWALLET</t>
  </si>
  <si>
    <t>0000465706298804</t>
  </si>
  <si>
    <t>UPI-RAPIDO-PAYTM-76881028@PTYBL-YESB0PTMUPI-429123637880-NA</t>
  </si>
  <si>
    <t>0000429123637880</t>
  </si>
  <si>
    <t>UPI-VINIT KUMAR-PAYTMQR1KWUCT91YH@PAYTM-YESB0PTMUPI-429123663091-NA</t>
  </si>
  <si>
    <t>0000429123663091</t>
  </si>
  <si>
    <t>UPI-MAGICPIN-MAGICPIN.PAYU@AXISBANK-UTIB0000000-429167529359-NA</t>
  </si>
  <si>
    <t>0000429167529359</t>
  </si>
  <si>
    <t>UPI-PRINCE KUMAR-PAYTMQR5MZGHZ@PTYS-YESB0PTMUPI-429173445092-NA</t>
  </si>
  <si>
    <t>0000429173445092</t>
  </si>
  <si>
    <t>UPI-BUNDL TECHNOLOGIES P-SWIGGYUPI@AXB-UTIB0000100-429127411317-PAY FOR INTENT</t>
  </si>
  <si>
    <t>0000429127411317</t>
  </si>
  <si>
    <t>UPI-NARESH KUMAR-9213363485@PTHDFC-PUNB0622500-465843537672-NA</t>
  </si>
  <si>
    <t>0000465843537672</t>
  </si>
  <si>
    <t>18/10/24</t>
  </si>
  <si>
    <t>UPI-DEEPAK KUSHWAH-7489411965@KOTAK-KKBK0000811-465830683783-SENT FROM PAYTM</t>
  </si>
  <si>
    <t>0000465830683783</t>
  </si>
  <si>
    <t>UPI-ASHWANI KUMAR-Q482980069@YBL-YESB0YBLUPI-429339703367-NA</t>
  </si>
  <si>
    <t>0000429339703367</t>
  </si>
  <si>
    <t>19/10/24</t>
  </si>
  <si>
    <t>UPI-MAGICPIN-PAYTM-13572266QSWF@PTYBL-YESB0PTMUPI-429339758040-BOLLY BITES L</t>
  </si>
  <si>
    <t>0000429339758040</t>
  </si>
  <si>
    <t>UPI-LAXMAN PRASAD-Q032030461@YBL-YESB0YBLUPI-465971775087-COFFEE</t>
  </si>
  <si>
    <t>0000465971775087</t>
  </si>
  <si>
    <t>UPI-MAGICPIN-PAYTM-13572266QSWF@PTYBL-YESB0PTMUPI-429317531394-EXPRESS</t>
  </si>
  <si>
    <t>0000429317531394</t>
  </si>
  <si>
    <t>UPI-BUNDL TECHNOLOGIES P-SWIGGYUPI@AXB-UTIB0000100-429342448211-PAY FOR INTENT</t>
  </si>
  <si>
    <t>0000429342448211</t>
  </si>
  <si>
    <t>UPI-MAGICPIN-MAGICPIN.PAYU@AXISBANK-UTIB0000000-429457598417-NA</t>
  </si>
  <si>
    <t>0000429457598417</t>
  </si>
  <si>
    <t>20/10/24</t>
  </si>
  <si>
    <t>UPI-MAGICPIN-MAGICPIN.PAYU@AXISBANK-UTIB0000000-340721582944-PAYUREFUND</t>
  </si>
  <si>
    <t>0000340721582944</t>
  </si>
  <si>
    <t>UPI-RINKI DEVI-SYAMLALRAWAT429@OKAXIS-AIRP0000001-429490162114-SENT FROM PAYTM</t>
  </si>
  <si>
    <t>0000429490162114</t>
  </si>
  <si>
    <t>UPI-INDRADEV  SINGH-INDRADEV112@YBL-FINO0000001-429470758549-SENT FROM PAYTM</t>
  </si>
  <si>
    <t>0000429470758549</t>
  </si>
  <si>
    <t>UPI-ZOMATO LTD-ZOMATO-ORDER@PTYBL-YESB0PTMUPI-429450552385-ZOMATO PAYMENT</t>
  </si>
  <si>
    <t>0000429450552385</t>
  </si>
  <si>
    <t>21/10/24</t>
  </si>
  <si>
    <t>UPI-WWWMAGICPININ-MAGICPIN.PAYU@INDUS-INDB0002201-466165549143-NA</t>
  </si>
  <si>
    <t>0000466165549143</t>
  </si>
  <si>
    <t>UPI-SUMIT DHULL-PAYTMQR28100505010160EAMEQTEWLA@PAYTM-YESB0PTMUPI-429553638693-COFFEE</t>
  </si>
  <si>
    <t>0000429553638693</t>
  </si>
  <si>
    <t>UPI-PAYTM APP-TRAVEL1PAYTM@HDFCBANK-HDFC0000499-429554719982-NA</t>
  </si>
  <si>
    <t>0000429554719982</t>
  </si>
  <si>
    <t>UPI-SAPAN RAI-PAYTMQR5DLBGD@PTYS-YESB0PTMUPI-466134656344-MOMOS</t>
  </si>
  <si>
    <t>0000466134656344</t>
  </si>
  <si>
    <t>UPI-ZOMATO LIMITED-ZOMATOFD.PAYU@HDFCBANK-HDFC0000499-429560497736-UPIINTENT</t>
  </si>
  <si>
    <t>0000429560497736</t>
  </si>
  <si>
    <t>UPI-MEESHO-PAYTM-17731298@PTYBL-YESB0PTMUPI-429562048234-UPI INTENT</t>
  </si>
  <si>
    <t>0000429562048234</t>
  </si>
  <si>
    <t>22/10/24</t>
  </si>
  <si>
    <t>UPI-SUMIT DHULL-PAYTMQR28100505010160EAMEQTEWLA@PAYTM-YESB0PTMUPI-429690628792-COFFEE</t>
  </si>
  <si>
    <t>0000429690628792</t>
  </si>
  <si>
    <t>UPI-BAOZI MOMOS-PAYTMQR1L1EIQSF7O@PAYTM-YESB0PTMUPI-429662637515-NA</t>
  </si>
  <si>
    <t>0000429662637515</t>
  </si>
  <si>
    <t>UPI-MAGICPIN-PAYTM-13572266QSWF@PTYBL-YESB0PTMUPI-429643903065-MOMOS</t>
  </si>
  <si>
    <t>0000429643903065</t>
  </si>
  <si>
    <t>UPI-MAGICPIN-PAYTM-13572266QSWF@PTYBL-YESB0PTMUPI-429611398834-EXPRESS</t>
  </si>
  <si>
    <t>0000429611398834</t>
  </si>
  <si>
    <t>UPI-PRINCE KUMAR-PAYTMQR5MZGHZ@PTYS-YESB0PTMUPI-429664554054-COKE AND DAHI</t>
  </si>
  <si>
    <t>0000429664554054</t>
  </si>
  <si>
    <t>AUGAUG24 INSTAALERTCHG 3 SMS 011024-MIR2529575471267</t>
  </si>
  <si>
    <t>MIR2529575471267</t>
  </si>
  <si>
    <t>23/10/24</t>
  </si>
  <si>
    <t>UPI-WWWMAGICPININ-MAGICPIN.PAYU@INDUS-INDB0002201-429769544072-PIZZA</t>
  </si>
  <si>
    <t>0000429769544072</t>
  </si>
  <si>
    <t>UPI-JIO POSTPAID BILL PA-PAYTM-53817591@PTYBL-YESB0PTMUPI-466318569655-NA</t>
  </si>
  <si>
    <t>0000466318569655</t>
  </si>
  <si>
    <t>UPI-ZOMATO LIMITED-ZOMATO4.PAYU@ICICI-ICIC0DC0099-429775123015-UPIINTENT</t>
  </si>
  <si>
    <t>0000429775123015</t>
  </si>
  <si>
    <t>UPI-COMMODUM GROCERIES P-COMMODUMGROCERI185299.RZP@RXAIRTEL-AIRP0000011-429718693986-ZEPTO</t>
  </si>
  <si>
    <t>0000429718693986</t>
  </si>
  <si>
    <t>24/10/24</t>
  </si>
  <si>
    <t>UPI-MAGICPIN-PAYTM-13572266QSWF@PTYBL-YESB0PTMUPI-429875269387-BREAKFAST</t>
  </si>
  <si>
    <t>0000429875269387</t>
  </si>
  <si>
    <t>UPI-MAGICPIN-PAYTM-13572266QSWF@PTYBL-YESB0PTMUPI-429888282738-NA</t>
  </si>
  <si>
    <t>0000429888282738</t>
  </si>
  <si>
    <t>UPI-MAGICPIN-PAYTM-13572266QSWF@PTYBL-YESB0PTMUPI-429880651447-NA</t>
  </si>
  <si>
    <t>0000429880651447</t>
  </si>
  <si>
    <t>UPI-MAGICPIN-PAYTM-13572266QSWF@PTYBL-YESB0PTMUPI-429812043211-EXPRESS</t>
  </si>
  <si>
    <t>0000429812043211</t>
  </si>
  <si>
    <t>0000000000774504</t>
  </si>
  <si>
    <t>25/10/24</t>
  </si>
  <si>
    <t>UPI-HUBBLE WALLET-HUBBLEWALLETONLINE@YBL-YESB0YBLUPI-429931796850-PAYMENT FOR 01JB19</t>
  </si>
  <si>
    <t>0000429931796850</t>
  </si>
  <si>
    <t>UPI-WWW MAGICPIN IN-MAGICP.PAYU@HDFCBANK-HDFC0000499-430003622486-BOBA TEA</t>
  </si>
  <si>
    <t>0000430003622486</t>
  </si>
  <si>
    <t>26/10/24</t>
  </si>
  <si>
    <t>0000000000109139</t>
  </si>
  <si>
    <t>27/10/24</t>
  </si>
  <si>
    <t>UPI-DELHI METRO RECHARGE-PAYTM-8736701@PTYBL-YESB0PTMUPI-430176748141-NA</t>
  </si>
  <si>
    <t>0000430176748141</t>
  </si>
  <si>
    <t>UPI-BAOZI MOMOS-PAYTM.S15KUZE@PTY-YESB0MCHUPI-430105001986-MOMOS</t>
  </si>
  <si>
    <t>0000430105001986</t>
  </si>
  <si>
    <t>UPI-ARMAN  MALIK-Q426532551@YBL-YESB0YBLUPI-430132696774-BIRYANI</t>
  </si>
  <si>
    <t>0000430132696774</t>
  </si>
  <si>
    <t>UPI-PRINCE KUMAR-PAYTMQR5MZGHZ@PTYS-YESB0PTMUPI-430121069288-COKE</t>
  </si>
  <si>
    <t>0000430121069288</t>
  </si>
  <si>
    <t>0000000000143482</t>
  </si>
  <si>
    <t>28/10/24</t>
  </si>
  <si>
    <t>UPI-MEESHO-PAYTM-17731298@PTYBL-YESB0PTMUPI-430208013379-EXPRESS</t>
  </si>
  <si>
    <t>0000430208013379</t>
  </si>
  <si>
    <t>0000000000191510</t>
  </si>
  <si>
    <t>0000000000192309</t>
  </si>
  <si>
    <t>UPI-MAGICPIN-MAGICPIN.PAYU@AXISBANK-UTIB0000000-430219725349-DOSA AND RICE</t>
  </si>
  <si>
    <t>0000430219725349</t>
  </si>
  <si>
    <t>0000000000200034</t>
  </si>
  <si>
    <t>UPI-MEESHO-PAYTM-17731298@PTYBL-YESB0PTMUPI-430219218781-EXPRESS</t>
  </si>
  <si>
    <t>0000430219218781</t>
  </si>
  <si>
    <t>UPI-MEESHO-PAYTM-17731298@PTYBL-YESB0PTMUPI-430219249745-EXPRESS</t>
  </si>
  <si>
    <t>0000430219249745</t>
  </si>
  <si>
    <t>0000000000237124</t>
  </si>
  <si>
    <t>0000000000238533</t>
  </si>
  <si>
    <t>UPI-MAGICPIN-PAYTM-13572266QSWF@PTYBL-YESB0PTMUPI-430279246421-MUSHROOM AND ROTI</t>
  </si>
  <si>
    <t>0000430279246421</t>
  </si>
  <si>
    <t>UPI-MAGICPIN-MAGICPIN.PAYU@AXISBANK-UTIB0000000-466811317855-CAKE</t>
  </si>
  <si>
    <t>0000466811317855</t>
  </si>
  <si>
    <t>0000000000268250</t>
  </si>
  <si>
    <t>0000000000269550</t>
  </si>
  <si>
    <t>UPI-MAGICPIN-MAGICPIN.PAYU@AXISBANK-UTIB0000000-430315874960-PIZZA AND BURGER</t>
  </si>
  <si>
    <t>0000430315874960</t>
  </si>
  <si>
    <t>29/10/24</t>
  </si>
  <si>
    <t>UPI-MEESHO-PAYTM-17731298@PTYBL-YESB0PTMUPI-430319120699-EXPRESS</t>
  </si>
  <si>
    <t>0000430319120699</t>
  </si>
  <si>
    <t>UPI-MEESHO-PAYTM-17731298@PTYBL-YESB0PTMUPI-430319213489-EXPRESS</t>
  </si>
  <si>
    <t>0000430319213489</t>
  </si>
  <si>
    <t>UPI-MAGICPIN-MAGICPIN.PAYU@AXISBANK-UTIB0000000-278672653034-PAYUREFUND</t>
  </si>
  <si>
    <t>0000278672653034</t>
  </si>
  <si>
    <t>0000000000356336</t>
  </si>
  <si>
    <t>0000000000357216</t>
  </si>
  <si>
    <t>0000000000000021</t>
  </si>
  <si>
    <t>UPI-MAGICPIN-MAGICPIN.PAYU@AXISBANK-UTIB0000000-430325898219-SANDWICHES AND PAS</t>
  </si>
  <si>
    <t>0000430325898219</t>
  </si>
  <si>
    <t>0000000000413569</t>
  </si>
  <si>
    <t>UPI-ZOMATO LTD-ZOMATO-ORDER@PTYBL-YESB0PTMUPI-430440030002-ZOMATO PAYMENT</t>
  </si>
  <si>
    <t>0000430440030002</t>
  </si>
  <si>
    <t>30/10/24</t>
  </si>
  <si>
    <t>UPI-MEESHO-PAYTM-17731298@PTYBL-YESB0PTMUPI-430408917186-EXPRESS</t>
  </si>
  <si>
    <t>0000430408917186</t>
  </si>
  <si>
    <t>UPI-ZOMATO-PAYZOMATO@HDFCBANK-HDFC0000499-430450532179-KFC</t>
  </si>
  <si>
    <t>0000430450532179</t>
  </si>
  <si>
    <t>UPI-PRINCE KUMAR-PAYTMQR5MZGHZ@PTYS-YESB0PTMUPI-430441054927-COKE</t>
  </si>
  <si>
    <t>0000430441054927</t>
  </si>
  <si>
    <t>31/10/24</t>
  </si>
  <si>
    <t>UPI-COMMODUM GROCERIES P-COMMODUMGROCERIES.BDPG@ICICI-ICIC0DC0099-430667632223-COLLECT-PAY-REQUES</t>
  </si>
  <si>
    <t>0000430667632223</t>
  </si>
  <si>
    <t>01/11/24</t>
  </si>
  <si>
    <t>UPI-DELHI METRO RECHARGE-PAYTM-8736701@PTYBL-YESB0PTMUPI-430748837383-NA</t>
  </si>
  <si>
    <t>0000430748837383</t>
  </si>
  <si>
    <t>02/11/24</t>
  </si>
  <si>
    <t>UPI-DELHI METRO RECHARGE-PAYTM-8736701@PTYBL-YESB0PTMUPI-430748839361-NA</t>
  </si>
  <si>
    <t>0000430748839361</t>
  </si>
  <si>
    <t>UPI-PAYTM APP-TRAVEL1PAYTM@HDFCBANK-HDFC0000499-430748845638-NA</t>
  </si>
  <si>
    <t>0000430748845638</t>
  </si>
  <si>
    <t>UPI-PRINCE  SAGAR-8860669325@PTHDFC-KKBK0000215-430708944743-RITIK SHASHANK REN</t>
  </si>
  <si>
    <t>0000430708944743</t>
  </si>
  <si>
    <t>UPI-VISHESH JAIN-PAYTMQR281005050101U7VANBI73SVL@PAYTM-YESB0PTMUPI-430718976586-NA</t>
  </si>
  <si>
    <t>0000430718976586</t>
  </si>
  <si>
    <t>UPI-AMAN-7827093198@PTAXIS-KKBK0000197-430714981541-MESHO</t>
  </si>
  <si>
    <t>0000430714981541</t>
  </si>
  <si>
    <t>UPI-SHASHANK JHA-8882219097@PTYES-PUNB0520610-467312023236-SENT FROM PAYTM</t>
  </si>
  <si>
    <t>0000467312023236</t>
  </si>
  <si>
    <t>UPI-HUBBLE WALLET-HUBBLEWALLETONLINE@AXL-UTIB0AXLUPI-430751762326-PAYMENT FOR 01JBP8</t>
  </si>
  <si>
    <t>0000430751762326</t>
  </si>
  <si>
    <t>UPI-PIZZA HUT-PIZZAHUT.RZP@AXISBANK-UTIB0000100-700856383074-PAY VIA RAZORPAY</t>
  </si>
  <si>
    <t>0000700856383074</t>
  </si>
  <si>
    <t>UPI-SHASHANK JHA-8882219097@PTHDFC-PUNB0520610-430754863334-FOOD FOR 2 NOV 10P</t>
  </si>
  <si>
    <t>0000430754863334</t>
  </si>
  <si>
    <t>UPI-ZOMATO-PAYZOMATO@HDFCBANK-HDFC0000499-430715854609-SHASHANK NOODLES</t>
  </si>
  <si>
    <t>0000430715854609</t>
  </si>
  <si>
    <t>UPI-MAGICPIN-PAYTM-13572266QSWF@PTYBL-YESB0PTMUPI-430754912648-CHAAP AND ROTI</t>
  </si>
  <si>
    <t>0000430754912648</t>
  </si>
  <si>
    <t>UPI-VIVEK KUMAR-PAYTMQR164KZX@PAYTM-YESB0PTMUPI-430877586304-SAMOSE</t>
  </si>
  <si>
    <t>0000430877586304</t>
  </si>
  <si>
    <t>03/11/24</t>
  </si>
  <si>
    <t>UPI-SANNI GUPTA-PAYTMQR5VH4CW@PTYS-YESB0PTMUPI-430877615867-CHAACH</t>
  </si>
  <si>
    <t>0000430877615867</t>
  </si>
  <si>
    <t>UPI-DEEPANSHU BANSAL-PAYTMQR5YVS5G@PTYS-YESB0PTMUPI-430860428740-COKE</t>
  </si>
  <si>
    <t>0000430860428740</t>
  </si>
  <si>
    <t>UPI-SWIGGY-UPISWIGGY@ICICI-ICIC0DC0099-430883405370-MOMOS AND NOODLES</t>
  </si>
  <si>
    <t>0000430883405370</t>
  </si>
  <si>
    <t>UPI-CAPITALFLOAT-AMZNLPA-NUQCORICOX@APL-UTIB0000100-430965857402-YOU ARE PAYING FOR</t>
  </si>
  <si>
    <t>0000430965857402</t>
  </si>
  <si>
    <t>04/11/24</t>
  </si>
  <si>
    <t>UPI-FARUKH  KHAN-9354704656@PTSBI-KKBK0004631-467501868905-NA</t>
  </si>
  <si>
    <t>0000467501868905</t>
  </si>
  <si>
    <t>UPI-MAGICPIN-PAYTM-13572266QSWF@PTYBL-YESB0PTMUPI-467567973233-NA</t>
  </si>
  <si>
    <t>0000467567973233</t>
  </si>
  <si>
    <t>UPI-RITIKA  SHARMA-9650687622@PTSBI-SBIN0070613-430921985551-RAPIDO</t>
  </si>
  <si>
    <t>0000430921985551</t>
  </si>
  <si>
    <t>UPI-DELHI METRO RECHARGE-PAYTM-8736701@PTYBL-YESB0PTMUPI-430928385485-NA</t>
  </si>
  <si>
    <t>0000430928385485</t>
  </si>
  <si>
    <t>UPI-NIRULAS-PAYTM-79220801@PTYBL-YESB0PTMUPI-467502063308-NA</t>
  </si>
  <si>
    <t>0000467502063308</t>
  </si>
  <si>
    <t>UPI-RAPIDO-PAYTM-76881028@PTYBL-YESB0PTMUPI-430991887784-NA</t>
  </si>
  <si>
    <t>0000430991887784</t>
  </si>
  <si>
    <t>UPI-DELHIVERY LIMITED-PAYTM-DELHIVERY123@PTYBL-YESB0PTMUPI-431072451788-COVER</t>
  </si>
  <si>
    <t>0000431072451788</t>
  </si>
  <si>
    <t>05/11/24</t>
  </si>
  <si>
    <t>UPI-MAGICPIN-MAGICPIN.PAYU@AXISBANK-UTIB0000000-966572363104-UPI TRANSACTION</t>
  </si>
  <si>
    <t>0000966572363104</t>
  </si>
  <si>
    <t>UPI-PRINCE KUMAR-PAYTMQR5MZGHZ@PTYS-YESB0PTMUPI-431069293888-STING</t>
  </si>
  <si>
    <t>0000431069293888</t>
  </si>
  <si>
    <t>UPI-MAGICPIN-PAYTM-13572266QSWF@PTYBL-YESB0PTMUPI-431076693337-NA</t>
  </si>
  <si>
    <t>0000431076693337</t>
  </si>
  <si>
    <t>UPI-LOVE POORI WALA-Q672911894@YBL-YESB0YBLUPI-431181858197-LASSI LUV POORI</t>
  </si>
  <si>
    <t>0000431181858197</t>
  </si>
  <si>
    <t>06/11/24</t>
  </si>
  <si>
    <t>UPI-GARHWAL BAKERY-PAYTMQR1WUQD6U58T@PAYTM-YESB0PTMUPI-431186186995-BUTTERSCOTCH CAKE</t>
  </si>
  <si>
    <t>0000431186186995</t>
  </si>
  <si>
    <t>UPI-GARHWAL BAKERY-PAYTMQRG9H1EHGC3U@PAYTM-YESB0PTMUPI-431161188354-WALLNT PIE AND PUD</t>
  </si>
  <si>
    <t>0000431161188354</t>
  </si>
  <si>
    <t>UPI-APPLE MEDIA SERVICES-APPLESERVICES.BDSI@HDFCBANK-HDFC0000001-431123476884-UPI MANDATE</t>
  </si>
  <si>
    <t>0000431123476884</t>
  </si>
  <si>
    <t>UPI-ZOMATO LTD-ZOMATO-ORDER@PTYBL-YESB0PTMUPI-431290449965-ZOMATO PAYMENT</t>
  </si>
  <si>
    <t>0000431290449965</t>
  </si>
  <si>
    <t>07/11/24</t>
  </si>
  <si>
    <t>UPI-SWIGGY-UPISWIGGY@ICICI-ICIC0DC0099-431215295790-MOMOS</t>
  </si>
  <si>
    <t>0000431215295790</t>
  </si>
  <si>
    <t>UPI-LAXMAN PRASAD-Q032030461@YBL-YESB0YBLUPI-467821800680-SCHEZWAN CHUTNEY</t>
  </si>
  <si>
    <t>0000467821800680</t>
  </si>
  <si>
    <t>UPI-BUNDL TECHNOLOGIES P-SWIGGYUPI@AXB-UTIB0000100-431396053334-PAY FOR INTENT</t>
  </si>
  <si>
    <t>0000431396053334</t>
  </si>
  <si>
    <t>08/11/24</t>
  </si>
  <si>
    <t>UPI-LOVE POORI WALA-Q672911894@YBL-YESB0YBLUPI-431397282243-LOVE POORI</t>
  </si>
  <si>
    <t>0000431397282243</t>
  </si>
  <si>
    <t>UPI-HARI SHRI ENTERPRISE-PAYTMQR4LRW8XHDG8@PAYTM-YESB0PTMUPI-431398432899-NA</t>
  </si>
  <si>
    <t>0000431398432899</t>
  </si>
  <si>
    <t>UPI-GARHWAL BAKERY-PAYTMQRG9H1EHGC3U@PAYTM-YESB0PTMUPI-467973163629-NA</t>
  </si>
  <si>
    <t>0000467973163629</t>
  </si>
  <si>
    <t>UPI-LAXMAN PRASAD-Q032030461@YBL-YESB0YBLUPI-431333196212-LIMCA</t>
  </si>
  <si>
    <t>0000431333196212</t>
  </si>
  <si>
    <t>UPI-SAMAST TECHNOLOGIES -MAGICPIN.PAYU@INDUS-INDB0MERCHA-431399835994-NA</t>
  </si>
  <si>
    <t>0000431399835994</t>
  </si>
  <si>
    <t>UPI-PREM LATA-PAYTMQR281005050101FGGJJA694YPR@PAYTM-YESB0PTMUPI-431515501092-STATIONARY</t>
  </si>
  <si>
    <t>0000431515501092</t>
  </si>
  <si>
    <t>10/11/24</t>
  </si>
  <si>
    <t>UPI-PAYTM TRAVEL-TRAVEL1PAYTM@HDFCBANK-HDFC0000499-431518513564-NA</t>
  </si>
  <si>
    <t>0000431518513564</t>
  </si>
  <si>
    <t>UPI-HARIRAM ROHINI SECTO-PAYTMQR1IHDFIGMWL@PAYTM-YESB0PTMUPI-431520071959-GOL HAPPENED</t>
  </si>
  <si>
    <t>0000431520071959</t>
  </si>
  <si>
    <t>UPI-SARDAR-PAYTMQRP910D6US2R@PAYTM-YESB0PTMUPI-431520201445-NA</t>
  </si>
  <si>
    <t>0000431520201445</t>
  </si>
  <si>
    <t>UPI-SARDAR-PAYTMQRP910D6US2R@PAYTM-YESB0PTMUPI-431520285057-SOUP</t>
  </si>
  <si>
    <t>0000431520285057</t>
  </si>
  <si>
    <t>UPI-PRAMILA-PAYTMQR5XB81X@PTYS-YESB0PTMUPI-431621180542-SAMOSE</t>
  </si>
  <si>
    <t>0000431621180542</t>
  </si>
  <si>
    <t>11/11/24</t>
  </si>
  <si>
    <t>UPI-NASEEM AKHTAR-Q180448313@YBL-YESB0YBLUPI-431625156701-ICE CREAM</t>
  </si>
  <si>
    <t>0000431625156701</t>
  </si>
  <si>
    <t>UPI-GROW VERTICAL BEVERA-Q457307523@YBL-YESB0YBLUPI-431629674820-MOJITO</t>
  </si>
  <si>
    <t>0000431629674820</t>
  </si>
  <si>
    <t>UPI-GROW VERTICAL BEVERA-Q457307523@YBL-YESB0YBLUPI-431629696337-MOJITO SHASHANK</t>
  </si>
  <si>
    <t>0000431629696337</t>
  </si>
  <si>
    <t>UPI-BANSIWALA SHALIMAR B-Q334300125@YBL-YESB0YBLUPI-431731843499-BREADPAKODE</t>
  </si>
  <si>
    <t>0000431731843499</t>
  </si>
  <si>
    <t>12/11/24</t>
  </si>
  <si>
    <t>UPI-BANSIWALA SHALIMAR B-Q334300125@YBL-YESB0YBLUPI-431731858039-CHOLE BHATURE</t>
  </si>
  <si>
    <t>0000431731858039</t>
  </si>
  <si>
    <t>UPI-LOKESH   VERMA-9818441177@YBL-KKBK0004617-431732110458-SENT FROM PAYTM</t>
  </si>
  <si>
    <t>0000431732110458</t>
  </si>
  <si>
    <t>UPI-SANTOSH DENTAL COLLE-SANTOSHDENTALCOLLEGEANDHOSPITAL@ICICI-ICIC0DC0099-431732958480-DENTAL CARD</t>
  </si>
  <si>
    <t>0000431732958480</t>
  </si>
  <si>
    <t>UPI-SANTOSH DENTAL COLLE-SANTOSHDENTALCOLLEGEANDHOSPITAL@ICICI-ICIC0DC0099-431733131494-RGV DENTAL</t>
  </si>
  <si>
    <t>0000431733131494</t>
  </si>
  <si>
    <t>UPI-SWIGGY-UPISWIGGY@ICICI-ICIC0DC0099-431733676568-SWIGGY</t>
  </si>
  <si>
    <t>0000431733676568</t>
  </si>
  <si>
    <t>UPI-DELHI METRO RECHARGE-PAYTM-8736701@PTYBL-YESB0PTMUPI-431734073722-NA</t>
  </si>
  <si>
    <t>0000431734073722</t>
  </si>
  <si>
    <t>UPI-MCDONALDS-MCDONALDS.41615161@HDFCBANK-HDFC0000001-431734674800-NA</t>
  </si>
  <si>
    <t>0000431734674800</t>
  </si>
  <si>
    <t>UPI-VIJAY SHANKAR-Q420784604@YBL-YESB0YBLUPI-431735353973-NETAVYA ADVANCE</t>
  </si>
  <si>
    <t>0000431735353973</t>
  </si>
  <si>
    <t>UPI-MAGICPIN-PAYTM-13572266QSWF@PTYBL-YESB0PTMUPI-431739619812-NA</t>
  </si>
  <si>
    <t>0000431739619812</t>
  </si>
  <si>
    <t>UPI-AMAZON PAY BALANCE-AMAZONPAYBALANCELOAD@RAPL-RATN000RAPL-431847582202-YOU ARE PAYING FOR</t>
  </si>
  <si>
    <t>0000431847582202</t>
  </si>
  <si>
    <t>13/11/24</t>
  </si>
  <si>
    <t>UPI-SWIGGY-UPISWIGGY@ICICI-ICIC0DC0099-431847624511-DANDI PARTY</t>
  </si>
  <si>
    <t>0000431847624511</t>
  </si>
  <si>
    <t>UPI-EAZYPAY-EAZYPAYWEB@ICICI-ICIC0000020-431831547674-BILL</t>
  </si>
  <si>
    <t>0000431831547674</t>
  </si>
  <si>
    <t>UPI-MAGICPIN-PAYTM-13572266QSWF@PTYBL-YESB0PTMUPI-431852080997-NA</t>
  </si>
  <si>
    <t>0000431852080997</t>
  </si>
  <si>
    <t>UPI-MAGICPIN-PAYTM-13572266QSWF@PTYBL-YESB0PTMUPI-431955683880-NA</t>
  </si>
  <si>
    <t>0000431955683880</t>
  </si>
  <si>
    <t>14/11/24</t>
  </si>
  <si>
    <t>UPI-BHAGWAN  DASS-9654585854@PTAXIS-UTIB0001358-431960405937-NA</t>
  </si>
  <si>
    <t>0000431960405937</t>
  </si>
  <si>
    <t>UPI-RAJAT PANCHAL-PAYTM.S16DIDN@PTY-YESB0MCHUPI-431960461419-EGG OMLETTER AND B</t>
  </si>
  <si>
    <t>0000431960461419</t>
  </si>
  <si>
    <t>UPI-RAJENDRA SINGH-7053156947@OKBIZAXIS-UTIB0000553-431960738630-CHEMIST</t>
  </si>
  <si>
    <t>0000431960738630</t>
  </si>
  <si>
    <t>UPI-AMIT  VERMA-Q113651472@YBL-YESB0YBLUPI-431960784660-SOFRAMYCIN</t>
  </si>
  <si>
    <t>0000431960784660</t>
  </si>
  <si>
    <t>UPI-LAXMAN PRASAD-Q704538897@YBL-YESB0YBLUPI-431960549535-GLASSSNACKSDETOL</t>
  </si>
  <si>
    <t>0000431960549535</t>
  </si>
  <si>
    <t>UPI-SWIGGY-UPISWIGGY@ICICI-ICIC0DC0099-431963618021-CHICKEN NOODLES</t>
  </si>
  <si>
    <t>0000431963618021</t>
  </si>
  <si>
    <t>UPI-BUNDL TECHNOLOGIES P-SWIGGYUPI@AXB-UTIB0000100-432067451242-PAY FOR INTENT</t>
  </si>
  <si>
    <t>0000432067451242</t>
  </si>
  <si>
    <t>15/11/24</t>
  </si>
  <si>
    <t>UPI-MAGICPIN-PAYTM-13572266QSWF@PTYBL-YESB0PTMUPI-432075700201-DINNER</t>
  </si>
  <si>
    <t>0000432075700201</t>
  </si>
  <si>
    <t>UPI-MAGICPIN-PAYTM-13572266QSWF@PTYBL-YESB0PTMUPI-432180519902-KARMA</t>
  </si>
  <si>
    <t>0000432180519902</t>
  </si>
  <si>
    <t>16/11/24</t>
  </si>
  <si>
    <t>UPI-AMIT  VERMA-Q113651472@YBL-YESB0YBLUPI-432184003785-AGGARBATTI</t>
  </si>
  <si>
    <t>0000432184003785</t>
  </si>
  <si>
    <t>UPI-LAXMAN PRASAD-Q704538897@YBL-YESB0YBLUPI-432184011071-STING</t>
  </si>
  <si>
    <t>0000432184011071</t>
  </si>
  <si>
    <t>UPI-MAGICPIN-PAYTM-13572266QSWF@PTYBL-YESB0PTMUPI-432185921129-KATHI KABAB</t>
  </si>
  <si>
    <t>0000432185921129</t>
  </si>
  <si>
    <t>UPI-NARENDER GUPTA-PAYTMQR5VNDQ0@PTYS-YESB0PTMUPI-432186943131-BREAD</t>
  </si>
  <si>
    <t>0000432186943131</t>
  </si>
  <si>
    <t>UPI-JIOCINEMA-VIACOM18ONLINE@YBL-YESB0YBLUPI-432286651024-SUBSCRIPTION DEBIT</t>
  </si>
  <si>
    <t>0000432286651024</t>
  </si>
  <si>
    <t>17/11/24</t>
  </si>
  <si>
    <t>UPI-MAGICPIN-PAYTM-13572266QSWF@PTYBL-YESB0PTMUPI-432288940635-PAKODE BREAK PAKOD</t>
  </si>
  <si>
    <t>0000432288940635</t>
  </si>
  <si>
    <t>UPI-NARENDER GUPTA-PAYTMQR5VNDQ0@PTYS-YESB0PTMUPI-432289251167-JUICE</t>
  </si>
  <si>
    <t>0000432289251167</t>
  </si>
  <si>
    <t>UPI-NARENDER GUPTA-PAYTMQR5VNDQ0@PTYS-YESB0PTMUPI-432289275616-NA</t>
  </si>
  <si>
    <t>0000432289275616</t>
  </si>
  <si>
    <t>UPI-MAGICPIN-PAYTM-13572266QSWF@PTYBL-YESB0PTMUPI-432294483324-PAV BHAJI</t>
  </si>
  <si>
    <t>0000432294483324</t>
  </si>
  <si>
    <t>UPI-MAGICPIN-PAYTM-13572266QSWF@PTYBL-YESB0PTMUPI-432243153209-OID95366861933ACC7</t>
  </si>
  <si>
    <t>0000432243153209</t>
  </si>
  <si>
    <t>UPI-COMMODUM GROCERIES P-83855405@PTYBL-YESB0PTMUPI-432399500648-NA</t>
  </si>
  <si>
    <t>0000432399500648</t>
  </si>
  <si>
    <t>18/11/24</t>
  </si>
  <si>
    <t>UPI-THE NEW SHOP-PAYTM.D12683868387@PTY-YESB0MCHUPI-432399536704-NA</t>
  </si>
  <si>
    <t>0000432399536704</t>
  </si>
  <si>
    <t>UPI-TAPRII THE CHAI BAR-PAYTMQR5ZCIQJ@PTYS-YESB0PTMUPI-432399538177-MAGGIE</t>
  </si>
  <si>
    <t>0000432399538177</t>
  </si>
  <si>
    <t>UPI-BUNDL TECHNOLOGIES P-SWIGGYUPI@AXB-UTIB0000100-432302552468-PAY FOR INTENT</t>
  </si>
  <si>
    <t>0000432302552468</t>
  </si>
  <si>
    <t>UPI-SWIGGY LIMITED-SWIGGY.REFUNDS@AXISBANK-UTIB0000052-514301733234-ORDERCANCEL</t>
  </si>
  <si>
    <t>0000514301733234</t>
  </si>
  <si>
    <t>UPI-SWIGGY-UPISWIGGY@ICICI-ICIC0DC0099-432303484371-NA</t>
  </si>
  <si>
    <t>0000432303484371</t>
  </si>
  <si>
    <t>UPI-MAGICPIN-MAGICPIN.PAYU@AXISBANK-UTIB0000000-523689273234-UPI TRANSACTION</t>
  </si>
  <si>
    <t>0000523689273234</t>
  </si>
  <si>
    <t>UPI-MR HARISH KUMAR-PAYTMQRTW9SQGGAA2@PAYTM-YESB0PTMUPI-432336420657-PEN</t>
  </si>
  <si>
    <t>0000432336420657</t>
  </si>
  <si>
    <t>UPI-LAXMAN PRASAD-Q032030461@YBL-YESB0YBLUPI-432306585646-COFFEE</t>
  </si>
  <si>
    <t>0000432306585646</t>
  </si>
  <si>
    <t>UPI-LAXMAN PRASAD-Q032030461@YBL-YESB0YBLUPI-432306607891-ORER</t>
  </si>
  <si>
    <t>0000432306607891</t>
  </si>
  <si>
    <t>UPI-BUNDL TECHNOLOGIES P-SWIGGYUPI@AXB-UTIB0000100-432308048794-PAY FOR INTENT</t>
  </si>
  <si>
    <t>0000432308048794</t>
  </si>
  <si>
    <t>UPI-SHYAMLAL SAH-PAYTM.S16CIA9@PTY-YESB0MCHUPI-432411681293-PRINTOUTS</t>
  </si>
  <si>
    <t>0000432411681293</t>
  </si>
  <si>
    <t>19/11/24</t>
  </si>
  <si>
    <t>UPI-SWIGGY-SWIGGY742921.RZP@RXAIRTEL-AIRP0000011-432412432539-SWIGGY</t>
  </si>
  <si>
    <t>0000432412432539</t>
  </si>
  <si>
    <t>UPI-DELHI METRO RECHARGE-PAYTM-8736701@PTYBL-YESB0PTMUPI-432527169036-NA</t>
  </si>
  <si>
    <t>0000432527169036</t>
  </si>
  <si>
    <t>20/11/24</t>
  </si>
  <si>
    <t>UPI-RISAL AHAMAD-BHARATPE90727318293@YESBANKLTD-YESB0YESUPI-432528085928-PAY TO BHARATPE ME</t>
  </si>
  <si>
    <t>0000432528085928</t>
  </si>
  <si>
    <t>UPI-SWIGGY-UPISWIGGY@ICICI-ICIC0DC0099-432529024638-MOMOS</t>
  </si>
  <si>
    <t>0000432529024638</t>
  </si>
  <si>
    <t>UPI-BUNDL TECHNOLOGIES P-SWIGGYUPI@AXB-UTIB0000100-432533321456-PAY FOR INTENT</t>
  </si>
  <si>
    <t>0000432533321456</t>
  </si>
  <si>
    <t>UPI-SWIGGY-UPISWIGGY@ICICI-ICIC0DC0099-432637682890-NOODLE HOUSE LUNCH</t>
  </si>
  <si>
    <t>0000432637682890</t>
  </si>
  <si>
    <t>21/11/24</t>
  </si>
  <si>
    <t>UPI-CINEPOLIS INDIA PRIV-CINEPOLISINDIA.CCAV@HDFCBANK-HDFC0000499-432644142613-TICKETS</t>
  </si>
  <si>
    <t>0000432644142613</t>
  </si>
  <si>
    <t>UPI-RAPIDO-PAYTM-76881028@PTYBL-YESB0PTMUPI-432644579274-NA</t>
  </si>
  <si>
    <t>0000432644579274</t>
  </si>
  <si>
    <t>UPI-THE NEW SHOP-PAYTM.D12683868387@PTY-YESB0MCHUPI-432745865050-SNACKS</t>
  </si>
  <si>
    <t>0000432745865050</t>
  </si>
  <si>
    <t>22/11/24</t>
  </si>
  <si>
    <t>UPI-KRISHNA   PANDEY-Q645149325@YBL-YESB0YBLUPI-432745920220-TAPRI</t>
  </si>
  <si>
    <t>0000432745920220</t>
  </si>
  <si>
    <t>POS 526099XXXXXX3226 GOOGLEWORKSP</t>
  </si>
  <si>
    <t>0000000000918216</t>
  </si>
  <si>
    <t>UPI-BUNDL TECHNOLOGIES P-SWIGGYUPI@AXB-UTIB0000100-432752947318-PAY FOR INTENT</t>
  </si>
  <si>
    <t>0000432752947318</t>
  </si>
  <si>
    <t>UPI-PUNEET KUMAR GUPTA-Q760883202@YBL-YESB0YBLUPI-432857739378-NA</t>
  </si>
  <si>
    <t>0000432857739378</t>
  </si>
  <si>
    <t>23/11/24</t>
  </si>
  <si>
    <t>UPI-PAWAN KUMAR DUBEY-8130062040@PTSBI-PUNB0769700-432860299077-NA</t>
  </si>
  <si>
    <t>0000432860299077</t>
  </si>
  <si>
    <t>UPI-JIO PREPAID RECHARGE-PAYTM-JIOMOBILITY@PTYBL-YESB0PTMUPI-432860521960-NA</t>
  </si>
  <si>
    <t>0000432860521960</t>
  </si>
  <si>
    <t>UPI-JIO POSTPAID BILL PA-PAYTM-53817591@PTYBL-YESB0PTMUPI-432861189379-JIO FIBER</t>
  </si>
  <si>
    <t>0000432861189379</t>
  </si>
  <si>
    <t>UPI-MR ANAND KUMAR  ROY-8700573283@YBL-CBIN0281801-432862067336-SENT FROM PAYTM</t>
  </si>
  <si>
    <t>0000432862067336</t>
  </si>
  <si>
    <t>UPI-APPLE SERVICES-BILLDESKPG.APPLESERVICES@HDFCBANK-HDFC0000499-432881103393-APPLAMP</t>
  </si>
  <si>
    <t>0000432881103393</t>
  </si>
  <si>
    <t>UPI-SWIGGY-UPISWIGGY@ICICI-ICIC0DC0099-432864396405-SOUP</t>
  </si>
  <si>
    <t>0000432864396405</t>
  </si>
  <si>
    <t>UPI-GODADDY INDIA DOMAIN-CCA.344812@ICICI-ICIC0DC0099-432876839783-COLLECT-PAY-REQUES</t>
  </si>
  <si>
    <t>0000432876839783</t>
  </si>
  <si>
    <t>UPI-MAGICPIN-PAYTM-13572266QSWF@PTYBL-YESB0PTMUPI-432918318138-COLLECT</t>
  </si>
  <si>
    <t>0000432918318138</t>
  </si>
  <si>
    <t>24/11/24</t>
  </si>
  <si>
    <t>UPI-MAGICPIN-PAYTM-13572266QSWF@PTYBL-YESB0PTMUPI-432918545890-EXPRESS</t>
  </si>
  <si>
    <t>0000432918545890</t>
  </si>
  <si>
    <t>UPI-ZOMATO LIMITED-ZOMATO4.PAYU@ICICI-ICIC0DC0099-432977522045-UPIINTENT</t>
  </si>
  <si>
    <t>0000432977522045</t>
  </si>
  <si>
    <t>UPI-ZOMATO-PAYZOMATO@HDFCBANK-HDFC0000499-433088675053-BOOKING OF DINNER</t>
  </si>
  <si>
    <t>0000433088675053</t>
  </si>
  <si>
    <t>25/11/24</t>
  </si>
  <si>
    <t>UPI-HUBBLE WALLET-HUBBLEWALLETONLINE@AXL-UTIB0AXLUPI-433090379414-PAYMENT FOR 01JDJ5</t>
  </si>
  <si>
    <t>0000433090379414</t>
  </si>
  <si>
    <t>UPI-ZOMATO LTD-ZOMATO-ORDER@PTYBL-YESB0PTMUPI-433090392596-ZOMATO PAYMENT</t>
  </si>
  <si>
    <t>0000433090392596</t>
  </si>
  <si>
    <t>UPI-SHASHANK JHA-8882219097@JUPITERAXIS-FDRL0007777-324571863304-SENT VIA JUPITER</t>
  </si>
  <si>
    <t>0000324571863304</t>
  </si>
  <si>
    <t>UPI-KARAN SINGH RATHOR-KARANRATHORE46-2@OKHDFCBANK-KKBK0000197-433090589606-SENT FROM PAYTM</t>
  </si>
  <si>
    <t>0000433090589606</t>
  </si>
  <si>
    <t>UPI-BAOZI MOMOS-PAYTM.S15KUZE@PTY-YESB0PTMUPI-433197795258-KURKURE MOMOS HONE</t>
  </si>
  <si>
    <t>0000433197795258</t>
  </si>
  <si>
    <t>26/11/24</t>
  </si>
  <si>
    <t>UPI-BAOZI MOMOS-PAYTM.S15KUZE@PTY-YESB0PTMUPI-433197809977-COKE</t>
  </si>
  <si>
    <t>0000433197809977</t>
  </si>
  <si>
    <t>UPI-SHYAMLAL SAH-PAYTM.S16CIA9@PTY-YESB0PTMUPI-433100491902-PRINTOUTS</t>
  </si>
  <si>
    <t>0000433100491902</t>
  </si>
  <si>
    <t>UPI-RITIK GUPTA-GUPTA.RITIK@NIYOICICI-DCBL0000023-433101065002-FOR OM SHANKER</t>
  </si>
  <si>
    <t>0000433101065002</t>
  </si>
  <si>
    <t>UPI-MAGICPIN-MAGICPIN.PAYU@AXISBANK-UTIB0000000-433101331780-PIZZA AND COFFEE</t>
  </si>
  <si>
    <t>0000433101331780</t>
  </si>
  <si>
    <t>UPI-MAGICPIN-PAYTM-13572266QSWF@PTYBL-YESB0PTMUPI-433215085245-SRI NIDHI BREAKFAS</t>
  </si>
  <si>
    <t>0000433215085245</t>
  </si>
  <si>
    <t>27/11/24</t>
  </si>
  <si>
    <t>UPI-HUBBLE WALLET-HUBBLEWALLETONLINE@YBL-YESB0YBLUPI-433210379755-PAYMENT FOR 01JDPW</t>
  </si>
  <si>
    <t>0000433210379755</t>
  </si>
  <si>
    <t>UPI-KRISHNA   PANDEY-Q645149325@YBL-YESB0YBLUPI-433314143319-CHAI AND VADAPAV</t>
  </si>
  <si>
    <t>0000433314143319</t>
  </si>
  <si>
    <t>28/11/24</t>
  </si>
  <si>
    <t>UPI-PUNEET KUMAR GUPTA-Q760883202@YBL-YESB0YBLUPI-433314139640-MAGGIR AND CHAI</t>
  </si>
  <si>
    <t>0000433314139640</t>
  </si>
  <si>
    <t>0000000000402659</t>
  </si>
  <si>
    <t>0000000000402972</t>
  </si>
  <si>
    <t>0000000000403349</t>
  </si>
  <si>
    <t>0000000000403862</t>
  </si>
  <si>
    <t>0000000000404403</t>
  </si>
  <si>
    <t>0000000000404712</t>
  </si>
  <si>
    <t>0000000000404989</t>
  </si>
  <si>
    <t>0000000000405279</t>
  </si>
  <si>
    <t>0000000000405669</t>
  </si>
  <si>
    <t>0000000000406064</t>
  </si>
  <si>
    <t>UPI-SWIGGY LTD-SWIGGYUPI@AXB-UTIB0000100-433321593982-PAY FOR INTENT</t>
  </si>
  <si>
    <t>0000433321593982</t>
  </si>
  <si>
    <t>0000000000406629</t>
  </si>
  <si>
    <t>0000000000406893</t>
  </si>
  <si>
    <t>0000000000407163</t>
  </si>
  <si>
    <t>0000000000407471</t>
  </si>
  <si>
    <t>0000000000407716</t>
  </si>
  <si>
    <t>0000000000407925</t>
  </si>
  <si>
    <t>0000000000408135</t>
  </si>
  <si>
    <t>UPI-HUBBLE WALLET-HUBBLEWALLETONLINE@YBL-YESB0YBLUPI-433302295772-PAYMENT FOR 01JDSE</t>
  </si>
  <si>
    <t>0000433302295772</t>
  </si>
  <si>
    <t>0000000000408821</t>
  </si>
  <si>
    <t>UPI-REBEL MARKETPLACE IN-REBELMARKETPLACEINDCJV.RZP@MAIRTEL-AIRP0000001-433321979022-EATSURE</t>
  </si>
  <si>
    <t>0000433321979022</t>
  </si>
  <si>
    <t>UPI-SWIGGY-SWIGGYSTORES@ICICI-ICIC0DC0099-433322924727-NA</t>
  </si>
  <si>
    <t>0000433322924727</t>
  </si>
  <si>
    <t>UPI-ZOMATO ONLINE ORDER-ZOMATOONLINEORD384743.RZP@RXAIRTEL-AIRP0000011-433426681592-ZOMATOONLINEORDER</t>
  </si>
  <si>
    <t>0000433426681592</t>
  </si>
  <si>
    <t>29/11/24</t>
  </si>
  <si>
    <t>UPI-ZOMATO ONLINE ORDER-ZOMATOONLINEORD384743.RZP@RXAIRTEL-AIRP0000011-433426713951-ZOMATOONLINEORDER</t>
  </si>
  <si>
    <t>0000433426713951</t>
  </si>
  <si>
    <t>UPI-GARHWAL BAKERY-PAYTMQRG9H1EHGC3U@PAYTM-YESB0PTMUPI-433432874563-GARLIC CHEESE NAAN</t>
  </si>
  <si>
    <t>0000433432874563</t>
  </si>
  <si>
    <t>UPI-BAOZI MOMOS-PAYTM.S15KUZE@PTY-YESB0MCHUPI-433433604263-MOMOS</t>
  </si>
  <si>
    <t>0000433433604263</t>
  </si>
  <si>
    <t>UPI-TAPRII THE CHAI BAR-PAYTMQR5ZCIQJ@PTYS-YESB0PTMUPI-433537936469-CHAI MAGGIE FRIES</t>
  </si>
  <si>
    <t>0000433537936469</t>
  </si>
  <si>
    <t>30/11/24</t>
  </si>
  <si>
    <t>UPI-HARI SHRI ENTERPRISE-PAYTMQR14GWUP@PAYTM-YESB0PTMUPI-433541063403-NA</t>
  </si>
  <si>
    <t>0000433541063403</t>
  </si>
  <si>
    <t>UPI-GARHWAL BAKERY-PAYTMQRG9H1EHGC3U@PAYTM-YESB0PTMUPI-433542707665-PASTRY ME NIHAR BH</t>
  </si>
  <si>
    <t>0000433542707665</t>
  </si>
  <si>
    <t>UPI-ROULADE HOSPITALITY -PAYTMQR1I1CNBV7HH@PAYTM-YESB0PTMUPI-433544704561-WE</t>
  </si>
  <si>
    <t>0000433544704561</t>
  </si>
  <si>
    <t>UPI-SHREE SHYAM FOODS AN-Q961570498@YBL-YESB0YBLUPI-433544861043-RAJEEV ME SHASHANK</t>
  </si>
  <si>
    <t>0000433544861043</t>
  </si>
  <si>
    <t>UPI-ZOMATO-PAYZOMATO@HDFCBANK-HDFC0000499-433549966874-FOOD</t>
  </si>
  <si>
    <t>0000433549966874</t>
  </si>
  <si>
    <t>0000000000735746</t>
  </si>
  <si>
    <t>01/12/24</t>
  </si>
  <si>
    <t>0000000000735828</t>
  </si>
  <si>
    <t>UPI-UMESH KUMAR SEHRA-7982629937@YBL-PUNB0658100-433650528981-SENT FROM PAYTM</t>
  </si>
  <si>
    <t>0000433650528981</t>
  </si>
  <si>
    <t>UPI-PRINCE  SAGAR-8860669325@PTHDFC-KKBK0000215-433650857046-ELECTRICITY DECEMB</t>
  </si>
  <si>
    <t>0000433650857046</t>
  </si>
  <si>
    <t>UPI-PRINCE  SAGAR-8860669325@PTHDFC-KKBK0000215-433650866472-DAMAGES</t>
  </si>
  <si>
    <t>0000433650866472</t>
  </si>
  <si>
    <t>UPI-SHASHANK JHA-8882219097@JUPITERAXIS-FDRL0007777-847054523364-SENT VIA JUPITER</t>
  </si>
  <si>
    <t>0000847054523364</t>
  </si>
  <si>
    <t>UPI-RITIK GUPTA-7011119142@PTSBI-DCBL0000023-433686982715-SENT FROM PAYTM</t>
  </si>
  <si>
    <t>0000433686982715</t>
  </si>
  <si>
    <t>CRV POS 526099******3226 GOOGLEWORKSP</t>
  </si>
  <si>
    <t>UPI-TARANPREET-PAYTM.S1273SW@PTY-YESB0MCHUPI-433770360625-COKE</t>
  </si>
  <si>
    <t>0000433770360625</t>
  </si>
  <si>
    <t>02/12/24</t>
  </si>
  <si>
    <t>0000000000038211</t>
  </si>
  <si>
    <t>03/12/24</t>
  </si>
  <si>
    <t>0000000000038753</t>
  </si>
  <si>
    <t>0000000000038800</t>
  </si>
  <si>
    <t>0000000000038829</t>
  </si>
  <si>
    <t>0000000000038867</t>
  </si>
  <si>
    <t>0000000000038902</t>
  </si>
  <si>
    <t>0000000000038932</t>
  </si>
  <si>
    <t>0000000000038978</t>
  </si>
  <si>
    <t>0000000000039016</t>
  </si>
  <si>
    <t>0000000000039044</t>
  </si>
  <si>
    <t>0000000000039085</t>
  </si>
  <si>
    <t>0000000000039115</t>
  </si>
  <si>
    <t>0000000000039155</t>
  </si>
  <si>
    <t>0000000000039222</t>
  </si>
  <si>
    <t>0000000000039261</t>
  </si>
  <si>
    <t>0000000000039305</t>
  </si>
  <si>
    <t>0000000000039343</t>
  </si>
  <si>
    <t>UPI-JUGNU KUMAR PAL-Q868616181@YBL-YESB0YBLUPI-433880273956-COKE</t>
  </si>
  <si>
    <t>0000433880273956</t>
  </si>
  <si>
    <t>0000000000766417</t>
  </si>
  <si>
    <t>UPI-CAPITALFLOAT-AMZNLPA-NUQCORICOX@APL-UTIB0000100-433992794547-YOU ARE PAYING FOR</t>
  </si>
  <si>
    <t>0000433992794547</t>
  </si>
  <si>
    <t>04/12/24</t>
  </si>
  <si>
    <t>0000000000281937</t>
  </si>
  <si>
    <t>0000000000291297</t>
  </si>
  <si>
    <t>0000000000292184</t>
  </si>
  <si>
    <t>0000000000295027</t>
  </si>
  <si>
    <t>0000000000296039</t>
  </si>
  <si>
    <t>0000000000296685</t>
  </si>
  <si>
    <t>0000000000297183</t>
  </si>
  <si>
    <t>0000000000297552</t>
  </si>
  <si>
    <t>0000000000298161</t>
  </si>
  <si>
    <t>0000000000298575</t>
  </si>
  <si>
    <t>0000000000299236</t>
  </si>
  <si>
    <t>0000000000299952</t>
  </si>
  <si>
    <t>0000000000300559</t>
  </si>
  <si>
    <t>0000000000301061</t>
  </si>
  <si>
    <t>0000000000301336</t>
  </si>
  <si>
    <t>0000000000311806</t>
  </si>
  <si>
    <t>05/12/24</t>
  </si>
  <si>
    <t>0000000000312171</t>
  </si>
  <si>
    <t>0000000000312480</t>
  </si>
  <si>
    <t>0000000000313019</t>
  </si>
  <si>
    <t>0000000000313944</t>
  </si>
  <si>
    <t>0000000000314015</t>
  </si>
  <si>
    <t>0000000000314111</t>
  </si>
  <si>
    <t>0000000000314527</t>
  </si>
  <si>
    <t>0000000000314665</t>
  </si>
  <si>
    <t>0000000000360179</t>
  </si>
  <si>
    <t>0000000000360342</t>
  </si>
  <si>
    <t>0000000000360997</t>
  </si>
  <si>
    <t>0000000000361180</t>
  </si>
  <si>
    <t>UPI-VIVEK KUMAR-PAYTMQR164KZX@PAYTM-YESB0PTMUPI-434116555478-SAMOAS</t>
  </si>
  <si>
    <t>0000434116555478</t>
  </si>
  <si>
    <t>06/12/24</t>
  </si>
  <si>
    <t>UPI-RISHABH  BHARDWAJ-7827222279@PTSBI-SBIN0009083-434119091323-NA</t>
  </si>
  <si>
    <t>0000434119091323</t>
  </si>
  <si>
    <t>UPI-JIO-PAYBIL3066@PTYBL-YESB0PTMUPI-434119963495-NA</t>
  </si>
  <si>
    <t>0000434119963495</t>
  </si>
  <si>
    <t>CRV POS 526099******3226 IND*LINKEDIN\E</t>
  </si>
  <si>
    <t>UPI-APPLE MEDIA SERVICES-APPLESERVICES.BDSI@HDFCBANK-HDFC0000001-434140131115-UPI MANDATE</t>
  </si>
  <si>
    <t>0000434140131115</t>
  </si>
  <si>
    <t>07/12/24</t>
  </si>
  <si>
    <t>0000000000763887</t>
  </si>
  <si>
    <t>08/12/24</t>
  </si>
  <si>
    <t>0000000000765948</t>
  </si>
  <si>
    <t>0000000000766290</t>
  </si>
  <si>
    <t>0000000000766724</t>
  </si>
  <si>
    <t>0000000000767793</t>
  </si>
  <si>
    <t>0000000000769391</t>
  </si>
  <si>
    <t>UPI-MOHD ANWAR-PAYTMQR5YGY6P@PTYS-YESB0PTMUPI-434457320349-HAIRCUT</t>
  </si>
  <si>
    <t>0000434457320349</t>
  </si>
  <si>
    <t>09/12/24</t>
  </si>
  <si>
    <t>UPI-MAGICPIN-PAYTM-13572266QSWF@PTYBL-YESB0PTMUPI-434458668564-SAMOSE</t>
  </si>
  <si>
    <t>0000434458668564</t>
  </si>
  <si>
    <t>UPI-DELHI METRO RECHARGE-PAYTM-8736701@PTYBL-YESB0PTMUPI-434565848033-NA</t>
  </si>
  <si>
    <t>0000434565848033</t>
  </si>
  <si>
    <t>10/12/24</t>
  </si>
  <si>
    <t>UPI-NOIDA METRO RAIL COR-NOIDAMETRO.120.11207002@SBI-SBIN0004077-434566657061-TICKET TRAN 112070</t>
  </si>
  <si>
    <t>0000434566657061</t>
  </si>
  <si>
    <t>UPI-RUKMA HOSPITALITY LL-RUKMAHOSPITALITYLLP@ICICI-ICIC0DC0099-434568946259-NA</t>
  </si>
  <si>
    <t>0000434568946259</t>
  </si>
  <si>
    <t>UPI-GIANIS-GIANIS.63019564@HDFCBANK-HDFC0000001-434569716372-ICE CREAM</t>
  </si>
  <si>
    <t>0000434569716372</t>
  </si>
  <si>
    <t>UPI-JUGENDRA-91812695@AXL-AIRP0000001-434570470904-SENT FROM PAYTM</t>
  </si>
  <si>
    <t>0000434570470904</t>
  </si>
  <si>
    <t>UPI-MUKESH  YADAV-9311839199@PTSBI-KKBK0005033-434572126415-NA</t>
  </si>
  <si>
    <t>0000434572126415</t>
  </si>
  <si>
    <t>UPI-MAGICPIN-PAYTM-13572266QSWF@PTYBL-YESB0PTMUPI-434684178877-PIZZA AND BURGER</t>
  </si>
  <si>
    <t>0000434684178877</t>
  </si>
  <si>
    <t>11/12/24</t>
  </si>
  <si>
    <t>UPI-SHYAMLAL SAH-PAYTM.S16DVHQ@PTY-YESB0MCHUPI-434790506420-PRINTOUT</t>
  </si>
  <si>
    <t>0000434790506420</t>
  </si>
  <si>
    <t>12/12/24</t>
  </si>
  <si>
    <t>NEFT CR-SBIN0010446-DTU-RITIK GUPTA-SBIN324347599936</t>
  </si>
  <si>
    <t>SBIN324347599936</t>
  </si>
  <si>
    <t>NEFT CR-SBIN0010446-DTU-RITIK GUPTA-SBIN324347599926</t>
  </si>
  <si>
    <t>SBIN324347599926</t>
  </si>
  <si>
    <t>UPI-SUMIT DHULL-PAYTMQR5ZBHXX@PTYS-YESB0PTMUPI-434792729613-COLD COFEE ME NIHA</t>
  </si>
  <si>
    <t>0000434792729613</t>
  </si>
  <si>
    <t>UPI-PANKAJ STORE-GPAY-11240157981@OKBIZAXIS-UTIB0000553-434794249691-CHAAS</t>
  </si>
  <si>
    <t>0000434794249691</t>
  </si>
  <si>
    <t>UPI-DHAIRYA   PANDEY-DHAIRYAPANDEY18@OKICICI-KKBK0005948-434794605635-PHOTU</t>
  </si>
  <si>
    <t>0000434794605635</t>
  </si>
  <si>
    <t>UPI-MILAN SAMOSE VALA-PAYTMQR56SS13@PAYTM-YESB0PTMUPI-434801797059-NA</t>
  </si>
  <si>
    <t>0000434801797059</t>
  </si>
  <si>
    <t>13/12/24</t>
  </si>
  <si>
    <t>UPI-JOGENDER  SINGH-Q643059387@YBL-YESB0YBLUPI-434802575784-CHIPS AND PROBIOTI</t>
  </si>
  <si>
    <t>0000434802575784</t>
  </si>
  <si>
    <t>UPI-RAGHUBIR SINGH-PAYTM.S10J44D@PTY-YESB0MCHUPI-434806585851-COKE</t>
  </si>
  <si>
    <t>0000434806585851</t>
  </si>
  <si>
    <t>UPI-RITIK GUPTA-GUPTA.RITIK@NIYOICICI-DCBL0000023-434808029912-SPOTIFY</t>
  </si>
  <si>
    <t>0000434808029912</t>
  </si>
  <si>
    <t>UPI-XERO DEGREES-Q82046847@YBL-YESB0YBLUPI-434808544347-XERO DEGREE</t>
  </si>
  <si>
    <t>0000434808544347</t>
  </si>
  <si>
    <t>UPI-SHASHANK JHA-8882219097@JUPITERAXIS-FDRL0007777-346294703494-SENT VIA JUPITER</t>
  </si>
  <si>
    <t>0000346294703494</t>
  </si>
  <si>
    <t>14/12/24</t>
  </si>
  <si>
    <t>UPI-SHRI RAM CHEMIST-PAYTMQR5DN3W3@PTYS-YESB0PTMUPI-434923393808-ULTI KI DAWAI</t>
  </si>
  <si>
    <t>0000434923393808</t>
  </si>
  <si>
    <t>UPI-PAPPU  KUMAR-PAPPUPARDESHI19971@YBL-SBIN0012571-434924239195-SENT USING PAYTM U</t>
  </si>
  <si>
    <t>0000434924239195</t>
  </si>
  <si>
    <t>UPI-EMBASSY ICE CREAM   -7807493439@OKBIZAXIS-UTIB0000553-435028658682-ICECREAM</t>
  </si>
  <si>
    <t>0000435028658682</t>
  </si>
  <si>
    <t>15/12/24</t>
  </si>
  <si>
    <t>UPI-TRISHOOL BAKERS AND -MAB.037214036510054@AXISBANK-UTIB0000100-435029925312-BAKERY</t>
  </si>
  <si>
    <t>0000435029925312</t>
  </si>
  <si>
    <t>UPI-SHARMA CHAT SHOP-VYAPAR.169592955181@HDFCBANK-HDFC0000001-435030278752-SENT USING PAYTM U</t>
  </si>
  <si>
    <t>0000435030278752</t>
  </si>
  <si>
    <t>UPI-SUNIL  PARKASH-Q156183534@YBL-YESB0YBLUPI-435031262490-WATER AND COKE</t>
  </si>
  <si>
    <t>0000435031262490</t>
  </si>
  <si>
    <t>UPI-SAATVIK SWEETS AND-Q717263144@YBL-YESB0YBLUPI-435034542153-DOODH JALEBI</t>
  </si>
  <si>
    <t>0000435034542153</t>
  </si>
  <si>
    <t>UPI-LAL CHAND-LALCHANDMD1971-3@OKHDFCBANK-UCBA0001555-435037082847-SENT USING PAYTM U</t>
  </si>
  <si>
    <t>0000435037082847</t>
  </si>
  <si>
    <t>UPI-EMBASSY ICE CREAM   -7807493439@OKBIZAXIS-UTIB0000553-435144943749-COFFEE</t>
  </si>
  <si>
    <t>0000435144943749</t>
  </si>
  <si>
    <t>16/12/24</t>
  </si>
  <si>
    <t>UPI-TRIPTI CATERING AND -VYAPAR.170413744570@HDFCBANK-HDFC0000001-435145506856-CAKES</t>
  </si>
  <si>
    <t>0000435145506856</t>
  </si>
  <si>
    <t>UPI-NATHU RAM LACHMAN DA-PAYTMQR28100505010110B4LLKGBL3E@PAYTM-YESB0PTMUPI-435146766872-NA</t>
  </si>
  <si>
    <t>0000435146766872</t>
  </si>
  <si>
    <t>UPI-MAHESH KUMAR SHARMA-PAYTMQR2810050501011UBF79SIXMHD@PAYTM-YESB0PTMUPI-435147241655-PAKORA</t>
  </si>
  <si>
    <t>0000435147241655</t>
  </si>
  <si>
    <t>UPI-SHER E PUNJAB REGD-PAYTMQR10N5I3@PAYTM-YESB0PTMUPI-435148165228-NA</t>
  </si>
  <si>
    <t>0000435148165228</t>
  </si>
  <si>
    <t>UPI-CHAUDHARY PROVISION -7018368841@OKBIZAXIS-UTIB0000553-435148288329-CHIPS</t>
  </si>
  <si>
    <t>0000435148288329</t>
  </si>
  <si>
    <t>UPI-JIOCINEMA-VIACOM18ONLINE@YBL-YESB0YBLUPI-435220060514-SUBSCRIPTION DEBIT</t>
  </si>
  <si>
    <t>0000435220060514</t>
  </si>
  <si>
    <t>17/12/24</t>
  </si>
  <si>
    <t>UPI-YOG RAJ SHARMA-Q959971392@YBL-YESB0YBLUPI-435253650115-SNACKS AND TOYS</t>
  </si>
  <si>
    <t>0000435253650115</t>
  </si>
  <si>
    <t>UPI-SAI JUICE BAR-VYAPAR.168841311400@HDFCBANK-HDFC0000001-435256384303-JUICES ME MISHRA S</t>
  </si>
  <si>
    <t>0000435256384303</t>
  </si>
  <si>
    <t>UPI-NARENDER SHARMA-PAYTMQR5KCC3A@PTYS-YESB0PTMUPI-435258752161-SNAVKS MISHRA AND</t>
  </si>
  <si>
    <t>0000435258752161</t>
  </si>
  <si>
    <t>UPI-PRAKASH CHAND-9736883350M@PNB-PUNB0472200-435258851730-MOMIS</t>
  </si>
  <si>
    <t>0000435258851730</t>
  </si>
  <si>
    <t>UPI-WOOD STREET CAFE-VYAPAR.170180463325@HDFCBANK-HDFC0000001-435259864294-FOOD</t>
  </si>
  <si>
    <t>0000435259864294</t>
  </si>
  <si>
    <t>UPI-EMBASSY ICE CREAM   -7807493439@OKBIZAXIS-UTIB0000553-435260212900-IFE CREAM</t>
  </si>
  <si>
    <t>0000435260212900</t>
  </si>
  <si>
    <t>UPI-HPTDC SHIMLA-66704001@UBIN-UBIN0807826-435363462548-LIFT TICKETS</t>
  </si>
  <si>
    <t>0000435363462548</t>
  </si>
  <si>
    <t>18/12/24</t>
  </si>
  <si>
    <t>UPI-SIMLA ICE SKATING CL-6230585545@OKBIZAXIS-UTIB0000553-435363692725-BHARDWAJ SKATING</t>
  </si>
  <si>
    <t>0000435363692725</t>
  </si>
  <si>
    <t>UPI-BRCHAUHANCONFECTIONE-9418017949@OKBIZAXIS-UTIB0000553-435364436721-SNACKS</t>
  </si>
  <si>
    <t>0000435364436721</t>
  </si>
  <si>
    <t>UPI-SHREY PANDIT-SHREYP98165@BARODAMPAY-BARB0SANJAU-435365770192-UPI</t>
  </si>
  <si>
    <t>0000435365770192</t>
  </si>
  <si>
    <t>UPI-0247 HP SHIMLA-PAYTM-81192094@PTYS-YESB0PTMUPI-435366875878-SENT USING PAYTM U</t>
  </si>
  <si>
    <t>0000435366875878</t>
  </si>
  <si>
    <t>UPI-0247 HP SHIMLA-PAYTM-81192094@PTYS-YESB0PTMUPI-435366917464-SENT USING PAYTM U</t>
  </si>
  <si>
    <t>0000435366917464</t>
  </si>
  <si>
    <t>UPI-CHINT RAM AMARJIT-9817600057@OKBIZAXIS-UTIB0000553-435367549176-DAL</t>
  </si>
  <si>
    <t>0000435367549176</t>
  </si>
  <si>
    <t>UPI-DIMPLE RANA-Q101383787@YBL-YESB0YBLUPI-435477051114-SENT USING PAYTM U</t>
  </si>
  <si>
    <t>0000435477051114</t>
  </si>
  <si>
    <t>19/12/24</t>
  </si>
  <si>
    <t>UPI-VISHNU CHOUDHARY-8920470009-3@YBL-KKBK0005292-435482160528-SENT USING PAYTM U</t>
  </si>
  <si>
    <t>0000435482160528</t>
  </si>
  <si>
    <t>UPI-MAKEMYTRIP INDIA PVT-MAKEMYTRIP.PAYU@HDFCBANK-HDFC0000499-435593541729-UPIINTENT</t>
  </si>
  <si>
    <t>0000435593541729</t>
  </si>
  <si>
    <t>20/12/24</t>
  </si>
  <si>
    <t>UPI-SHASHANK JHA-8882219097@JUPITERAXIS-FDRL0007777-995347983554-SENT VIA JUPITER</t>
  </si>
  <si>
    <t>0000995347983554</t>
  </si>
  <si>
    <t>UPI-RISHAB DANDRIYAL-9971041480@PTHDFC-HDFC0000678-435595332147-NA</t>
  </si>
  <si>
    <t>0000435595332147</t>
  </si>
  <si>
    <t>UPI-RAJEEV LOCHAN MUDULI-9643636600@PTAXIS-KKBK0000193-435521115676-NA</t>
  </si>
  <si>
    <t>0000435521115676</t>
  </si>
  <si>
    <t>UPI-NETAVYA KAPOOR-7678271645@PTSBI-ICIC0000842-435506923279-NA</t>
  </si>
  <si>
    <t>0000435506923279</t>
  </si>
  <si>
    <t>UPI-RAJEEV LOCHAN MUDULI-9643636600@PTHDFC-KKBK0000193-435595824158-NA</t>
  </si>
  <si>
    <t>0000435595824158</t>
  </si>
  <si>
    <t>UPI-RISHAB DANDRIYAL-9971041480@PTHDFC-HDFC0000678-435596432679-NA</t>
  </si>
  <si>
    <t>0000435596432679</t>
  </si>
  <si>
    <t>UPI-SHASHANK JHA-8882219097@JUPITERAXIS-FDRL0007777-119473983554-SHIMLA TRIP SETTLE</t>
  </si>
  <si>
    <t>0000119473983554</t>
  </si>
  <si>
    <t>UPI-MAKEMYTRIP INDIA PVT-MAKEMYTRIP1.UPI@HDFCBANK-HDFC0000484-435601755790-TRAIN</t>
  </si>
  <si>
    <t>0000435601755790</t>
  </si>
  <si>
    <t>21/12/24</t>
  </si>
  <si>
    <t>UPI-AGODA-PAYTM-52649125@PTYBL-YESB0PTMUPI-435733473156-OID2161310392@AGOD</t>
  </si>
  <si>
    <t>0000435733473156</t>
  </si>
  <si>
    <t>22/12/24</t>
  </si>
  <si>
    <t>UPI-AGODA-PAYTM-52649125@PTYBL-YESB0PTMUPI-435714005205-COLLECT</t>
  </si>
  <si>
    <t>0000435714005205</t>
  </si>
  <si>
    <t>UPI-TANYA BHAMRI-TANYABHAMRI-2@OKHDFCBANK-HDFC0002486-435723087011-SENT USING PAYTM U</t>
  </si>
  <si>
    <t>0000435723087011</t>
  </si>
  <si>
    <t>UPI-MAGICPIN-PAYTM-13572266QSWF@PTYBL-YESB0PTMUPI-435830571752-PASTA PIZZA</t>
  </si>
  <si>
    <t>0000435830571752</t>
  </si>
  <si>
    <t>23/12/24</t>
  </si>
  <si>
    <t>UPI-RISHABH  BHARDWAJ-RISHABH.2279-2@WAHDFCBANK-SBIN0009083-435828115918-PAY BY WHATSAPP</t>
  </si>
  <si>
    <t>0000435828115918</t>
  </si>
  <si>
    <t>UPI-RISHABH  BHARDWAJ-RISHABH.2279-2@WAHDFCBANK-SBIN0009083-435828148321-PAY BY WHATSAPP</t>
  </si>
  <si>
    <t>0000435828148321</t>
  </si>
  <si>
    <t>UPI-AMJAD ALI-9625759894@PTSBI-UBIN0569607-435935450443-UBER</t>
  </si>
  <si>
    <t>0000435935450443</t>
  </si>
  <si>
    <t>24/12/24</t>
  </si>
  <si>
    <t>UPI-OMVEER SINGH-PAYTMQR1DGT297VTL@PAYTM-YESB0PTMUPI-435935455178-CHIPS</t>
  </si>
  <si>
    <t>0000435935455178</t>
  </si>
  <si>
    <t>UPI-MRS KHUSHI SHARMA-KHUSHI.MEERUT@YBL-IDIB000S506-435935521627-SENT USING PAYTM U</t>
  </si>
  <si>
    <t>0000435935521627</t>
  </si>
  <si>
    <t>UPI-JIO POSTPAID BILL PA-PAYTM-53817591@PTYBL-YESB0PTMUPI-435935638534-SENT USING PAYTM U</t>
  </si>
  <si>
    <t>0000435935638534</t>
  </si>
  <si>
    <t>UPI-TANYA BHAMRI-TANYABHAMRI-2@OKHDFCBANK-HDFC0002486-435940882902-FULL PAYMENT</t>
  </si>
  <si>
    <t>0000435940882902</t>
  </si>
  <si>
    <t>UPI-HUBBLE WALLET-HUBBLEWALLETONLINE@AXL-UTIB0AXLUPI-435941223395-PAYMENT FOR 01JFW3</t>
  </si>
  <si>
    <t>0000435941223395</t>
  </si>
  <si>
    <t>UPI-ANIKET  MALVIYA-ANIKET.MALVIYA2@OKHDFCBANK-SBIN0001124-435941284175-SENT USING PAYTM U</t>
  </si>
  <si>
    <t>0000435941284175</t>
  </si>
  <si>
    <t>UPI-HUBBLE WALLET-HUBBLEWALLETONLINE@AXL-UTIB0AXLUPI-435945647542-PAYMENT FOR 01JFWK</t>
  </si>
  <si>
    <t>0000435945647542</t>
  </si>
  <si>
    <t>UPI-ZOMATO-PAYZOMATO@HDFCBANK-HDFC0000499-435946592867-SENT USING PAYTM U</t>
  </si>
  <si>
    <t>0000435946592867</t>
  </si>
  <si>
    <t>UPI-BLINKIT-PAYTM-70258461@PTYBL-YESB0PTMUPI-436051084389-BLINKIT PAYMENT</t>
  </si>
  <si>
    <t>0000436051084389</t>
  </si>
  <si>
    <t>25/12/24</t>
  </si>
  <si>
    <t>UPI-ZOMATO LTD-ZOMATO-ORDER@PTYBL-YESB0PTMUPI-436055587945-ZOMATO PAYMENT</t>
  </si>
  <si>
    <t>0000436055587945</t>
  </si>
  <si>
    <t>UPI-PUSHPA CHOURASIA-PAYTM.S16XNTS@PTY-YESB0MCHUPI-436059274350-SENT USING PAYTM U</t>
  </si>
  <si>
    <t>0000436059274350</t>
  </si>
  <si>
    <t>26/12/24</t>
  </si>
  <si>
    <t>UPI-DHARMENDRA  PANDEY-Q299344825@YBL-YESB0YBLUPI-436168012183-COFEE AND TOAST</t>
  </si>
  <si>
    <t>0000436168012183</t>
  </si>
  <si>
    <t>UPI-ZOMATO LTD-ZOMATO-ORDER@PTYBL-YESB0PTMUPI-436274618734-ZOMATO PAYMENT</t>
  </si>
  <si>
    <t>0000436274618734</t>
  </si>
  <si>
    <t>27/12/24</t>
  </si>
  <si>
    <t>UPI-MAKE MY TRIP-MAKEMYTRIPONLINE@YBL-YESB0YBLUPI-436274767941-PAYMENT FOR M3311B</t>
  </si>
  <si>
    <t>0000436274767941</t>
  </si>
  <si>
    <t>UPI-PRADEEP KUMAR JAIN-Q267460777@YBL-YESB0YBLUPI-436276306103-SENT USING PAYTM U</t>
  </si>
  <si>
    <t>0000436276306103</t>
  </si>
  <si>
    <t>UPI-RAVI SHARMA-PAYTMQR5ZGHYC@PTYS-YESB0PTMUPI-436277880040-WATER</t>
  </si>
  <si>
    <t>0000436277880040</t>
  </si>
  <si>
    <t>UPI-ARERA COLONY 10 NO F-Q924183448@YBL-YESB0YBLUPI-436279291717-SENT USING PAYTM U</t>
  </si>
  <si>
    <t>0000436279291717</t>
  </si>
  <si>
    <t>UPI-MALATEE-Q535753836@YBL-YESB0YBLUPI-436279337203-SENT USING PAYTM U</t>
  </si>
  <si>
    <t>0000436279337203</t>
  </si>
  <si>
    <t>UPI-RAHUL NAVLANI-PAYTMQR10MWLA@PAYTM-YESB0PTMUPI-436279612968-SNACKS</t>
  </si>
  <si>
    <t>0000436279612968</t>
  </si>
  <si>
    <t>UPI-RAHUL NAVLANI-PAYTMQR10MWLA@PAYTM-YESB0PTMUPI-436279618986-BHEL</t>
  </si>
  <si>
    <t>0000436279618986</t>
  </si>
  <si>
    <t>UPI-TASNEEM AHMED BARBHU-TASNEEM.BARBHUIYA@NIYOICICI-DCBL0000454-436245074503-HELLO BHAIYA</t>
  </si>
  <si>
    <t>0000436245074503</t>
  </si>
  <si>
    <t>UPI-TASNEEM AHMED BARBHU-TASNEEM.BARBHUIYA@NIYOICICI-DCBL0000454-436245089738-MEMBERSHIP REMAINI</t>
  </si>
  <si>
    <t>0000436245089738</t>
  </si>
  <si>
    <t>UPI-SANDEEP PARMAR SO SH-9977187845@IBL-UBIN0532533-436281756094-SENT USING PAYTM U</t>
  </si>
  <si>
    <t>0000436281756094</t>
  </si>
  <si>
    <t>28/12/24</t>
  </si>
  <si>
    <t>UPI-ZOMATO-PAYZOMATO@HDFCBANK-HDFC0000499-436381984922-SENT USING PAYTM U</t>
  </si>
  <si>
    <t>0000436381984922</t>
  </si>
  <si>
    <t>UPI-RITESH  JAIN-BHARATPE.90070794044@FBPE-FDRL0001382-436383067627-PAY TO BHARATPE ME</t>
  </si>
  <si>
    <t>0000436383067627</t>
  </si>
  <si>
    <t>UPI-RAMKRISHN MEHTAR-9303511824@YBL-IPOS0000001-436383295213-SENT USING PAYTM U</t>
  </si>
  <si>
    <t>0000436383295213</t>
  </si>
  <si>
    <t>UPI-AAMIR KHAN-7987910684@KOTAK-KKBK0000811-436385411476-SENT USING PAYTM U</t>
  </si>
  <si>
    <t>0000436385411476</t>
  </si>
  <si>
    <t>UPI-ZAM ZAM FAST FOOD-PAYTMQR5JQMZE@PTYS-YESB0PTMUPI-436385870998-CHICKEN</t>
  </si>
  <si>
    <t>0000436385870998</t>
  </si>
  <si>
    <t>UPI-MR MUKESH KUMAR JOSH-MUKESHJ2711@IBL-IDIB000A510-436386446879-SENT USING PAYTM U</t>
  </si>
  <si>
    <t>0000436386446879</t>
  </si>
  <si>
    <t>UPI-MAGICPIN-PAYTM-13572266QSWF@PTYBL-YESB0PTMUPI-436493358474-SENT USING PAYTM U</t>
  </si>
  <si>
    <t>0000436493358474</t>
  </si>
  <si>
    <t>29/12/24</t>
  </si>
  <si>
    <t>UPI-RAPIDO-PAYTM-76881028@PTYBL-YESB0PTMUPI-436493455116-SENT USING PAYTM U</t>
  </si>
  <si>
    <t>0000436493455116</t>
  </si>
  <si>
    <t>0000000000071440</t>
  </si>
  <si>
    <t>30/12/24</t>
  </si>
  <si>
    <t>0000000000075094</t>
  </si>
  <si>
    <t>UPI-TRENT LIMITED-TRENTZUDIO@YBL-YESB0YBLUPI-436620854164-PAYMENT FOR 501449</t>
  </si>
  <si>
    <t>0000436620854164</t>
  </si>
  <si>
    <t>31/12/24</t>
  </si>
  <si>
    <t>UPI-DAILY TREATS LAXMI N-PAYTM.S17B1E1@PTY-YESB0MCHUPI-436621325514-SENT USING PAYTM U</t>
  </si>
  <si>
    <t>0000436621325514</t>
  </si>
  <si>
    <t>UPI-VARUN KHATTAR-PAYTMQR5APWEL@PAYTM-YESB0PTMUPI-436625172368-CHIPS</t>
  </si>
  <si>
    <t>0000436625172368</t>
  </si>
  <si>
    <t>UPI-VIVEK KUMAR-PAYTMQR164KZX@PAYTM-YESB0PTMUPI-436621456301-SAMOSE</t>
  </si>
  <si>
    <t>0000436621456301</t>
  </si>
  <si>
    <t>UPI-WWW MAGICPIN IN-MAGICP.PAYU@HDFCBANK-HDFC0000499-436623881500-MOMOS</t>
  </si>
  <si>
    <t>0000436623881500</t>
  </si>
  <si>
    <t>UPI-WWW MAGICPIN IN-MAGICP.PAYU@HDFCBANK-HDFC0000240-436655862910-REFUND</t>
  </si>
  <si>
    <t>0000436655862910</t>
  </si>
  <si>
    <t>UPI-RISHABH  JAIN-9818222557@PTSBI-SBIN0001281-436685100581-NA</t>
  </si>
  <si>
    <t>0000436685100581</t>
  </si>
  <si>
    <t>UPI-MAGICPIN-PAYTM-13572266QSWF@PTYBL-YESB0PTMUPI-436627731465-CAKE</t>
  </si>
  <si>
    <t>0000436627731465</t>
  </si>
  <si>
    <t>INTEREST PAID TILL 31-DEC-2024</t>
  </si>
  <si>
    <t>UPI-ONE NINETY SEVEN-ONE97735@ICICI-ICIC0DC0099-500163930182-PAYMENT ON RAPIDO</t>
  </si>
  <si>
    <t>0000500163930182</t>
  </si>
  <si>
    <t>01/01/25</t>
  </si>
  <si>
    <t>UPI-ZEPTO-ZEPTO.RZP@AXISBANK-UTIB0000100-500134595990-SENT USING PAYTM U</t>
  </si>
  <si>
    <t>0000500134595990</t>
  </si>
  <si>
    <t>UPI-ISHAN CHUGH-9267952938@PTSBI-DCBL0000190-500100006304-NA</t>
  </si>
  <si>
    <t>0000500100006304</t>
  </si>
  <si>
    <t>UPI-ONE NINETY SEVEN-ONE97735@ICICI-ICIC0DC0099-500378255131-PAYMENT ON MAGICPI</t>
  </si>
  <si>
    <t>0000500378255131</t>
  </si>
  <si>
    <t>03/01/25</t>
  </si>
  <si>
    <t>UPI-ONE NINETY SEVEN-ONE97735@ICICI-ICIC0DC0099-500379330231-PAYMENT ON MAGICPI</t>
  </si>
  <si>
    <t>0000500379330231</t>
  </si>
  <si>
    <t>UPI-SWIGGY LIMITED-SWIGGY.STORES@AXB-UTIB0000100-500472303502-PAY FOR INTENT</t>
  </si>
  <si>
    <t>0000500472303502</t>
  </si>
  <si>
    <t>04/01/25</t>
  </si>
  <si>
    <t>UPI-CAPITALFLOAT-AMZNLPA-NUQCORICOX@APL-UTIB0000100-500476265676-YOU ARE PAYING FOR</t>
  </si>
  <si>
    <t>0000500476265676</t>
  </si>
  <si>
    <t>UPI-YASH ARORA-7988431338@JIO-JIOP0000001-500422902747-PAYMENT INITIATE</t>
  </si>
  <si>
    <t>0000500422902747</t>
  </si>
  <si>
    <t>UPI-MEESHO-PAYTM-17731298@PTYBL-YESB0PTMUPI-500583643100-UPI INTENT</t>
  </si>
  <si>
    <t>0000500583643100</t>
  </si>
  <si>
    <t>05/01/25</t>
  </si>
  <si>
    <t>UPI-WESTSIDE-WESTSIDE.40962121@HDFCBANK-HDFC0000001-500587473594-SENT USING PAYTM U</t>
  </si>
  <si>
    <t>0000500587473594</t>
  </si>
  <si>
    <t>UPI-HARMILAN SAHNI-8447030619@PTHDFC-BKID0006034-500588200678-NA</t>
  </si>
  <si>
    <t>0000500588200678</t>
  </si>
  <si>
    <t>UPI-NAFEES  AHMAD-7906580858@IBL-SBIN0009762-500588371665-SENT USING PAYTM U</t>
  </si>
  <si>
    <t>0000500588371665</t>
  </si>
  <si>
    <t>UPI-SAURABH MADAN-SAURABHMADAN16@OKSBI-RATN0000000-500589552652-SENT USING PAYTM U</t>
  </si>
  <si>
    <t>0000500589552652</t>
  </si>
  <si>
    <t>UPI-G TRENDZ-GPAY-11244264204@OKBIZAXIS-UTIB0000553-500589753447-SHOES</t>
  </si>
  <si>
    <t>0000500589753447</t>
  </si>
  <si>
    <t>UPI-N R  SONS-BOISM-9899116787@BOI-BKID0006002-500590254387-MERCHANT QR</t>
  </si>
  <si>
    <t>0000500590254387</t>
  </si>
  <si>
    <t>UPI-RAKESH AGGARWAL-PAYTMQR63DM8D@PTYS-YESB0PTMUPI-500591555652-GOLGAPPE</t>
  </si>
  <si>
    <t>0000500591555652</t>
  </si>
  <si>
    <t>UPI-CARNATIC CAFE-PAYTMQR4G1TF12FK8@PAYTM-YESB0PTMUPI-500681191052-CARNATIC</t>
  </si>
  <si>
    <t>0000500681191052</t>
  </si>
  <si>
    <t>06/01/25</t>
  </si>
  <si>
    <t>UPI-BIG CHILL CAFE-PINELABS.1165843@ICICI-ICIC0DC0099-500601260715-GENERATING DYNAMIC</t>
  </si>
  <si>
    <t>0000500601260715</t>
  </si>
  <si>
    <t>UPI-FATLULU KHAN MARKET-PAYTM-73829185@PTYS-YESB0PTMUPI-500603006477-SENT USING PAYTM U</t>
  </si>
  <si>
    <t>0000500603006477</t>
  </si>
  <si>
    <t>UPI-SANTOSH KUMAR-CLUCKY5191@IBL-PSIB0000878-500603568968-SENT USING PAYTM U</t>
  </si>
  <si>
    <t>0000500603568968</t>
  </si>
  <si>
    <t>UPI-APPLE MEDIA SERVICES-APPLESERVICES.BDSI@HDFCBANK-HDFC0000001-500690972727-UPI MANDATE</t>
  </si>
  <si>
    <t>0000500690972727</t>
  </si>
  <si>
    <t>UPI-NOIDA METRO MOBILE A-SBIEPAY.NMRCMA-1000601@SBI-SBIN0016209-500784795021-NOIDA METRO MOBILE</t>
  </si>
  <si>
    <t>0000500784795021</t>
  </si>
  <si>
    <t>07/01/25</t>
  </si>
  <si>
    <t>UPI-CINEPOLIS INDIA PRIV-CINEPOLISINDIA.CCAV@HDFCBANK-HDFC0000499-500792193497-COLLECT</t>
  </si>
  <si>
    <t>0000500792193497</t>
  </si>
  <si>
    <t>UPI-DELHI METRO RECHARGE-PAYTM-8736701@PTYBL-YESB0PTMUPI-500707214548-SENT USING PAYTM U</t>
  </si>
  <si>
    <t>0000500707214548</t>
  </si>
  <si>
    <t>UPI-HIMANSHU  SHARMA-HIMANSHU5274@OKSBI-SBIN0001573-500707389396-SENT USING PAYTM U</t>
  </si>
  <si>
    <t>0000500707389396</t>
  </si>
  <si>
    <t>UPI-RAHUL SINGH-OMBK.AAEN695251GK31SK2CFT@MBK-PPIW0881822-500708504315-SENT USING PAYTM U</t>
  </si>
  <si>
    <t>0000500708504315</t>
  </si>
  <si>
    <t>UPI-SANDEEP KUMAR SO RAM-SANDEEPRAJPOOT5070@OKICICI-PUNB0047110-500711047457-SENT USING PAYTM U</t>
  </si>
  <si>
    <t>0000500711047457</t>
  </si>
  <si>
    <t>UPI-SANDEEP KUMAR SO RAM-SANDEEPRAJPOOT5070@OKICICI-PUNB0047110-500711433474-SENT USING PAYTM U</t>
  </si>
  <si>
    <t>0000500711433474</t>
  </si>
  <si>
    <t>UPI-EVERSUB INDIA PRIVAT-EVERSUBINDIAPRI355230.RZP@RXAIRTEL-AIRP0000011-500711902182-EVERSUBINDIAPRIVAT</t>
  </si>
  <si>
    <t>0000500711902182</t>
  </si>
  <si>
    <t>UPI-C262COSTA GRAND VENI-C262COSTAGRANDVENICE.42542734@HDFCBANK-HDFC0000001-500712123392-SENT USING PAYTM U</t>
  </si>
  <si>
    <t>0000500712123392</t>
  </si>
  <si>
    <t>UPI-JAIVEER SINGH-BHARATPE.9Z0S0M7U2E999547@FBPE-FDRL0001382-500713891689-PAY TO BHARATPE ME</t>
  </si>
  <si>
    <t>0000500713891689</t>
  </si>
  <si>
    <t>UPI-TEA AND FRIENDS-Q821519813@YBL-YESB0YBLUPI-500714165438-SENT USING PAYTM U</t>
  </si>
  <si>
    <t>0000500714165438</t>
  </si>
  <si>
    <t>UPI-RAPIDO-PAYTM-76881028@PTYBL-YESB0PTMUPI-500714790160-SENT USING PAYTM U</t>
  </si>
  <si>
    <t>0000500714790160</t>
  </si>
  <si>
    <t>UPI-NOIDA METRO RAIL COR-NOIDAMETRO.105.11057004@SBI-SBIN0004077-500714843246-TICKET TRAN 110570</t>
  </si>
  <si>
    <t>0000500714843246</t>
  </si>
  <si>
    <t>UPI-BABUSHA KATHI ROLLS -Q884426718@YBL-YESB0YBLUPI-500716422017-SENT USING PAYTM U</t>
  </si>
  <si>
    <t>0000500716422017</t>
  </si>
  <si>
    <t>UPI-SAPAN RAI-Q839215652@YBL-YESB0YBLUPI-500716530125-SENT USING PAYTM U</t>
  </si>
  <si>
    <t>0000500716530125</t>
  </si>
  <si>
    <t>UPI-SAURABH WADHANI-PAYTMQR62GB1D@PTYS-YESB0PTMUPI-500821665884-TAPE</t>
  </si>
  <si>
    <t>0000500821665884</t>
  </si>
  <si>
    <t>08/01/25</t>
  </si>
  <si>
    <t>UPI-HEMRAJ NAMKIN-GPAY-11235055951@OKBIZAXIS-UTIB0000553-500823630786-NAMKEEN AUR KACHOD</t>
  </si>
  <si>
    <t>0000500823630786</t>
  </si>
  <si>
    <t>UPI-HARYANA PANEER BHAND-PAYTMQR5MZVJD@PTYS-YESB0PTMUPI-500824174653-KHOYA</t>
  </si>
  <si>
    <t>0000500824174653</t>
  </si>
  <si>
    <t>UPI-AKHIL JAIN-PAYTM.S14ZSUI@PTY-YESB0MCHUPI-500824223448-SENT USING PAYTM U</t>
  </si>
  <si>
    <t>0000500824223448</t>
  </si>
  <si>
    <t>UPI-AKHIL JAIN-PAYTM.S14ZSUI@PTY-YESB0MCHUPI-500824234783-SHIKANJI</t>
  </si>
  <si>
    <t>0000500824234783</t>
  </si>
  <si>
    <t>UPI-ABDUL  AHAD-8595996485@PTYES-CNRB0000033-500824949174-NA</t>
  </si>
  <si>
    <t>0000500824949174</t>
  </si>
  <si>
    <t>UPI-MEESHO-PAYTM-17731298@PTYBL-YESB0PTMUPI-500905915184-EXPRESS</t>
  </si>
  <si>
    <t>0000500905915184</t>
  </si>
  <si>
    <t>09/01/25</t>
  </si>
  <si>
    <t>UPI-PAYTM TRAVEL-TRAVEL1PAYTM@HDFCBANK-HDFC0000499-500935087704-SENT USING PAYTM U</t>
  </si>
  <si>
    <t>0000500935087704</t>
  </si>
  <si>
    <t>UPI-MEESHO-PAYTM-17731298@PTYBL-YESB0PTMUPI-500919656562-EXPRESS</t>
  </si>
  <si>
    <t>0000500919656562</t>
  </si>
  <si>
    <t>UPI-TRENT LIMITED-TRENTWESTSIDE@YBL-YESB0YBLUPI-500937072224-PAYMENT FOR 501355</t>
  </si>
  <si>
    <t>0000500937072224</t>
  </si>
  <si>
    <t>UPI-MTEKCOMPUTECH-QR.MTEKCOM904@SIB-SIBL0000420-500937671861-HDMI</t>
  </si>
  <si>
    <t>0000500937671861</t>
  </si>
  <si>
    <t>UPI-MANOJ KUMAR PAWAR-Q394933544@YBL-SIBL0000420-500937823922-PRINTOUTS</t>
  </si>
  <si>
    <t>0000500937823922</t>
  </si>
  <si>
    <t>UPI-RAKESH AGGARWAL-PAYTMQR63DM8D@PTYS-YESB0PTMUPI-500937858677-SENT USING PAYTM U</t>
  </si>
  <si>
    <t>0000500937858677</t>
  </si>
  <si>
    <t>UPI-RISHI  RANJAN-RAJPUTRISHI170@OKSBI-SBIN0012502-501045647603-SENT USING PAYTM U</t>
  </si>
  <si>
    <t>0000501045647603</t>
  </si>
  <si>
    <t>10/01/25</t>
  </si>
  <si>
    <t>UPI-MEESHO-PAYTM-17731298@PTYBL-YESB0PTMUPI-501008348094-EXPRESS</t>
  </si>
  <si>
    <t>0000501008348094</t>
  </si>
  <si>
    <t>UPI-MEESHO-PAYTM-17731298@PTYBL-YESB0PTMUPI-501008359011-EXPRESS</t>
  </si>
  <si>
    <t>0000501008359011</t>
  </si>
  <si>
    <t>UPI-RAPIDO-PAYTM-76881028@PTYBL-YESB0PTMUPI-501050873118-SENT USING PAYTM U</t>
  </si>
  <si>
    <t>0000501050873118</t>
  </si>
  <si>
    <t>UPI-SUKHVINDER SINGH-PAYTMQR19U9ITMU8G@PAYTM-YESB0PTMUPI-501052944937-NA</t>
  </si>
  <si>
    <t>0000501052944937</t>
  </si>
  <si>
    <t>UPI-ZOMATO-PAYZOMATO@HDFCBANK-HDFC0000499-501053875704-SENT USING PAYTM U</t>
  </si>
  <si>
    <t>0000501053875704</t>
  </si>
  <si>
    <t>UPI-HUBBLE WALLET-HUBBLEWALLETONLINE@AXL-UTIB0AXLUPI-501055081742-PAYMENT FOR 01JH8D</t>
  </si>
  <si>
    <t>0000501055081742</t>
  </si>
  <si>
    <t>UPI-MEESHO-PAYTM-17731298@PTYBL-YESB0PTMUPI-501114553147-EXPRESS</t>
  </si>
  <si>
    <t>0000501114553147</t>
  </si>
  <si>
    <t>11/01/25</t>
  </si>
  <si>
    <t>UPI-MEESHO-PAYTM-17731298@PTYBL-YESB0PTMUPI-501114609687-EXPRESS</t>
  </si>
  <si>
    <t>0000501114609687</t>
  </si>
  <si>
    <t>UPI-MEESHO-PAYTM-17731298@PTYBL-YESB0PTMUPI-501115141419-EXPRESS</t>
  </si>
  <si>
    <t>0000501115141419</t>
  </si>
  <si>
    <t>UPI-MEESHO-PAYTM-17731298@PTYBL-YESB0PTMUPI-501217132429-EXPRESS</t>
  </si>
  <si>
    <t>0000501217132429</t>
  </si>
  <si>
    <t>12/01/25</t>
  </si>
  <si>
    <t>UPI-GULSHAN NAND AZAD-8527885733@YBL-PUNB0046410-501275975493-SENT USING PAYTM U</t>
  </si>
  <si>
    <t>0000501275975493</t>
  </si>
  <si>
    <t>UPI-MAHESH CHAND-BAJAJPAY.6879729.IQW4MVHD@INDUS-INDB0MERCHA-501276342018-SENT USING PAYTM U</t>
  </si>
  <si>
    <t>0000501276342018</t>
  </si>
  <si>
    <t>UPI-MOHMMAD SARWAR HASHA-HASHMISARWAR284-1@OKSBI-KKBK0000666-501384465441-SENT USING PAYTM U</t>
  </si>
  <si>
    <t>0000501384465441</t>
  </si>
  <si>
    <t>13/01/25</t>
  </si>
  <si>
    <t>UPI-KSHIRSAGAR NITIN ARU-NITINKHSHIRSAGAR94@OKAXIS-SRCB0000392-501387196325-SENT USING PAYTM U</t>
  </si>
  <si>
    <t>0000501387196325</t>
  </si>
  <si>
    <t>UPI-PRIYANKA RAKESH YADA-PARI69924-2@OKICICI-IDFB0040101-501390060668-SENT USING PAYTM U</t>
  </si>
  <si>
    <t>0000501390060668</t>
  </si>
  <si>
    <t>UPI-DROGHERIA SELLERS PR-83855403@PTYBL-YESB0PTMUPI-501497942299-SENT USING PAYTM U</t>
  </si>
  <si>
    <t>0000501497942299</t>
  </si>
  <si>
    <t>14/01/25</t>
  </si>
  <si>
    <t>UPI-SURAJ BHARMA POWAR-PAYTMQR1AT2EWVJQQ@PAYTM-YESB0PTMUPI-501499543618-BREAKFAST</t>
  </si>
  <si>
    <t>0000501499543618</t>
  </si>
  <si>
    <t>UPI-SATKAR KITCHEN FAMIL-9619079198-2@OKBIZAXIS-UTIB0000553-501402517246-COKE</t>
  </si>
  <si>
    <t>0000501402517246</t>
  </si>
  <si>
    <t>UPI-HUBBLE-HUBBLE818068.RZP@RXAIRTEL-AIRP0000011-501403874999-HUBBLEPAYMENTFOROR</t>
  </si>
  <si>
    <t>0000501403874999</t>
  </si>
  <si>
    <t>UPI-R CITY-PAYTM-75564494@PTYS-YESB0PTMUPI-501404372966-SENT USING PAYTM U</t>
  </si>
  <si>
    <t>0000501404372966</t>
  </si>
  <si>
    <t>UPI-SACHIN SOPAN SURYAVA-SSURYAVANSHI521-2@OKICICI-SBIN0018874-501405970232-SENT USING PAYTM U</t>
  </si>
  <si>
    <t>0000501405970232</t>
  </si>
  <si>
    <t>UPI-RASID  KHAN-RASIDKHAN0768-4@OKICICI-KKBK0006575-501407920276-SENT USING PAYTM U</t>
  </si>
  <si>
    <t>0000501407920276</t>
  </si>
  <si>
    <t>UPI-DOMINOS PIZZA-DOMINOSPIZZAONLINE@PTYBL-YESB0PTMUPI-501408266662-SENT USING PAYTM U</t>
  </si>
  <si>
    <t>0000501408266662</t>
  </si>
  <si>
    <t>15/01/25</t>
  </si>
  <si>
    <t>UPI-SHWETA HEMANT AKRE-Q126090782@YBL-YESB0YBLUPI-501408281198-SENT USING PAYTM U</t>
  </si>
  <si>
    <t>0000501408281198</t>
  </si>
  <si>
    <t>UPI-SIJI VARGHESE-SIJIROBINVARGHESE-1@OKAXIS-IBKL0000694-538167863673-UPI</t>
  </si>
  <si>
    <t>0000538167863673</t>
  </si>
  <si>
    <t>UPI-DROGHERIA SELLERS PR-83855403@PTYBL-YESB0PTMUPI-501511125946-SENT USING PAYTM U</t>
  </si>
  <si>
    <t>0000501511125946</t>
  </si>
  <si>
    <t>UPI-SABIHA  KHATUN-8928034796@IBL-SBIN0006076-501513994210-SENT USING PAYTM U</t>
  </si>
  <si>
    <t>0000501513994210</t>
  </si>
  <si>
    <t>UPI-SAYLEE AMIT UPADEO-Q293468800@YBL-YESB0YBLUPI-501514600724-SENT USING PAYTM U</t>
  </si>
  <si>
    <t>0000501514600724</t>
  </si>
  <si>
    <t>UPI-SANJAY B KHILARE-SANJAYKHILARE22@OKSBI-SRCB0000411-501515014645-SENT USING PAYTM U</t>
  </si>
  <si>
    <t>0000501515014645</t>
  </si>
  <si>
    <t>UPI-BEYOND PRINTZ-9821423302@OKBIZAXIS-UTIB0000553-501517756716-SENT USING PAYTM U</t>
  </si>
  <si>
    <t>0000501517756716</t>
  </si>
  <si>
    <t>UPI-ARVIND RAGHU RAVRIYA-PAYTMQR63ZAOX@PTYS-YESB0PTMUPI-501518211902-SENT USING PAYTM U</t>
  </si>
  <si>
    <t>0000501518211902</t>
  </si>
  <si>
    <t>UPI-XXXXXX1827-PUNB0077110-501518394334-DEPOSIT</t>
  </si>
  <si>
    <t>0000501518394334</t>
  </si>
  <si>
    <t>UPI-VIMAL KUMAR-8294803675@YBL-BARB0MAHKHA-501519493662-SENT USING PAYTM U</t>
  </si>
  <si>
    <t>0000501519493662</t>
  </si>
  <si>
    <t>UPI-SHREE SIDDHIVINAYAK -9867381333@OKBIZAXIS-UTIB0000553-501520020774-PAV BHAJI</t>
  </si>
  <si>
    <t>0000501520020774</t>
  </si>
  <si>
    <t>UPI-UNNIKRISHNAN SHANKAR-PAYTMQR5WZWOQ@PTYS-YESB0PTMUPI-501520066191-GOLA</t>
  </si>
  <si>
    <t>0000501520066191</t>
  </si>
  <si>
    <t>UPI-SHAH S ICE CREAM PAR-9820354053@OKBIZAXIS-UTIB0000553-501520250875-ICECREAM</t>
  </si>
  <si>
    <t>0000501520250875</t>
  </si>
  <si>
    <t>UPI-DROGHERIA SELLERS PR-DROGHERIASELLERSPRIVATECASHFREE@HDFCBANK-HDFC0000240-501620440519-SENT USING PAYTM U</t>
  </si>
  <si>
    <t>0000501620440519</t>
  </si>
  <si>
    <t>16/01/25</t>
  </si>
  <si>
    <t>UPI-VIJAY SHIVAJI BURUGA-BURUNGALEVIJAY49@OKSBI-SBIN0005852-501624440239-SENT USING PAYTM U</t>
  </si>
  <si>
    <t>0000501624440239</t>
  </si>
  <si>
    <t>UPI-SHYAM SHANKAR GUPTA-8369607062@PTSBI-BARB0PRABHA-501624465724-NA</t>
  </si>
  <si>
    <t>0000501624465724</t>
  </si>
  <si>
    <t>UPI-VISHAL-VISHALNISHAD85255@OKICICI-CNRB0000033-501625594248-SENT USING PAYTM U</t>
  </si>
  <si>
    <t>0000501625594248</t>
  </si>
  <si>
    <t>UPI-MR ANKIT PAYASI-ANKITPAYASI333-2@OKHDFCBANK-IDIB000B835-501626597202-SENT USING PAYTM U</t>
  </si>
  <si>
    <t>0000501626597202</t>
  </si>
  <si>
    <t>UPI-MC DONALDS-MCDONALDS.41462545@HDFCBANK-HDFC0000001-501627340395-SENT USING PAYTM U</t>
  </si>
  <si>
    <t>0000501627340395</t>
  </si>
  <si>
    <t>UPI-JIOCINEMA-VIACOM18ONLINE@YBL-YESB0YBLUPI-501754365002-SUBSCRIPTION DEBIT</t>
  </si>
  <si>
    <t>0000501754365002</t>
  </si>
  <si>
    <t>17/01/25</t>
  </si>
  <si>
    <t>UPI-WWW MAGICPIN IN-MAGICP.PAYU@HDFCBANK-HDFC0000499-501736625839-VADA PAV AND SAMOS</t>
  </si>
  <si>
    <t>0000501736625839</t>
  </si>
  <si>
    <t>UPI-SAMAST TECHNOLOGIES -MAGICPIN.PAYU@INDUS-INDB0MERCHA-501736655164-SENT USING PAYTM U</t>
  </si>
  <si>
    <t>0000501736655164</t>
  </si>
  <si>
    <t>UPI-BLINKIT-BLINKIT.PAYU@HDFCBANK-HDFC0000499-501739823851-UPIINTENT</t>
  </si>
  <si>
    <t>0000501739823851</t>
  </si>
  <si>
    <t>UPI-MAKEMYTRIP-MAKEMYTRIP.RZP@AXISBANK-UTIB0001507-312932820175-PAY VIA RAZORPAY</t>
  </si>
  <si>
    <t>0000312932820175</t>
  </si>
  <si>
    <t>UPI-VICKYS SALON-PAYTMQR658YHI@PTYS-YESB0PTMUPI-501741882881-TRIMMING</t>
  </si>
  <si>
    <t>0000501741882881</t>
  </si>
  <si>
    <t>UPI-PURUSHOTAM KHULASHA-PAYTMQR5DX8OJ@PTYS-YESB0PTMUPI-501741916375-MINUTE MADE</t>
  </si>
  <si>
    <t>0000501741916375</t>
  </si>
  <si>
    <t>UPI-BLINKIT-BLINKIT.PAYU@HDFCBANK-HDFC0000499-501744337722-UPIINTENT</t>
  </si>
  <si>
    <t>0000501744337722</t>
  </si>
  <si>
    <t>UPIRET-20250117-312932820175</t>
  </si>
  <si>
    <t>18/01/25</t>
  </si>
  <si>
    <t>UPI-HUBBLE WALLET-HUBBLEWALLETONLINE@AXL-UTIB0AXLUPI-501960414313-PAYMENT FOR 01JHYN</t>
  </si>
  <si>
    <t>0000501960414313</t>
  </si>
  <si>
    <t>19/01/25</t>
  </si>
  <si>
    <t>UPI-NITISH  GOSWAMI-NITISHGOSHAMI@OKSBI-SBIN0017418-501964102288-SENT USING PAYTM U</t>
  </si>
  <si>
    <t>0000501964102288</t>
  </si>
  <si>
    <t>UPI-UBER INDIA SYSTEMS P-UBERINDIASYSTEMSPRIVATELIMITED.RAZORP@ICICI-ICIC0DC0099-501967581526-UBERRIDE</t>
  </si>
  <si>
    <t>0000501967581526</t>
  </si>
  <si>
    <t>UPI-SHANKAR GUPTA-SHANKERGUPTA1987@OKAXIS-PUNB0448300-501968179841-SENT USING PAYTM U</t>
  </si>
  <si>
    <t>0000501968179841</t>
  </si>
  <si>
    <t>UPI-BLINKIT-PAYTM-70258461@PTYBL-YESB0PTMUPI-501968843837-BLINKIT PAYMENT</t>
  </si>
  <si>
    <t>0000501968843837</t>
  </si>
  <si>
    <t>UPI-HUBBLE WALLET-HUBBLEWALLETONLINE@YBL-YESB0YBLUPI-501969038751-PAYMENT FOR 01JHZW</t>
  </si>
  <si>
    <t>0000501969038751</t>
  </si>
  <si>
    <t>20/01/25</t>
  </si>
  <si>
    <t>UPI-ZOMATO-PAYZOMATO@HDFCBANK-HDFC0000499-501969158590-SENT USING PAYTM U</t>
  </si>
  <si>
    <t>0000501969158590</t>
  </si>
  <si>
    <t>UPI-DROGHERIA SELLERS PR-DROGHERIASELLERS.BDPG@ICICI-ICIC0DC0099-502069376393-SENT USING PAYTM U</t>
  </si>
  <si>
    <t>0000502069376393</t>
  </si>
  <si>
    <t>UPI-DROGHERIA SELLERS PR-83855403@PTYBL-YESB0PTMUPI-502069398574-SENT USING PAYTM U</t>
  </si>
  <si>
    <t>0000502069398574</t>
  </si>
  <si>
    <t>UPI-SODEXO JPMC-PAYTM-83851273@PTYBL-YESB0PTMUPI-502071404796-SENT USING PAYTM U</t>
  </si>
  <si>
    <t>0000502071404796</t>
  </si>
  <si>
    <t>UPI-SODEXO JPMC-PAYTM-83851273@PTYBL-YESB0PTMUPI-502072812227-SENT USING PAYTM U</t>
  </si>
  <si>
    <t>0000502072812227</t>
  </si>
  <si>
    <t>UPI-PRAVIN KUMAR YADAV-9967205715@AXL-FINO0000001-502076810015-SENT USING PAYTM U</t>
  </si>
  <si>
    <t>0000502076810015</t>
  </si>
  <si>
    <t>UPI-SWIGGY-UPISWIGGY@ICICI-ICIC0DC0099-502063348092-TXN FAILED AT MERC</t>
  </si>
  <si>
    <t>0000502063348092</t>
  </si>
  <si>
    <t>UPI-VIJAY KUMAR SAHATU Y-9819534070@AXL-BARB0CHARKO-502079089202-SENT USING PAYTM U</t>
  </si>
  <si>
    <t>0000502079089202</t>
  </si>
  <si>
    <t>UPI-ZOMATO-PAYZOMATO@HDFCBANK-HDFC0000499-502079915616-SENT USING PAYTM U</t>
  </si>
  <si>
    <t>0000502079915616</t>
  </si>
  <si>
    <t>UPI-MOHAN SAW-MOHANSAW09876@OKSBI-UBIN0544434-502080222350-SENT USING PAYTM U</t>
  </si>
  <si>
    <t>0000502080222350</t>
  </si>
  <si>
    <t>UPI-VENDIMAN PVT LTD-PAYTM-0401520@PTYS-YESB0PTMUPI-502182852565-SENT USING PAYTM U</t>
  </si>
  <si>
    <t>0000502182852565</t>
  </si>
  <si>
    <t>21/01/25</t>
  </si>
  <si>
    <t>UPI-VENDIMAN PVT LTD-PAYTM-0401520@PTYS-YESB0PTMUPI-502182864540-SENT USING PAYTM U</t>
  </si>
  <si>
    <t>0000502182864540</t>
  </si>
  <si>
    <t>UPI-MERIT HOSPITALITY SE-Q659564851@YBL-YESB0YBLUPI-502185672346-SENT USING PAYTM U</t>
  </si>
  <si>
    <t>0000502185672346</t>
  </si>
  <si>
    <t>UPI-MERIT HOSPITALITY SE-Q984061330@YBL-YESB0YBLUPI-502296334322-SENT USING PAYTM U</t>
  </si>
  <si>
    <t>0000502296334322</t>
  </si>
  <si>
    <t>22/01/25</t>
  </si>
  <si>
    <t>UPI-SEEMA DEVI WO RAMJAN-RAMJANAMYADAV996783-1@OKSBI-UBIN0546496-502298414719-SENT USING PAYTM U</t>
  </si>
  <si>
    <t>0000502298414719</t>
  </si>
  <si>
    <t>UPI-K ENTERPRISES-BHARATPE907720184194@YESBANKLTD-YESB0YESUPI-502298552298-PAY TO K ENTERPRIS</t>
  </si>
  <si>
    <t>0000502298552298</t>
  </si>
  <si>
    <t>UPI-MERIT HOSPITALITY SE-Q984061330@YBL-YESB0YBLUPI-502200145949-SENT USING PAYTM U</t>
  </si>
  <si>
    <t>0000502200145949</t>
  </si>
  <si>
    <t>UPI-FAHID FRUIT SHOP-GPAY-11251597918@OKBIZAXIS-UTIB0000553-502200783288-SENT USING PAYTM U</t>
  </si>
  <si>
    <t>0000502200783288</t>
  </si>
  <si>
    <t>UPI-SUNIL KUMAR CHAUHAN-Q044115594@YBL-YESB0YBLUPI-502200831504-CUCUMBER</t>
  </si>
  <si>
    <t>0000502200831504</t>
  </si>
  <si>
    <t>UPI-ANITHA DAYANAND SHET-Q576430372@YBL-YESB0YBLUPI-502203488044-SENT USING PAYTM U</t>
  </si>
  <si>
    <t>0000502203488044</t>
  </si>
  <si>
    <t>UPI-MERIT HOSPITALITY SE-Q984061330@YBL-YESB0YBLUPI-502307842970-SENT USING PAYTM U</t>
  </si>
  <si>
    <t>0000502307842970</t>
  </si>
  <si>
    <t>23/01/25</t>
  </si>
  <si>
    <t>UPI-VENDIMAN PVT LTD-PAYTM-0401520@PTYS-YESB0PTMUPI-502308227137-SENT USING PAYTM U</t>
  </si>
  <si>
    <t>0000502308227137</t>
  </si>
  <si>
    <t>UPI-MERIT HOSPITALITY SE-Q659564851@YBL-YESB0YBLUPI-502309693588-SENT USING PAYTM U</t>
  </si>
  <si>
    <t>0000502309693588</t>
  </si>
  <si>
    <t>UPI-RISHIKESH STATIONERS-RISHIKESHSTATIONERSDAILYNEEDS@ICICI-ICIC0DC0099-502310243022-SENT USING PAYTM U</t>
  </si>
  <si>
    <t>0000502310243022</t>
  </si>
  <si>
    <t>UPI-APPLE MEDIA SERVICES-APPLESERVICES.BDSI@HDFCBANK-HDFC0000001-502376311167-UPI MANDATE</t>
  </si>
  <si>
    <t>0000502376311167</t>
  </si>
  <si>
    <t>UPI-ANITHA DAYANAND SHET-Q576430372@YBL-YESB0YBLUPI-502314455838-SENT USING PAYTM U</t>
  </si>
  <si>
    <t>0000502314455838</t>
  </si>
  <si>
    <t>UPI-ZEPTO-CF.ZEPTONOWLTD@ICICI-ICIC0DC0099-502314649858-SENT USING PAYTM U</t>
  </si>
  <si>
    <t>0000502314649858</t>
  </si>
  <si>
    <t>UPI-KIERAYA FURNISHING S-KIERAYAFURNISHINGSOLUTIONSPRIVATELIMITED.RZP@SBI-SBIN0016209-502418850714-FURLENCO</t>
  </si>
  <si>
    <t>0000502418850714</t>
  </si>
  <si>
    <t>24/01/25</t>
  </si>
  <si>
    <t>UPI-MERIT HOSPITALITY SE-Q640478262@YBL-YESB0YBLUPI-502420212361-SENT USING PAYTM U</t>
  </si>
  <si>
    <t>0000502420212361</t>
  </si>
  <si>
    <t>UPI-VENDIMAN PVT LTD-PAYTM-0401520@PTYS-YESB0PTMUPI-502422026530-SENT USING PAYTM U</t>
  </si>
  <si>
    <t>0000502422026530</t>
  </si>
  <si>
    <t>UPI-MERIT HOSPITALITY SE-Q659564851@YBL-YESB0YBLUPI-502422669026-SENT USING PAYTM U</t>
  </si>
  <si>
    <t>0000502422669026</t>
  </si>
  <si>
    <t>UPI-MAGICPIN-MAGICPIN.PAYU@AXISBANK-UTIB0000000-502528131522-SENT USING PAYTM U</t>
  </si>
  <si>
    <t>0000502528131522</t>
  </si>
  <si>
    <t>25/01/25</t>
  </si>
  <si>
    <t>UPI-EKART-EKART@AXL-UTIB0AXLUPI-502530587645-PAYMENT FOR MYSC11</t>
  </si>
  <si>
    <t>0000502530587645</t>
  </si>
  <si>
    <t>UPI-SWIGGY LTD-SWIGGYUPI@AXB-UTIB0000100-502539046454-PAY FOR INTENT</t>
  </si>
  <si>
    <t>0000502539046454</t>
  </si>
  <si>
    <t>UPI-BLINKIT-BLINKIT104020.RZP@RXAIRTEL-AIRP0000011-502610842206-BLINKIT</t>
  </si>
  <si>
    <t>0000502610842206</t>
  </si>
  <si>
    <t>26/01/25</t>
  </si>
  <si>
    <t>UPI-ARJUN  SINGH-ROCKSTAR60264-3@OKHDFCBANK-KKBK0001364-502614974914-SENT USING PAYTM U</t>
  </si>
  <si>
    <t>0000502614974914</t>
  </si>
  <si>
    <t>UPI-JOGENDRA GURUDAYAL S-9820673152@IBL-SBIN0000516-502616409438-SENT USING PAYTM U</t>
  </si>
  <si>
    <t>0000502616409438</t>
  </si>
  <si>
    <t>UPI-TACO BELL  PMC KURLA-PAYTM-63926239@PTYS-YESB0PTMUPI-502641719930-SENT USING PAYTM U</t>
  </si>
  <si>
    <t>0000502641719930</t>
  </si>
  <si>
    <t>UPI-MAHESH NARAYAN UPADH-MU1759985-1@OKSBI-BARB0NAITHA-502630170877-SENT USING PAYTM U</t>
  </si>
  <si>
    <t>0000502630170877</t>
  </si>
  <si>
    <t>UPI-SWIGGY-SWIGGY742921.RZP@RXAIRTEL-AIRP0000011-502623299473-SWIGGY</t>
  </si>
  <si>
    <t>0000502623299473</t>
  </si>
  <si>
    <t>UPI-ZOMATO-PAYZOMATO@HDFCBANK-HDFC0000499-502623353285-SENT USING PAYTM U</t>
  </si>
  <si>
    <t>0000502623353285</t>
  </si>
  <si>
    <t>UPI-VENDIMAN PVT LTD-PAYTM-0401520@PTYS-YESB0PTMUPI-502726798758-SENT USING PAYTM U</t>
  </si>
  <si>
    <t>0000502726798758</t>
  </si>
  <si>
    <t>27/01/25</t>
  </si>
  <si>
    <t>UPI-VENDIMAN PVT LTD-PAYTM-0401520@PTYS-YESB0PTMUPI-502726826919-SENT USING PAYTM U</t>
  </si>
  <si>
    <t>0000502726826919</t>
  </si>
  <si>
    <t>UPI-MERIT HOSPITALITY SE-Q640478262@YBL-YESB0YBLUPI-502729410254-SENT USING PAYTM U</t>
  </si>
  <si>
    <t>0000502729410254</t>
  </si>
  <si>
    <t>UPI-KANJI RANCHHOD DAKA-Q453698432@YBL-YESB0YBLUPI-502733796408-SENT USING PAYTM U</t>
  </si>
  <si>
    <t>0000502733796408</t>
  </si>
  <si>
    <t>UPI-MC DONALDS-MCDONALDS.42494449@HDFCBANK-HDFC0000001-502734020253-SENT USING PAYTM U</t>
  </si>
  <si>
    <t>0000502734020253</t>
  </si>
  <si>
    <t>UPI-JIO POSTPAID BILL PA-PAYTM-53817591@PTYBL-YESB0PTMUPI-502737390961-SENT USING PAYTM U</t>
  </si>
  <si>
    <t>0000502737390961</t>
  </si>
  <si>
    <t>UPI-GOOGLE INDIA DIGITAL-PLAYSTORE@AXISBANK-UTIB0000553-456456740285-SOLD BY BUMBLE DAT</t>
  </si>
  <si>
    <t>0000456456740285</t>
  </si>
  <si>
    <t>28/01/25</t>
  </si>
  <si>
    <t>UPI-MERIT HOSPITALITY SE-Q659564851@YBL-YESB0YBLUPI-502847465443-SENT USING PAYTM U</t>
  </si>
  <si>
    <t>0000502847465443</t>
  </si>
  <si>
    <t>UPI-K ENTERPRISES-BHARATPE907720184194@YESBANKLTD-YESB0YESUPI-502847561236-PAY TO K ENTERPRIS</t>
  </si>
  <si>
    <t>0000502847561236</t>
  </si>
  <si>
    <t>UPI-MEESHO-PAYTM-17731298@PTYBL-YESB0PTMUPI-502850591994-UPI INTENT</t>
  </si>
  <si>
    <t>0000502850591994</t>
  </si>
  <si>
    <t>UPI-MEESHO-PAYTM-17731298@PTYBL-YESB0PTMUPI-502850630778-UPI INTENT</t>
  </si>
  <si>
    <t>0000502850630778</t>
  </si>
  <si>
    <t>UPI-MEESHO-PAYTM-17731298@PTYBL-YESB0PTMUPI-502819496653-EXPRESS</t>
  </si>
  <si>
    <t>0000502819496653</t>
  </si>
  <si>
    <t>UPI-RISHIKESH STATIONERS-RISHIKESHSTATIONERSDAILYNEEDS@ICICI-ICIC0DC0099-502855831037-SENT USING PAYTM U</t>
  </si>
  <si>
    <t>0000502855831037</t>
  </si>
  <si>
    <t>UPI-ZERODHA BROKING LTD-ZERODHABROKINGSIGNUP@HDFCBANK-HDFC0000523-502958110667-ZERODHAACCOUNTOPEN</t>
  </si>
  <si>
    <t>0000502958110667</t>
  </si>
  <si>
    <t>29/01/25</t>
  </si>
  <si>
    <t>UPI-ZERODHA BROKING LTD-ZERODHABROKINGSIGNUP@HDFCBANK-HDFC0000523-502900780802-ZERODHA REFUND 521</t>
  </si>
  <si>
    <t>0000502900780802</t>
  </si>
  <si>
    <t>UPI-VENDIMAN-VENDIMANVILEPARLE@YBL-YESB0YBLUPI-502958896269-PAYMENT FOR IPNNW7</t>
  </si>
  <si>
    <t>0000502958896269</t>
  </si>
  <si>
    <t>UPI-SWIGGY-SWIGGYSTORES@ICICI-ICIC0DC0099-502965674059-SENT USING PAYTM U</t>
  </si>
  <si>
    <t>0000502965674059</t>
  </si>
  <si>
    <t>UPI-MERIT HOSPITALITY SE-Q640478262@YBL-YESB0YBLUPI-503069674961-SENT USING PAYTM U</t>
  </si>
  <si>
    <t>0000503069674961</t>
  </si>
  <si>
    <t>30/01/25</t>
  </si>
  <si>
    <t>UPI-AREEB AHMED KHAN-AREEB715@OKICICI-ICIC0000007-503071830651-UPI</t>
  </si>
  <si>
    <t>0000503071830651</t>
  </si>
  <si>
    <t>UPI-HUBBLE WALLET-HUBBLEWALLETONLINE@AXL-UTIB0AXLUPI-503071008843-PAYMENT FOR 01JJV3</t>
  </si>
  <si>
    <t>0000503071008843</t>
  </si>
  <si>
    <t>UPI-ASHRUBA DNYANDEV SHE-Q581337744@YBL-YESB0YBLUPI-503072394500-SENT USING PAYTM U</t>
  </si>
  <si>
    <t>0000503072394500</t>
  </si>
  <si>
    <t>UPI-PRADIP SHRI PRAKASH-Q228646149@YBL-YESB0YBLUPI-503072430434-SENT USING PAYTM U</t>
  </si>
  <si>
    <t>0000503072430434</t>
  </si>
  <si>
    <t>UPI-BIKANER MITHAIWALA F-GPAY-11244114467@OKBIZAXIS-UTIB0000553-503072481600-SENT USING PAYTM U</t>
  </si>
  <si>
    <t>0000503072481600</t>
  </si>
  <si>
    <t>UPI-URBAN COMPANY-URBANCOMPANY1.PAYU@HDFCBANK-HDFC0000499-503074806010-PAYMENT FOR URBAN</t>
  </si>
  <si>
    <t>0000503074806010</t>
  </si>
  <si>
    <t>UPI-SUSHIL KUMAR-BHARATPE09907308276@YESBANKLTD-YESB0YESUPI-503076637125-PAY TO SUSHIL KUMA</t>
  </si>
  <si>
    <t>0000503076637125</t>
  </si>
  <si>
    <t>UPI-AR R CITY GHATKOPAR -PAYTMQR281005050101J35KWZGV58D4@PAYTM-YESB0PTMUPI-503077159101-NA</t>
  </si>
  <si>
    <t>0000503077159101</t>
  </si>
  <si>
    <t>UPI-IMRAN KHAN-9004495184@NAVIAXIS-KKBK0001372-503077458071-SENT USING PAYTM U</t>
  </si>
  <si>
    <t>0000503077458071</t>
  </si>
  <si>
    <t>UPI-ANITHA DAYANAND SHET-YESPAY.BIZSBIZ44461@YESBANKLTD-YESB0YESUPI-503077487968-DINNER</t>
  </si>
  <si>
    <t>0000503077487968</t>
  </si>
  <si>
    <t>UPI-RISHIKESH STATIONERS-RISHIKESHSTATIONERSDAILYNEEDS@ICICI-ICIC0DC0099-503077524694-SENT USING PAYTM U</t>
  </si>
  <si>
    <t>0000503077524694</t>
  </si>
  <si>
    <t>UPI-VENDIMAN-VENDIMANVILEPARLE@YBL-YESB0YBLUPI-503181159133-PAYMENT FOR KRGGEV</t>
  </si>
  <si>
    <t>0000503181159133</t>
  </si>
  <si>
    <t>31/01/25</t>
  </si>
  <si>
    <t>UPI-VENDIMAN-VENDIMANVILEPARLE@YBL-YESB0YBLUPI-503181190849-PAYMENT FOR IZOZZZ</t>
  </si>
  <si>
    <t>0000503181190849</t>
  </si>
  <si>
    <t>UPI-ZEPTO-CF.ZEPTO12@CASHFREENSDLPB-NSPB0000011-503295694251-SENT USING PAYTM U</t>
  </si>
  <si>
    <t>0000503295694251</t>
  </si>
  <si>
    <t>01/02/25</t>
  </si>
  <si>
    <t>UPI-NAGAURI MOHAMMED SAD-Q889513214@YBL-YESB0YBLUPI-503201049318-CHAI</t>
  </si>
  <si>
    <t>0000503201049318</t>
  </si>
  <si>
    <t>UPI-SATKAR KITCHEN FAMIL-9619079198-2@OKBIZAXIS-UTIB0000553-503202050642-SENT USING PAYTM U</t>
  </si>
  <si>
    <t>0000503202050642</t>
  </si>
  <si>
    <t>UPI-U S MEDICAL AND GENE-GPAY-11241857200@OKBIZAXIS-UTIB0000553-503202142636-SENT USING PAYTM U</t>
  </si>
  <si>
    <t>0000503202142636</t>
  </si>
  <si>
    <t>UPI-ANITHA DAYANAND SHET-YESPAY.BIZSBIZ44461@YESBANKLTD-YESB0YESUPI-503307327389-SENT USING PAYTM U</t>
  </si>
  <si>
    <t>0000503307327389</t>
  </si>
  <si>
    <t>02/02/25</t>
  </si>
  <si>
    <t>UPI-SATKAR KITCHEN FAMIL-9619079198-2@OKBIZAXIS-UTIB0000553-503315147794-SENT USING PAYTM U</t>
  </si>
  <si>
    <t>0000503315147794</t>
  </si>
  <si>
    <t>UPI-MERIT HOSPITALITY SE-Q984061330@YBL-YESB0YBLUPI-503419476535-SENT USING PAYTM U</t>
  </si>
  <si>
    <t>0000503419476535</t>
  </si>
  <si>
    <t>03/02/25</t>
  </si>
  <si>
    <t>UPI-K ENTERPRISES-BHARATPE907720184194@YESBANKLTD-YESB0YESUPI-503422587752-PAY TO K ENTERPRIS</t>
  </si>
  <si>
    <t>0000503422587752</t>
  </si>
  <si>
    <t>UPI-SWIGGY LTD-SWIGGYUPI@AXB-UTIB0000100-503426830420-PAY FOR INTENT</t>
  </si>
  <si>
    <t>0000503426830420</t>
  </si>
  <si>
    <t>UPI-RITIK GUPTA-GUPTA.RITIK@NIYOICICI-DCBL0000023-503651038923-SENT USING PAYTM U</t>
  </si>
  <si>
    <t>0000503651038923</t>
  </si>
  <si>
    <t>05/02/25</t>
  </si>
  <si>
    <t>FT-  JPMCSALARYXXXXXXXXXXXXXXXXXXXXXXXXXXXXXXXXXXXXXXX</t>
  </si>
  <si>
    <t>0000001936022646</t>
  </si>
  <si>
    <t>06/02/25</t>
  </si>
  <si>
    <t>UPI-MERIT HOSPITALITY SE-Q018961005@YBL-YESB0YBLUPI-503757325969-SENT USING PAYTM U</t>
  </si>
  <si>
    <t>0000503757325969</t>
  </si>
  <si>
    <t>UPI-K ENTERPRISES-BHARATPE907720184194@YESBANKLTD-YESB0YESUPI-503757366562-PAY TO K ENTERPRIS</t>
  </si>
  <si>
    <t>0000503757366562</t>
  </si>
  <si>
    <t>UPI-K ENTERPRISES-BHARATPE907720184194@YESBANKLTD-YESB0YESUPI-503757349497-PAY TO K ENTERPRIS</t>
  </si>
  <si>
    <t>0000503757349497</t>
  </si>
  <si>
    <t>UPI-MERIT HOSPITALITY SE-Q984061330@YBL-YESB0YBLUPI-503760944241-SENT USING PAYTM U</t>
  </si>
  <si>
    <t>0000503760944241</t>
  </si>
  <si>
    <t>UPI-K ENTERPRISES-BHARATPE907720184194@YESBANKLTD-YESB0YESUPI-503760975078-PAY TO K ENTERPRIS</t>
  </si>
  <si>
    <t>0000503760975078</t>
  </si>
  <si>
    <t>UPI-SATISH KUMAR RAJBHAR-SATISH1147-4@OKSBI-ICIC0000555-503761938954-SENT USING PAYTM U</t>
  </si>
  <si>
    <t>0000503761938954</t>
  </si>
  <si>
    <t>UPI-AAYUSH  RAGHAV-9818949505@PTHDFC-KKBK0000197-503763215689-NA</t>
  </si>
  <si>
    <t>0000503763215689</t>
  </si>
  <si>
    <t>UPI-APPLE MEDIA SERVICES-APPLESERVICES.BDSI@HDFCBANK-HDFC0000001-503749944219-UPI MANDATE</t>
  </si>
  <si>
    <t>0000503749944219</t>
  </si>
  <si>
    <t>UPI-MERIT HOSPITALITY SE-Q640478262@YBL-YESB0YBLUPI-503868527020-SENT USING PAYTM U</t>
  </si>
  <si>
    <t>0000503868527020</t>
  </si>
  <si>
    <t>07/02/25</t>
  </si>
  <si>
    <t>UPI-K ENTERPRISES-BHARATPE907720184194@YESBANKLTD-YESB0YESUPI-503868737461-PAY TO K ENTERPRIS</t>
  </si>
  <si>
    <t>0000503868737461</t>
  </si>
  <si>
    <t>UPI-MERIT HOSPITALITY SE-Q984061330@YBL-YESB0YBLUPI-503872195597-SENT USING PAYTM U</t>
  </si>
  <si>
    <t>0000503872195597</t>
  </si>
  <si>
    <t>UPI-DIMPLE WINES-BHARATPE.9050018330@FBPE-FDRL0001382-503873818177-PAY TO DIMPLEWINES</t>
  </si>
  <si>
    <t>0000503873818177</t>
  </si>
  <si>
    <t>UPI-A K ENTERPRISES-PAYTMQR5D43G1@PTYS-YESB0PTMUPI-503873864990-SENT USING PAYTM U</t>
  </si>
  <si>
    <t>0000503873864990</t>
  </si>
  <si>
    <t>UPI-HUBBLE WALLET-HUBBLEWALLETONLINE@YBL-YESB0YBLUPI-503876077227-PAYMENT FOR 01JKGN</t>
  </si>
  <si>
    <t>0000503876077227</t>
  </si>
  <si>
    <t>UPI-HUBBLE WALLET-HUBBLEWALLETONLINE@YBL-YESB0YBLUPI-503980389446-PAYMENT FOR 01JKJ8</t>
  </si>
  <si>
    <t>0000503980389446</t>
  </si>
  <si>
    <t>08/02/25</t>
  </si>
  <si>
    <t>UPI-HUBBLE WALLET-HUBBLEWALLETONLINE@AXL-UTIB0AXLUPI-503980616995-PAYMENT FOR 01JKJ9</t>
  </si>
  <si>
    <t>0000503980616995</t>
  </si>
  <si>
    <t>UPI-EKART-EKART@AXL-UTIB0AXLUPI-503980737265-PAYMENT FOR REFCL6</t>
  </si>
  <si>
    <t>0000503980737265</t>
  </si>
  <si>
    <t>UPI-XXXXXX1827-PUNB0077110-503983861690-RENT JAN FEB</t>
  </si>
  <si>
    <t>0000503983861690</t>
  </si>
  <si>
    <t>UPI-AL SABA HAIR ART-PAYTMQR14Q18X@PAYTM-YESB0PTMUPI-503986552706-NA</t>
  </si>
  <si>
    <t>0000503986552706</t>
  </si>
  <si>
    <t>UPI-SATKAR KITCHEN FAMIL-9619079198-2@OKBIZAXIS-UTIB0000553-503986857588-SENT USING PAYTM U</t>
  </si>
  <si>
    <t>0000503986857588</t>
  </si>
  <si>
    <t>UPI-ANITHA DAYANAND SHET-YESPAY.BIZSBIZ44461@YESBANKLTD-YESB0YESUPI-503987024051-SENT USING PAYTM U</t>
  </si>
  <si>
    <t>0000503987024051</t>
  </si>
  <si>
    <t>UPI-STUDENT LIFE CYCLE F-STUDE332672@ICICI-ICIC0000001-504058835187-BILL</t>
  </si>
  <si>
    <t>0000504058835187</t>
  </si>
  <si>
    <t>09/02/25</t>
  </si>
  <si>
    <t>UPI-GOOGLE INDIA DIGITAL-PLAYSTORE@AXISBANK-UTIB0000553-710256770405-SOLD BY BUMBLE DAT</t>
  </si>
  <si>
    <t>0000710256770405</t>
  </si>
  <si>
    <t>UPI-NIYO TRAVEL-NIYOTRAVEL@ICICI-ICIC0DC0099-504052875063-SENT USING PAYTM U</t>
  </si>
  <si>
    <t>0000504052875063</t>
  </si>
  <si>
    <t>UPI-MAGICPIN-PAYTM-13572266QSWF@PTYBL-YESB0PTMUPI-504047136257-OID6159142194EBF79</t>
  </si>
  <si>
    <t>0000504047136257</t>
  </si>
  <si>
    <t>10/02/25</t>
  </si>
  <si>
    <t>UPI-MAGICPIN-PAYTM-13572266QSWF@PTYBL-YESB0PTMUPI-504105000379-COLLECT</t>
  </si>
  <si>
    <t>0000504105000379</t>
  </si>
  <si>
    <t>UPI-MERIT HOSPITALITY SE-Q640478262@YBL-YESB0YBLUPI-504124066838-SENT USING PAYTM U</t>
  </si>
  <si>
    <t>0000504124066838</t>
  </si>
  <si>
    <t>UPI-MERIT HOSPITALITY SE-Q018961005@YBL-YESB0YBLUPI-504122114690-SENT USING PAYTM U</t>
  </si>
  <si>
    <t>0000504122114690</t>
  </si>
  <si>
    <t>UPI-SATKAR KITCHEN FAMIL-9619079198-2@OKBIZAXIS-UTIB0000553-504131120394-SENT USING PAYTM U</t>
  </si>
  <si>
    <t>0000504131120394</t>
  </si>
  <si>
    <t>UPI-MERIT HOSPITALITY SE-Q546007200@YBL-YESB0YBLUPI-504218201844-SENT USING PAYTM U</t>
  </si>
  <si>
    <t>0000504218201844</t>
  </si>
  <si>
    <t>11/02/25</t>
  </si>
  <si>
    <t>UPI-GOVIND VEGETABLE-GPAY-11256408898@OKBIZAXIS-UTIB0000553-504200237646-SENT USING PAYTM U</t>
  </si>
  <si>
    <t>0000504200237646</t>
  </si>
  <si>
    <t>UPI-ZEENAT KHATOON MOHD -PAYTMQR60W1CK@PTYS-YESB0PTMUPI-504203248688-SENT USING PAYTM U</t>
  </si>
  <si>
    <t>0000504203248688</t>
  </si>
  <si>
    <t>UPI-GOOGLE PLAY-PLAYSTORE@AXISBANK-UTIB0000553-951846290435-MANDATEEXECUTE</t>
  </si>
  <si>
    <t>0000951846290435</t>
  </si>
  <si>
    <t>12/02/25</t>
  </si>
  <si>
    <t>UPI-SNABBIT-SNABBIONLINE@YBL-YESB0YBLUPI-504311293170-PAYMENT FOR FA0B3E</t>
  </si>
  <si>
    <t>0000504311293170</t>
  </si>
  <si>
    <t>UPI-YADAV PARASNATH BADD-Q363029914@YBL-YESB0YBLUPI-504302298398-SENT USING PAYTM U</t>
  </si>
  <si>
    <t>0000504302298398</t>
  </si>
  <si>
    <t>UPI-MERIT HOSPITALITY SE-Q640478262@YBL-YESB0YBLUPI-504325346133-SENT USING PAYTM U</t>
  </si>
  <si>
    <t>0000504325346133</t>
  </si>
  <si>
    <t>UPI-MERIT HOSPITALITY SE-Q640478262@YBL-YESB0YBLUPI-504309334516-SENT USING PAYTM U</t>
  </si>
  <si>
    <t>0000504309334516</t>
  </si>
  <si>
    <t>UPI-K ENTERPRISES-BHARATPE907720184194@YESBANKLTD-YESB0YESUPI-504311340166-PAY TO K ENTERPRIS</t>
  </si>
  <si>
    <t>0000504311340166</t>
  </si>
  <si>
    <t>UPI-ANSH VARDHAN SRIVAST-ANSHVARDHSRIVASTAVA-1@OKHDFCBANK-HDFC0004713-504304393207-SENT USING PAYTM U</t>
  </si>
  <si>
    <t>0000504304393207</t>
  </si>
  <si>
    <t>UPI-ZEPTO-ZEPTONOW.ESBZ@KOTAK-KKBK0000958-504408428436-SENT USING PAYTM U</t>
  </si>
  <si>
    <t>0000504408428436</t>
  </si>
  <si>
    <t>13/02/25</t>
  </si>
  <si>
    <t>UPI-PAYTM UTILITY-UTILITYPAYTM@HDFCBANK-HDFC0000499-504412809696-SENT USING PAYTM U</t>
  </si>
  <si>
    <t>0000504412809696</t>
  </si>
  <si>
    <t>UPI-YADAV PARASNATH BADD-Q363029914@YBL-YESB0YBLUPI-504414030837-SENT USING PAYTM U</t>
  </si>
  <si>
    <t>0000504414030837</t>
  </si>
  <si>
    <t>UPI-MC DONALDS-MCDONALDS.42494448@HDFCBANK-HDFC0000001-504418605023-GENERATING DYNAMIC</t>
  </si>
  <si>
    <t>0000504418605023</t>
  </si>
  <si>
    <t>UPI-MC DONALDS-MCDONALDS.42494448@HDFCBANK-HDFC0000001-504418738914-GENERATING DYNAMIC</t>
  </si>
  <si>
    <t>0000504418738914</t>
  </si>
  <si>
    <t>UPI-WWW MAGICPIN IN-MAGICP.PAYU@HDFCBANK-HDFC0000499-504422583524-SENT USING PAYTM U</t>
  </si>
  <si>
    <t>0000504422583524</t>
  </si>
  <si>
    <t>UPI-WWW MAGICPIN IN-MAGICP.PAYU@HDFCBANK-HDFC0000240-504484344816-REFUND</t>
  </si>
  <si>
    <t>0000504484344816</t>
  </si>
  <si>
    <t>UPI-ZOMATO-PAYZOMATO@HDFCBANK-HDFC0000499-504427001187-SENT USING PAYTM U</t>
  </si>
  <si>
    <t>0000504427001187</t>
  </si>
  <si>
    <t>UPI-SURESH S GUPTA-Q84187878@YBL-YESB0YBLUPI-504535499690-SENT USING PAYTM U</t>
  </si>
  <si>
    <t>0000504535499690</t>
  </si>
  <si>
    <t>14/02/25</t>
  </si>
  <si>
    <t>UPI-RITIK GUPTA-GUPTA.RITIK@NIYOICICI-DCBL0000023-504538232713-SENT USING PAYTM U</t>
  </si>
  <si>
    <t>0000504538232713</t>
  </si>
  <si>
    <t>UPI-HUBBLE WALLET-HUBBLEWALLETONLINE@AXL-UTIB0AXLUPI-504543454115-PAYMENT FOR 01JM2J</t>
  </si>
  <si>
    <t>0000504543454115</t>
  </si>
  <si>
    <t>UPI-MAGICPIN-PAYTM-13572266QSWF@PTYBL-YESB0PTMUPI-504544784240-SENT USING PAYTM U</t>
  </si>
  <si>
    <t>0000504544784240</t>
  </si>
  <si>
    <t>UPI-BLINKIT-PAYTM-70258461@PTYBL-YESB0PTMUPI-504653036196-BLINKIT PAYMENT</t>
  </si>
  <si>
    <t>0000504653036196</t>
  </si>
  <si>
    <t>15/02/25</t>
  </si>
  <si>
    <t>UPI-WWW MAGICPIN IN-MAGICP.PAYU@HDFCBANK-HDFC0000499-100010619647-UPI TRANSACTION</t>
  </si>
  <si>
    <t>0000100010619647</t>
  </si>
  <si>
    <t>UPI-ZEPTONOW-ZEPTONOW.ESBZ@HDFCBANK-HDFC0001794-504662383172-SENT USING PAYTM U</t>
  </si>
  <si>
    <t>0000504662383172</t>
  </si>
  <si>
    <t>UPI-MEESHO-PAYTM-17731298@PTYBL-YESB0PTMUPI-504707389315-EXPRESS</t>
  </si>
  <si>
    <t>0000504707389315</t>
  </si>
  <si>
    <t>16/02/25</t>
  </si>
  <si>
    <t>UPI-ANEESH   AGGARWAL-ANEESHAGGARWAL25-2@OKHDFCBANK-HDFC0000210-504767765016-SENT USING PAYTM U</t>
  </si>
  <si>
    <t>0000504767765016</t>
  </si>
  <si>
    <t>UPI-ANITA TAMANG-Q602591124@YBL-YESB0YBLUPI-504777200759-SENT USING PAYTM U</t>
  </si>
  <si>
    <t>0000504777200759</t>
  </si>
  <si>
    <t>UPI-HOTEL LAXMI NEXT-7700007752@OKBIZAXIS-UTIB0000553-504778464561-SENT USING PAYTM U</t>
  </si>
  <si>
    <t>0000504778464561</t>
  </si>
  <si>
    <t>UPI-HUBLAL RAMSHRISGAR P-PAYTMQR1HNC3CYYPN@PAYTM-YESB0PTMUPI-504778884726-NA</t>
  </si>
  <si>
    <t>0000504778884726</t>
  </si>
  <si>
    <t>UPI-MAGICPIN-PAYTM-13572266QSWF@PTYBL-YESB0PTMUPI-504813974303-SENT USING PAYTM U</t>
  </si>
  <si>
    <t>0000504813974303</t>
  </si>
  <si>
    <t>17/02/25</t>
  </si>
  <si>
    <t>UPI-ZEPTONOW-ZEPTONOW.CF@AXISBANK-UTIB0000100-504879564980-SENT USING PAYTM U</t>
  </si>
  <si>
    <t>0000504879564980</t>
  </si>
  <si>
    <t>UPI-YADAV PARASNATH BADD-Q363029914@YBL-YESB0YBLUPI-504881649284-SENT USING PAYTM U</t>
  </si>
  <si>
    <t>0000504881649284</t>
  </si>
  <si>
    <t>UPI-SHASHANK JHA-HISHASHANK03@PINGPAY-PUNB0520610-504885319639-SENT USING PAYTM U</t>
  </si>
  <si>
    <t>0000504885319639</t>
  </si>
  <si>
    <t>UPI-K ENTERPRISES-BHARATPE907720184194@YESBANKLTD-YESB0YESUPI-504885702510-PAY TO K ENTERPRIS</t>
  </si>
  <si>
    <t>0000504885702510</t>
  </si>
  <si>
    <t>UPI-MERIT HOSPITALITY SE-Q659564851@YBL-YESB0YBLUPI-504891354773-SENT USING PAYTM U</t>
  </si>
  <si>
    <t>0000504891354773</t>
  </si>
  <si>
    <t>UPI-K ENTERPRISES-BHARATPE907720184194@YESBANKLTD-YESB0YESUPI-504894035744-PAY TO K ENTERPRIS</t>
  </si>
  <si>
    <t>0000504894035744</t>
  </si>
  <si>
    <t>UPI-MERIT HOSPITALITY SE-Q546007200@YBL-YESB0YBLUPI-504902559760-SENT USING PAYTM U</t>
  </si>
  <si>
    <t>0000504902559760</t>
  </si>
  <si>
    <t>18/02/25</t>
  </si>
  <si>
    <t>UPI-K ENTERPRISES-BHARATPE907720184194@YESBANKLTD-YESB0YESUPI-504902984237-PAY TO K ENTERPRIS</t>
  </si>
  <si>
    <t>0000504902984237</t>
  </si>
  <si>
    <t>UPI-MERIT HOSPITALITY SE-Q984061330@YBL-YESB0YBLUPI-504908574608-SENT USING PAYTM U</t>
  </si>
  <si>
    <t>0000504908574608</t>
  </si>
  <si>
    <t>UPI-K ENTERPRISES-BHARATPE907720184194@YESBANKLTD-YESB0YESUPI-504909265470-PAY TO K ENTERPRIS</t>
  </si>
  <si>
    <t>0000504909265470</t>
  </si>
  <si>
    <t>UPI-ZOMATO-PAYZOMATO@HDFCBANK-HDFC0000499-504913024399-SENT USING PAYTM U</t>
  </si>
  <si>
    <t>0000504913024399</t>
  </si>
  <si>
    <t>UPI-ZOMATO LTD-ZOMATO-ORDER@PTYBL-YESB0PTMUPI-504913102953-ZOMATO PAYMENT</t>
  </si>
  <si>
    <t>0000504913102953</t>
  </si>
  <si>
    <t>UPI-MERIT HOSPITALITY SE-Q546007200@YBL-YESB0YBLUPI-505020020889-SENT USING PAYTM U</t>
  </si>
  <si>
    <t>0000505020020889</t>
  </si>
  <si>
    <t>19/02/25</t>
  </si>
  <si>
    <t>UPI-MERIT HOSPITALITY SE-Q257379634@YBL-YESB0YBLUPI-505028016180-SENT USING PAYTM U</t>
  </si>
  <si>
    <t>0000505028016180</t>
  </si>
  <si>
    <t>UPI-YADAV PARASNATH BADD-Q363029914@YBL-YESB0YBLUPI-505132121426-SENT USING PAYTM U</t>
  </si>
  <si>
    <t>0000505132121426</t>
  </si>
  <si>
    <t>20/02/25</t>
  </si>
  <si>
    <t>UPI-MR  MURALI  SUKHRAM-Q587496458@YBL-YESB0YBLUPI-505132149404-SENT USING PAYTM U</t>
  </si>
  <si>
    <t>0000505132149404</t>
  </si>
  <si>
    <t>UPI-K ENTERPRISES-BHARATPE907720184194@YESBANKLTD-YESB0YESUPI-505134652647-PAY TO K ENTERPRIS</t>
  </si>
  <si>
    <t>0000505134652647</t>
  </si>
  <si>
    <t>UPI-MERIT HOSPITALITY SE-Q640478262@YBL-YESB0YBLUPI-505136014886-SENT USING PAYTM U</t>
  </si>
  <si>
    <t>0000505136014886</t>
  </si>
  <si>
    <t>UPI-HOTEL GURUKRIPA MARO-Q798888286@YBL-YESB0YBLUPI-505145095650-SENT USING PAYTM U</t>
  </si>
  <si>
    <t>0000505145095650</t>
  </si>
  <si>
    <t>UPI-YADAV PARASNATH BADD-Q363029914@YBL-YESB0YBLUPI-505248055680-SENT USING PAYTM U</t>
  </si>
  <si>
    <t>0000505248055680</t>
  </si>
  <si>
    <t>21/02/25</t>
  </si>
  <si>
    <t>UPI-MERIT HOSPITALITY SE-Q640478262@YBL-YESB0YBLUPI-505252075566-SENT USING PAYTM U</t>
  </si>
  <si>
    <t>0000505252075566</t>
  </si>
  <si>
    <t>UPI-MAGICPIN-PAYTM-13572266QSWF@PTYBL-YESB0PTMUPI-505362951787-SENT USING PAYTM U</t>
  </si>
  <si>
    <t>0000505362951787</t>
  </si>
  <si>
    <t>22/02/25</t>
  </si>
  <si>
    <t>UPI-MOHD   HASSAN-MOHDHASSAN1465@OKSBI-KKBK0001345-505377599861-SENT USING PAYTM U</t>
  </si>
  <si>
    <t>0000505377599861</t>
  </si>
  <si>
    <t>UPI-KHATU 1-PAYTM-77834906@PTYS-YESB0PTMUPI-505378990539-SENT USING PAYTM U</t>
  </si>
  <si>
    <t>0000505378990539</t>
  </si>
  <si>
    <t>UPI-ZOMATO PRIVATE LIMIT-ZOMATO.PAYU@AXISBANK-UTIB0000000-505488067442-UPIINTENT</t>
  </si>
  <si>
    <t>0000505488067442</t>
  </si>
  <si>
    <t>23/02/25</t>
  </si>
  <si>
    <t>UPI-MERIT HOSPITALITY SE-Q640478262@YBL-YESB0YBLUPI-505599328105-SENT USING PAYTM U</t>
  </si>
  <si>
    <t>0000505599328105</t>
  </si>
  <si>
    <t>24/02/25</t>
  </si>
  <si>
    <t>UPI-MERIT HOSPITALITY SE-Q640478262@YBL-YESB0YBLUPI-505500443907-SENT USING PAYTM U</t>
  </si>
  <si>
    <t>0000505500443907</t>
  </si>
  <si>
    <t>UPI-SIDDHI ENTERPRISES-SIDDHIENTERPRISESONE@ICICI-ICIC0DC0099-505500960195-SENT USING PAYTM U</t>
  </si>
  <si>
    <t>0000505500960195</t>
  </si>
  <si>
    <t>UPI-MERIT HOSPITALITY SE-Q659564851@YBL-YESB0YBLUPI-505507767372-SENT USING PAYTM U</t>
  </si>
  <si>
    <t>0000505507767372</t>
  </si>
  <si>
    <t>UPI-SATKAR KITCHEN FAMIL-GPAY-11244348744@OKBIZAXIS-UTIB0000553-505511247194-SENT USING PAYTM U</t>
  </si>
  <si>
    <t>0000505511247194</t>
  </si>
  <si>
    <t>UPI-ZEPTO-ZEPTOONLINE@YBL-YESB0YBLUPI-505613947951-SENT USING PAYTM U</t>
  </si>
  <si>
    <t>0000505613947951</t>
  </si>
  <si>
    <t>25/02/25</t>
  </si>
  <si>
    <t>UPI-K ENTERPRISES-BHARATPE907720184194@YESBANKLTD-YESB0YESUPI-505616437812-PAY TO K ENTERPRIS</t>
  </si>
  <si>
    <t>0000505616437812</t>
  </si>
  <si>
    <t>UPI-MERIT HOSPITALITY SE-Q640478262@YBL-YESB0YBLUPI-505618191997-SENT USING PAYTM U</t>
  </si>
  <si>
    <t>0000505618191997</t>
  </si>
  <si>
    <t>UPI-K ENTERPRISES-BHARATPE907720184194@YESBANKLTD-YESB0YESUPI-505618605650-PAY TO K ENTERPRIS</t>
  </si>
  <si>
    <t>0000505618605650</t>
  </si>
  <si>
    <t>UPI-MAGICPIN-PAYTM-13572266QSWF@PTYBL-YESB0PTMUPI-505628842664-SENT USING PAYTM U</t>
  </si>
  <si>
    <t>0000505628842664</t>
  </si>
  <si>
    <t>UPI-BLINKIT-BLINKIT104020.RZP@RXAIRTEL-AIRP0000011-505732100693-BLINKIT</t>
  </si>
  <si>
    <t>0000505732100693</t>
  </si>
  <si>
    <t>26/02/25</t>
  </si>
  <si>
    <t>UPI-MR DHANESHWAR PANDIT-DHANESHWARPANDIT819@OKICICI-IDIB000D680-505772602146-SENT FROM PAYTM</t>
  </si>
  <si>
    <t>0000505772602146</t>
  </si>
  <si>
    <t>UPI-MERIT HOSPITALITY SE-Q640478262@YBL-YESB0YBLUPI-505734913524-SENT USING PAYTM U</t>
  </si>
  <si>
    <t>0000505734913524</t>
  </si>
  <si>
    <t>UPI-MERIT HOSPITALITY SE-Q659564851@YBL-YESB0YBLUPI-505738620313-SENT USING PAYTM U</t>
  </si>
  <si>
    <t>0000505738620313</t>
  </si>
  <si>
    <t>UPI-FURLENCO-FURLENCOCPO.RZPAP@AXISBANK-UTIB0000100-684267360575-MANDATEEXECUTE</t>
  </si>
  <si>
    <t>0000684267360575</t>
  </si>
  <si>
    <t>UPI-MGL GAS BILL-PAYTM-PTMGTP@PTYBL-YESB0PTMUPI-505742047166-SENT USING PAYTM U</t>
  </si>
  <si>
    <t>0000505742047166</t>
  </si>
  <si>
    <t>UPI-MAGICPIN-PAYTM-13572266QSWF@PTYBL-YESB0PTMUPI-505743540217-SENT USING PAYTM U</t>
  </si>
  <si>
    <t>0000505743540217</t>
  </si>
  <si>
    <t>UPI-K ENTERPRISES-BHARATPE907720184194@YESBANKLTD-YESB0YESUPI-505849209286-PAY TO K ENTERPRIS</t>
  </si>
  <si>
    <t>0000505849209286</t>
  </si>
  <si>
    <t>27/02/25</t>
  </si>
  <si>
    <t>UPI-MERIT HOSPITALITY SE-Q640478262@YBL-YESB0YBLUPI-505850658702-SENT USING PAYTM U</t>
  </si>
  <si>
    <t>0000505850658702</t>
  </si>
  <si>
    <t>UPI-JIO POSTPAID BILL PA-PAYTM-53817591@PTYBL-YESB0PTMUPI-505852570512-SENT USING PAYTM U</t>
  </si>
  <si>
    <t>0000505852570512</t>
  </si>
  <si>
    <t>UPI-MERIT HOSPITALITY SE-Q659564851@YBL-YESB0YBLUPI-505856428407-SENT USING PAYTM U</t>
  </si>
  <si>
    <t>0000505856428407</t>
  </si>
  <si>
    <t>UPI-K ENTERPRISES-BHARATPE907720184194@YESBANKLTD-YESB0YESUPI-505856447319-PAY TO K ENTERPRIS</t>
  </si>
  <si>
    <t>0000505856447319</t>
  </si>
  <si>
    <t>UPI-VIKASH KUMAR SAHU-VKSQWERTVIKASHSAHU847@OKSBI-SBIN0005363-505860092541-SENT USING PAYTM U</t>
  </si>
  <si>
    <t>0000505860092541</t>
  </si>
  <si>
    <t>0000001962326050</t>
  </si>
  <si>
    <t>28/02/25</t>
  </si>
  <si>
    <t>UPI-SWIGGY INSTAMART-SWIGGYINSTAMART@YESPAY-YESB0YESUPI-505963981152-PAY FOR MERCHANT</t>
  </si>
  <si>
    <t>0000505963981152</t>
  </si>
  <si>
    <t>UPI-MERIT HOSPITALITY SE-Q546007200@YBL-YESB0YBLUPI-505967772883-SENT USING PAYTM U</t>
  </si>
  <si>
    <t>0000505967772883</t>
  </si>
  <si>
    <t>UPI-AAYUSH  RAGHAV-9818949505@PTHDFC-KKBK0000197-505978758498-NA</t>
  </si>
  <si>
    <t>0000505978758498</t>
  </si>
  <si>
    <t>UPI-SWIGGY LTD-SWIGGYUPI@AXB-UTIB0000100-506086625073-PAY FOR INTENT</t>
  </si>
  <si>
    <t>0000506086625073</t>
  </si>
  <si>
    <t>01/03/25</t>
  </si>
  <si>
    <t>UPI-BABBAN PRASAD GUPTA-PAYTMQR5JMUTM@PTYS-YESB0PTMUPI-506092578420-SENT USING PAYTM U</t>
  </si>
  <si>
    <t>0000506092578420</t>
  </si>
  <si>
    <t>UPI-TIBBS FRANKIE POWAI-PAYTM-75194527@PTYS-YESB0PTMUPI-506093188019-SENT USING PAYTM U</t>
  </si>
  <si>
    <t>0000506093188019</t>
  </si>
  <si>
    <t>UPI-MR  RABIUL  SK-Q673897716@YBL-YESB0YBLUPI-506094489550-SENT USING PAYTM U</t>
  </si>
  <si>
    <t>0000506094489550</t>
  </si>
  <si>
    <t>UPI-SANJAY SHIVLAL SAW-Q909124233@YBL-UBIN0531821-506096835673-SENT USING PAYTM U</t>
  </si>
  <si>
    <t>0000506096835673</t>
  </si>
  <si>
    <t>UPI-SAGAR KALA KHATTA AN-PAYTMQR5Y349A@PTYS-YESB0PTMUPI-506097122406-SENT USING PAYTM U</t>
  </si>
  <si>
    <t>0000506097122406</t>
  </si>
  <si>
    <t>02/03/25</t>
  </si>
  <si>
    <t>UPI-RAMESH KUMAR MAHTO-9867903516@IBL-PUNB0253500-506197368432-SENT USING PAYTM U</t>
  </si>
  <si>
    <t>0000506197368432</t>
  </si>
  <si>
    <t>UPI-FLIPKART INTERNET PV-FLIPKARTINTERNE.PAYU@MAIRTEL-AIRP0000001-506102438415-UPIINTENT</t>
  </si>
  <si>
    <t>0000506102438415</t>
  </si>
  <si>
    <t>UPI-FLIPKART INTERNET PV-FLIPKARTINTERNE.PAYU@MAIRTEL-AIRP0000001-506113808428-REFUND FOR UPI RRN</t>
  </si>
  <si>
    <t>0000506113808428</t>
  </si>
  <si>
    <t>UPI-FLIPKART INTERNET PV-FLIPKARTINTERNE.PAYU@MAIRTEL-AIRP0000001-506113808439-REFUND FOR UPI RRN</t>
  </si>
  <si>
    <t>0000506113808439</t>
  </si>
  <si>
    <t>UPI-FLIPKART INTERNET PV-FLIPKARTINTERNE.PAYU@MAIRTEL-AIRP0000001-506113844736-REFUND FOR UPI RRN</t>
  </si>
  <si>
    <t>0000506113844736</t>
  </si>
  <si>
    <t>UPI-FLIPKART INTERNET PV-FLIPKARTINTERNE.PAYU@MAIRTEL-AIRP0000001-506113845401-REFUND FOR UPI RRN</t>
  </si>
  <si>
    <t>0000506113845401</t>
  </si>
  <si>
    <t>UPI-XXXXXX1827-PUNB0077110-506104622928-RENT MARCH</t>
  </si>
  <si>
    <t>0000506104622928</t>
  </si>
  <si>
    <t>UPI-DHEERAJ KUMAR-DHEERAJKUMAR313@NAVIAXIS-SBIN0021682-506112696052-SENT USING PAYTM U</t>
  </si>
  <si>
    <t>0000506112696052</t>
  </si>
  <si>
    <t>UPI-CAPITALFLOAT-AMZNLPA-T5EHEZZLL5@RAPL-RATN000RAPL-506219732626-YOU ARE PAYING FOR</t>
  </si>
  <si>
    <t>0000506219732626</t>
  </si>
  <si>
    <t>03/03/25</t>
  </si>
  <si>
    <t>UPI-MERIT HOSPITALITY SE-Q640478262@YBL-YESB0YBLUPI-506220182503-SENT USING PAYTM U</t>
  </si>
  <si>
    <t>0000506220182503</t>
  </si>
  <si>
    <t>UPI-K ENTERPRISES-BHARATPE907720184194@YESBANKLTD-YESB0YESUPI-506220589458-PAY TO K ENTERPRIS</t>
  </si>
  <si>
    <t>0000506220589458</t>
  </si>
  <si>
    <t>UPI-KISHAN KAMTI-9631989614-2@AXL-UBIN0907693-506228946303-SENT USING PAYTM U</t>
  </si>
  <si>
    <t>0000506228946303</t>
  </si>
  <si>
    <t>UPI-K ENTERPRISES-BHARATPE907720184194@YESBANKLTD-YESB0YESUPI-506229071449-PAY TO K ENTERPRIS</t>
  </si>
  <si>
    <t>0000506229071449</t>
  </si>
  <si>
    <t>UPI-PINTOO SHOP-GPAY-11215228430@OKBIZAXIS-UTIB0000553-506333641376-SENT USING PAYTM U</t>
  </si>
  <si>
    <t>0000506333641376</t>
  </si>
  <si>
    <t>04/03/25</t>
  </si>
  <si>
    <t>UPI-MC DONALDS-MCDONALDS.42494445@HDFCBANK-HDFC0000001-506337792908-GENERATING DYNAMIC</t>
  </si>
  <si>
    <t>0000506337792908</t>
  </si>
  <si>
    <t>UPI-SHASHANK JHA-8882219097@PTYES-PUNB0520610-506337869445-NA</t>
  </si>
  <si>
    <t>0000506337869445</t>
  </si>
  <si>
    <t>UPI-MAGICPIN-PAYTM-13572266QSWF@PTYBL-YESB0PTMUPI-506347879513-SENT USING PAYTM U</t>
  </si>
  <si>
    <t>0000506347879513</t>
  </si>
  <si>
    <t>UPI-MERIT HOSPITALITY SE-Q640478262@YBL-YESB0YBLUPI-506455644479-SENT USING PAYTM U</t>
  </si>
  <si>
    <t>0000506455644479</t>
  </si>
  <si>
    <t>05/03/25</t>
  </si>
  <si>
    <t>UPI-MERIT HOSPITALITY SE-Q640478262@YBL-YESB0YBLUPI-506465179384-SENT USING PAYTM U</t>
  </si>
  <si>
    <t>0000506465179384</t>
  </si>
  <si>
    <t>UPI-MERIT HOSPITALITY SE-Q640478262@YBL-YESB0YBLUPI-506569784756-SENT USING PAYTM U</t>
  </si>
  <si>
    <t>0000506569784756</t>
  </si>
  <si>
    <t>06/03/25</t>
  </si>
  <si>
    <t>UPI-MERIT HOSPITALITY SE-Q640478262@YBL-YESB0YBLUPI-506572478765-SENT USING PAYTM U</t>
  </si>
  <si>
    <t>0000506572478765</t>
  </si>
  <si>
    <t>UPI-K ENTERPRISES-BHARATPE907720184194@YESBANKLTD-YESB0YESUPI-506572966198-PAY TO K ENTERPRIS</t>
  </si>
  <si>
    <t>0000506572966198</t>
  </si>
  <si>
    <t>UPI-ZEENAT KHATOON MOHD -PAYTMQR60W1CK@PTYS-YESB0PTMUPI-506581387929-SENT USING PAYTM U</t>
  </si>
  <si>
    <t>0000506581387929</t>
  </si>
  <si>
    <t>UPI-MAGICPIN-PAYTM-13572266QSWF@PTYBL-YESB0PTMUPI-506581634308-SENT USING PAYTM U</t>
  </si>
  <si>
    <t>0000506581634308</t>
  </si>
  <si>
    <t>UPI-APPLE MEDIA SERVICES-APPLESERVICES.BDSI@HDFCBANK-HDFC0000001-100123662873-UPI MANDATE</t>
  </si>
  <si>
    <t>0000100123662873</t>
  </si>
  <si>
    <t>UPI-MERIT HOSPITALITY SE-Q546007200@YBL-YESB0YBLUPI-506688374568-SENT USING PAYTM U</t>
  </si>
  <si>
    <t>0000506688374568</t>
  </si>
  <si>
    <t>07/03/25</t>
  </si>
  <si>
    <t>UPI-MERIT HOSPITALITY SE-Q659564851@YBL-YESB0YBLUPI-506693071777-SENT USING PAYTM U</t>
  </si>
  <si>
    <t>0000506693071777</t>
  </si>
  <si>
    <t>UPI-RAM DEVICHAND GUPTA-PAYTMQR5GA2WZ@PTYS-YESB0PTMUPI-506699398989-SENT USING PAYTM U</t>
  </si>
  <si>
    <t>0000506699398989</t>
  </si>
  <si>
    <t>UPI-K ENTERPRISES-BHARATPE907720184194@YESBANKLTD-YESB0YESUPI-506699468816-PAY TO K ENTERPRIS</t>
  </si>
  <si>
    <t>0000506699468816</t>
  </si>
  <si>
    <t>UPI-K ENTERPRISES-BHARATPE907720184194@YESBANKLTD-YESB0YESUPI-506700765854-PAY TO K ENTERPRIS</t>
  </si>
  <si>
    <t>0000506700765854</t>
  </si>
  <si>
    <t>08/03/25</t>
  </si>
  <si>
    <t>UPI-MAGICPIN-PAYTM-13572266QSWF@PTYBL-YESB0PTMUPI-506709232063-SENT USING PAYTM U</t>
  </si>
  <si>
    <t>0000506709232063</t>
  </si>
  <si>
    <t>UPI-MAGICPIN-PAYTM-13572266QSWF@PTYBL-YESB0PTMUPI-506828302585-NA</t>
  </si>
  <si>
    <t>0000506828302585</t>
  </si>
  <si>
    <t>09/03/25</t>
  </si>
  <si>
    <t>UPI-ANITHA DAYANAND SHET-YESPAY.BIZSBIZ44461@YESBANKLTD-YESB0YESUPI-506824664157-SENT USING PAYTM U</t>
  </si>
  <si>
    <t>0000506824664157</t>
  </si>
  <si>
    <t>UPI-SOPAN AMRUSHI RAJGUR-BHARATPE.90071672551@FBPE-FDRL0001382-506841463105-NA</t>
  </si>
  <si>
    <t>0000506841463105</t>
  </si>
  <si>
    <t>UPI-ASHOK KUMAR RAMNARAY-PAYTMQR5IYTYY@PTYS-YESB0PTMUPI-506936585723-SENT USING PAYTM U</t>
  </si>
  <si>
    <t>0000506936585723</t>
  </si>
  <si>
    <t>10/03/25</t>
  </si>
  <si>
    <t>UPI-MERIT HOSPITALITY SE-Q546007200@YBL-YESB0YBLUPI-506940549747-SENT USING PAYTM U</t>
  </si>
  <si>
    <t>0000506940549747</t>
  </si>
  <si>
    <t>UPI-K ENTERPRISES-BHARATPE907720184194@YESBANKLTD-YESB0YESUPI-506935006948-NA</t>
  </si>
  <si>
    <t>0000506935006948</t>
  </si>
  <si>
    <t>UPI-AAYUSH  RAGHAV-9818949505@PTHDFC-KKBK0000197-506941081753-NA</t>
  </si>
  <si>
    <t>0000506941081753</t>
  </si>
  <si>
    <t>UPI-ANITHA DAYANAND SHET-YESPAY.BIZSBIZ44461@YESBANKLTD-YESB0YESUPI-506950509624-SENT USING PAYTM U</t>
  </si>
  <si>
    <t>0000506950509624</t>
  </si>
  <si>
    <t>11/03/25</t>
  </si>
  <si>
    <t>UPI-MERIT HOSPITALITY SE-Q546007200@YBL-YESB0YBLUPI-507056932695-SENT USING PAYTM U</t>
  </si>
  <si>
    <t>0000507056932695</t>
  </si>
  <si>
    <t>UPI-MERIT HOSPITALITY SE-Q546007200@YBL-YESB0YBLUPI-507059384346-SENT USING PAYTM U</t>
  </si>
  <si>
    <t>0000507059384346</t>
  </si>
  <si>
    <t>UPI-SATKAR KITCHEN FAMIL-9619079198-2@OKBIZAXIS-UTIB0000553-507041838896-NA</t>
  </si>
  <si>
    <t>0000507041838896</t>
  </si>
  <si>
    <t>UPI-SAATVIK DABRAL-SAATVIKDABRAL2112@OKHDFCBANK-HDFC0001098-101337614807-SATKAR</t>
  </si>
  <si>
    <t>0000101337614807</t>
  </si>
  <si>
    <t>12/03/25</t>
  </si>
  <si>
    <t>UPI-GAYATRI PRASAD TIWAR-GAYATRIPRASADTIWARI7-2@OKAXIS-UBIN0814385-507120250899-SENT FROM PAYTM</t>
  </si>
  <si>
    <t>0000507120250899</t>
  </si>
  <si>
    <t>UPI-MERIT HOSPITALITY SE-Q546007200@YBL-YESB0YBLUPI-507173747547-SENT USING PAYTM U</t>
  </si>
  <si>
    <t>0000507173747547</t>
  </si>
  <si>
    <t>UPI-RANJIT KUMAR YADAV-8292925481@YBL-UBIN0830372-507148091418-SENT FROM PAYTM</t>
  </si>
  <si>
    <t>0000507148091418</t>
  </si>
  <si>
    <t>UPI-MC DONALDS-MCDONALDS.42516557@HDFCBANK-HDFC0MERUPI-507181837662-GENERATING DYNAMIC</t>
  </si>
  <si>
    <t>0000507181837662</t>
  </si>
  <si>
    <t>UPI-MC DONALDS-MCDONALDS.42516557@HDFCBANK-HDFC0MERUPI-507181984756-GENERATING DYNAMIC</t>
  </si>
  <si>
    <t>0000507181984756</t>
  </si>
  <si>
    <t>UPI-MC DONALDS-MCDONALDS.42516557@HDFCBANK-HDFC0MERUPI-507181985827-GENERATING DYNAMIC</t>
  </si>
  <si>
    <t>0000507181985827</t>
  </si>
  <si>
    <t>UPI-RAJENDER MEHTO-9971538813@AXL-PUNB0184410-507283227788-SENT USING PAYTM U</t>
  </si>
  <si>
    <t>0000507283227788</t>
  </si>
  <si>
    <t>13/03/25</t>
  </si>
  <si>
    <t>UPI-RAJEEV KUMAR GUPTA-PAYTMQR663Q5J@PTYS-YESB0PTMUPI-507296727602-SENT USING PAYTM U</t>
  </si>
  <si>
    <t>0000507296727602</t>
  </si>
  <si>
    <t>UPI-VIVEK KUMAR-PAYTMQR5Y5D3Q@PTYS-YESB0PTMUPI-507296763856-SENT USING PAYTM U</t>
  </si>
  <si>
    <t>0000507296763856</t>
  </si>
  <si>
    <t>UPI-MR AJEET CHAUDHARY-PAYTMQR66864D@PTYS-YESB0PTMUPI-507418075224-SENT USING PAYTM U</t>
  </si>
  <si>
    <t>0000507418075224</t>
  </si>
  <si>
    <t>15/03/25</t>
  </si>
  <si>
    <t>UPI-SHREE HARI MEDICOS-MAB0450236A0000098@YESBANK-YESB0000419-507418201879-SENT USING PAYTM U</t>
  </si>
  <si>
    <t>0000507418201879</t>
  </si>
  <si>
    <t>UPI-SOM DATT MEDICAL CEN-PAYTMQR1RXW61ZFZG@PAYTM-YESB0PTMUPI-507418189864-NA</t>
  </si>
  <si>
    <t>0000507418189864</t>
  </si>
  <si>
    <t>UPI-MOHD ANWAR-PAYTMQR62RRW4@PTYS-YESB0PTMUPI-507419770491-SENT USING PAYTM U</t>
  </si>
  <si>
    <t>0000507419770491</t>
  </si>
  <si>
    <t>UPI-HIRA SWEETS AND REST-PAYTMQRERXM6HT6D8@PAYTM-YESB0PTMUPI-507420158750-NA</t>
  </si>
  <si>
    <t>0000507420158750</t>
  </si>
  <si>
    <t>UPI-HIRA SWEETS AND REST-PAYTMQR651IEL@PTYS-YESB0PTMUPI-507420342301-SENT USING PAYTM U</t>
  </si>
  <si>
    <t>0000507420342301</t>
  </si>
  <si>
    <t>UPI-VIVEK KUMAR-PAYTMQR164KZX@PAYTM-YESB0PTMUPI-507420453138-NA</t>
  </si>
  <si>
    <t>0000507420453138</t>
  </si>
  <si>
    <t>UPI-ZOMATO-PAYZOMATO@HDFCBANK-HDFC0MERUPI-507545390011-SENT USING PAYTM U</t>
  </si>
  <si>
    <t>0000507545390011</t>
  </si>
  <si>
    <t>16/03/25</t>
  </si>
  <si>
    <t>UPI-SABREENA-AAZIDKHAN25@YBL-SBIN0014460-507647091771-SENT USING PAYTM U</t>
  </si>
  <si>
    <t>0000507647091771</t>
  </si>
  <si>
    <t>17/03/25</t>
  </si>
  <si>
    <t>UPI-SARITA JITENDRA-JITENDRATIWARI8108-1@OKICICI-KKBK0000681-507649145094-SENT USING PAYTM U</t>
  </si>
  <si>
    <t>0000507649145094</t>
  </si>
  <si>
    <t>UPI-MERIT HOSPITALITY SE-Q546007200@YBL-YESB0YBLUPI-507652330121-SENT USING PAYTM U</t>
  </si>
  <si>
    <t>0000507652330121</t>
  </si>
  <si>
    <t>UPI-MERIT HOSPITALITY SE-Q659564851@YBL-YESB0YBLUPI-507659018534-SENT USING PAYTM U</t>
  </si>
  <si>
    <t>0000507659018534</t>
  </si>
  <si>
    <t>UPI-DILSHAAD-8601172493@YBL-SBIN0016879-507763373740-SENT USING PAYTM U</t>
  </si>
  <si>
    <t>0000507763373740</t>
  </si>
  <si>
    <t>18/03/25</t>
  </si>
  <si>
    <t>UPI-MERIT HOSPITALITY SE-Q546007200@YBL-YESB0YBLUPI-507769399128-SENT USING PAYTM U</t>
  </si>
  <si>
    <t>0000507769399128</t>
  </si>
  <si>
    <t>UPI-K ENTERPRISES-BHARATPE907720184194@YESBANKLTD-YESB0YESUPI-507769456986-PAY TO K ENTERPRIS</t>
  </si>
  <si>
    <t>0000507769456986</t>
  </si>
  <si>
    <t>UPI-K ENTERPRISES-BHARATPE907720184194@YESBANKLTD-YESB0YESUPI-507769449403-PAY TO K ENTERPRIS</t>
  </si>
  <si>
    <t>0000507769449403</t>
  </si>
  <si>
    <t>UPI-K ENTERPRISES-BHARATPE907720184194@YESBANKLTD-YESB0YESUPI-507769846183-PAY TO K ENTERPRIS</t>
  </si>
  <si>
    <t>0000507769846183</t>
  </si>
  <si>
    <t>UPI-MERIT HOSPITALITY SE-Q659564851@YBL-YESB0YBLUPI-507776997164-SENT USING PAYTM U</t>
  </si>
  <si>
    <t>0000507776997164</t>
  </si>
  <si>
    <t>UPI-MR NARAYAN PANDIT-NARAYANPANDIT85428@OKSBI-IDIB000M238-507880901675-SENT USING PAYTM U</t>
  </si>
  <si>
    <t>0000507880901675</t>
  </si>
  <si>
    <t>19/03/25</t>
  </si>
  <si>
    <t>UPI-MERIT HOSPITALITY SE-Q546007200@YBL-YESB0YBLUPI-507884458321-SENT USING PAYTM U</t>
  </si>
  <si>
    <t>0000507884458321</t>
  </si>
  <si>
    <t>UPI-MAGICPIN-PAYTM-13572266QSWF@PTYBL-YESB0PTMUPI-507893369063-SENT USING PAYTM U</t>
  </si>
  <si>
    <t>0000507893369063</t>
  </si>
  <si>
    <t>UPI-DHARMENDRA KUMAR S G-PAYTMQR67WKMC@PTYS-YESB0PTMUPI-507955308532-NA</t>
  </si>
  <si>
    <t>0000507955308532</t>
  </si>
  <si>
    <t>20/03/25</t>
  </si>
  <si>
    <t>UPI-AZIM ANSAR KHAN-AZIMKHAN325-2@OKAXIS-UTIB0003105-507930856725-SENT FROM PAYTM</t>
  </si>
  <si>
    <t>0000507930856725</t>
  </si>
  <si>
    <t>UPI-MERIT HOSPITALITY SE-Q546007200@YBL-YESB0YBLUPI-507999350614-SENT USING PAYTM U</t>
  </si>
  <si>
    <t>0000507999350614</t>
  </si>
  <si>
    <t>UPI-EKART-EKART@AXL-UTIB0AXLUPI-101779139848-PAYMENT FOR MYSC11</t>
  </si>
  <si>
    <t>0000101779139848</t>
  </si>
  <si>
    <t>UPI-MERIT HOSPITALITY SE-Q018961005@YBL-YESB0YBLUPI-507902501146-SENT USING PAYTM U</t>
  </si>
  <si>
    <t>0000507902501146</t>
  </si>
  <si>
    <t>UPI-K ENTERPRISES-BHARATPE907720184194@YESBANKLTD-YESB0YESUPI-507942834555-NA</t>
  </si>
  <si>
    <t>0000507942834555</t>
  </si>
  <si>
    <t>UPI-MERIT HOSPITALITY SE-Q984061330@YBL-YESB0YBLUPI-507944610336-NA</t>
  </si>
  <si>
    <t>0000507944610336</t>
  </si>
  <si>
    <t>UPI-BLINKIT-BLINKIT.PAYU@HDFCBANK-HDFC0MERUPI-508005466252-UPIINTENT</t>
  </si>
  <si>
    <t>0000508005466252</t>
  </si>
  <si>
    <t>21/03/25</t>
  </si>
  <si>
    <t>UPI-RAMNARAYAN YADAV-YRAM221301-1@OKHDFCBANK-HDFC0003117-508007173315-SENT USING PAYTM U</t>
  </si>
  <si>
    <t>0000508007173315</t>
  </si>
  <si>
    <t>UPI-MERIT HOSPITALITY SE-Q546007200@YBL-YESB0YBLUPI-508009682905-SENT USING PAYTM U</t>
  </si>
  <si>
    <t>0000508009682905</t>
  </si>
  <si>
    <t>UPI-MAGICPIN-PAYTM-13572266QSWF@PTYBL-YESB0PTMUPI-508017274571-SENT USING PAYTM U</t>
  </si>
  <si>
    <t>0000508017274571</t>
  </si>
  <si>
    <t>22/03/25</t>
  </si>
  <si>
    <t>UPI-MAGICPIN-PAYTM-13572266QSWF@PTYBL-YESB0PTMUPI-544727805385-NA</t>
  </si>
  <si>
    <t>0000544727805385</t>
  </si>
  <si>
    <t>UPI-HUBBLE WALLET-HUBBLEWALLETONLINE@AXL-UTIB0AXLUPI-544740719351-NA</t>
  </si>
  <si>
    <t>0000544740719351</t>
  </si>
  <si>
    <t>UPI-DHAIRYA   PANDEY-DHAIRYAPANDEY18@OKICICI-KKBK0005948-508128709104-SENT USING PAYTM U</t>
  </si>
  <si>
    <t>0000508128709104</t>
  </si>
  <si>
    <t>UPI-SAPPHIRE FOODS INDIA-PAYTM-14790246@PTYBL-YESB0PTMUPI-544843634488-OID2847A9E6DC174FF</t>
  </si>
  <si>
    <t>0000544843634488</t>
  </si>
  <si>
    <t>23/03/25</t>
  </si>
  <si>
    <t>UPI-SANTOSH HIRA WAGHMAR-PAYTMQR5DHIUY@PTYS-YESB0PTMUPI-544974662134-NA</t>
  </si>
  <si>
    <t>0000544974662134</t>
  </si>
  <si>
    <t>24/03/25</t>
  </si>
  <si>
    <t>UPI-MERIT HOSPITALITY SE-Q640478262@YBL-YESB0YBLUPI-508344616623-SENT USING PAYTM U</t>
  </si>
  <si>
    <t>0000508344616623</t>
  </si>
  <si>
    <t>UPI-SUJIT KUMAR MANDAL-SUNNY62503-1@OKICICI-UBIN0907693-544946191598-SENT FROM PAYTM</t>
  </si>
  <si>
    <t>0000544946191598</t>
  </si>
  <si>
    <t>UPI-ASHOK SHIVANNA POOJA-PAYTMQR1A90N5ZR8P@PAYTM-YESB0PTMUPI-508453900924-NA</t>
  </si>
  <si>
    <t>0000508453900924</t>
  </si>
  <si>
    <t>25/03/25</t>
  </si>
  <si>
    <t>UPI-MERIT HOSPITALITY SE-Q659564851@YBL-YESB0YBLUPI-508427489109-NA</t>
  </si>
  <si>
    <t>0000508427489109</t>
  </si>
  <si>
    <t>UPI-MAGICPIN-PAYTM-13572266QSWF@PTYBL-YESB0PTMUPI-508464163670-SENT USING PAYTM U</t>
  </si>
  <si>
    <t>0000508464163670</t>
  </si>
  <si>
    <t>26/03/25</t>
  </si>
  <si>
    <t>UPI-RAHULKUMAR MOOLCHAND-RAHULRY8703659@OKHDFCBANK-SRCB0000155-508565754367-SENT USING PAYTM U</t>
  </si>
  <si>
    <t>0000508565754367</t>
  </si>
  <si>
    <t>UPI-MERIT HOSPITALITY SE-Q640478262@YBL-YESB0YBLUPI-508569228956-SENT USING PAYTM U</t>
  </si>
  <si>
    <t>0000508569228956</t>
  </si>
  <si>
    <t>UPI-MAGICPIN-PAYTM-13572266QSWF@PTYBL-YESB0PTMUPI-508576888165-SENT USING PAYTM U</t>
  </si>
  <si>
    <t>0000508576888165</t>
  </si>
  <si>
    <t>UPI-RAMBALAK MOHAN YADAV-RAMBALAK49@YBL-KKBK0001364-508679814190-SENT USING PAYTM U</t>
  </si>
  <si>
    <t>0000508679814190</t>
  </si>
  <si>
    <t>27/03/25</t>
  </si>
  <si>
    <t>UPI-MAGICPIN-PAYTM-13572266QSWF@PTYBL-YESB0PTMUPI-508689420451-SENT USING PAYTM U</t>
  </si>
  <si>
    <t>0000508689420451</t>
  </si>
  <si>
    <t>0000011001669299</t>
  </si>
  <si>
    <t>28/03/25</t>
  </si>
  <si>
    <t>UPI-PARSHURAM SHANKAR WA-WAKADEPARSHURAM0@OKSBI-SBIN0011752-508792056567-SENT USING PAYTM U</t>
  </si>
  <si>
    <t>0000508792056567</t>
  </si>
  <si>
    <t>UPI-MERIT HOSPITALITY SE-Q640478262@YBL-YESB0YBLUPI-508761634716-SENT USING PAYTM U</t>
  </si>
  <si>
    <t>0000508761634716</t>
  </si>
  <si>
    <t>UPI-MAGICPIN-PAYTM-13572266QSWF@PTYBL-YESB0PTMUPI-508701485064-SENT USING PAYTM U</t>
  </si>
  <si>
    <t>0000508701485064</t>
  </si>
  <si>
    <t>UPI-MAGICPIN-PAYTM-13572266QSWF@PTYBL-YESB0PTMUPI-508767908123-SENT USING PAYTM U</t>
  </si>
  <si>
    <t>0000508767908123</t>
  </si>
  <si>
    <t>UPI-BLINKIT-BLINKIT.PAYU@HDFCBANK-HDFC0MERUPI-508702192824-UPIINTENT</t>
  </si>
  <si>
    <t>0000508702192824</t>
  </si>
  <si>
    <t>UPI-HUBBLE WALLET-HUBBLEWALLETONLINE@YBL-YESB0YBLUPI-508809255673-PAYMENT FOR 01JQGV</t>
  </si>
  <si>
    <t>0000508809255673</t>
  </si>
  <si>
    <t>29/03/25</t>
  </si>
  <si>
    <t>UPI-HUBBLE WALLET-HUBBLEWALLETONLINE@AXL-UTIB0AXLUPI-508875383284-PAYMENT FOR 01JQGX</t>
  </si>
  <si>
    <t>0000508875383284</t>
  </si>
  <si>
    <t>UPI-ZOMATO LTD-ZOMATO-ORDER@PTYBL-YESB0PTMUPI-545424448692-NA</t>
  </si>
  <si>
    <t>0000545424448692</t>
  </si>
  <si>
    <t>UPI-HUBBLE WALLET-HUBBLEWALLETONLINE@AXL-UTIB0AXLUPI-508914933726-PAYMENT FOR 01JQHQ</t>
  </si>
  <si>
    <t>0000508914933726</t>
  </si>
  <si>
    <t>30/03/25</t>
  </si>
  <si>
    <t>UPI-ZOMATO LTD-ZOMATO-ORDER@PTYBL-YESB0PTMUPI-508914907911-ZOMATO PAYMENT</t>
  </si>
  <si>
    <t>0000508914907911</t>
  </si>
  <si>
    <t>REV-UPI-50100407967213-7011119142@PTSBI-508914907911-ZOMATO PAYMENT</t>
  </si>
  <si>
    <t>UPI-HUBBLE WALLET-HUBBLEWALLETONLINE@YBL-YESB0YBLUPI-508985520455-PAYMENT FOR 01JQK6</t>
  </si>
  <si>
    <t>0000508985520455</t>
  </si>
  <si>
    <t>UPI-ZEPTO-CF.ZEPTONOWLTD@ICICI-ICIC0DC0099-508923290591-NA</t>
  </si>
  <si>
    <t>0000508923290591</t>
  </si>
  <si>
    <t>UPI-JIO POSTPAID BILL PA-PAYTM-53817591@PTYBL-YESB0PTMUPI-508923499633-NA</t>
  </si>
  <si>
    <t>0000508923499633</t>
  </si>
  <si>
    <t>UPI-HUBBLE WALLET-HUBBLEWALLETONLINE@AXL-UTIB0AXLUPI-508923034626-PAYMENT FOR 01JQKE</t>
  </si>
  <si>
    <t>0000508923034626</t>
  </si>
  <si>
    <t>UPI-ZOMATO-PAYZOMATO@HDFCBANK-HDFC0MERUPI-508987161943-SENT USING PAYTM U</t>
  </si>
  <si>
    <t>0000508987161943</t>
  </si>
  <si>
    <t>UPI-SATKAR KITCHEN FAMIL-9619079198-2@OKBIZAXIS-UTIB0000553-508928000952-SENT USING PAYTM U</t>
  </si>
  <si>
    <t>0000508928000952</t>
  </si>
  <si>
    <t>UPI-WELLNESS FOREVER MED-WFMLMH2@YBL-YESB0YBLUPI-509092057783-PAYMENT FOR 500945</t>
  </si>
  <si>
    <t>0000509092057783</t>
  </si>
  <si>
    <t>31/03/25</t>
  </si>
  <si>
    <t>UPI-DEEPAK  SHARMA-6201349347@YBL-SBIN0017136-509028609078-SENT USING PAYTM U</t>
  </si>
  <si>
    <t>0000509028609078</t>
  </si>
  <si>
    <t>UPI-MAGICPIN-PAYTM-13572266QSWF@PTYBL-YESB0PTMUPI-509097374037-SENT USING PAYTM U</t>
  </si>
  <si>
    <t>0000509097374037</t>
  </si>
  <si>
    <t>INTEREST PAID TILL 31-MAR-2025</t>
  </si>
  <si>
    <t>UPI-PAVAN VINAYAK BIRAJD-PAYTMQR632HTT@PTYS-YESB0PTMUPI-509142071794-SENT USING PAYTM U</t>
  </si>
  <si>
    <t>0000509142071794</t>
  </si>
  <si>
    <t>01/04/25</t>
  </si>
  <si>
    <t>UPI-ARJUN HOSPITALITY SE-Q204811251@YBL-YESB0YBLUPI-509125769273-NA</t>
  </si>
  <si>
    <t>0000509125769273</t>
  </si>
  <si>
    <t>UPI-JIO POSTPAID BILL PA-PAYTM-53817591@PTYBL-YESB0PTMUPI-509150002351-SENT USING PAYTM U</t>
  </si>
  <si>
    <t>0000509150002351</t>
  </si>
  <si>
    <t>UPI-FURLENCO-FURLENCOCPO.RZPAP@AXISBANK-UTIB0000100-726131020925-MANDATEEXECUTE</t>
  </si>
  <si>
    <t>0000726131020925</t>
  </si>
  <si>
    <t>02/04/25</t>
  </si>
  <si>
    <t>UPI-FURLENCO-FURLENCOCPO.RZPAP@AXISBANK-UTIB0000100-726474720925-MANDATEEXECUTE</t>
  </si>
  <si>
    <t>0000726474720925</t>
  </si>
  <si>
    <t>UPI-RAMBALAK MOHAN YADAV-RAMBALAK49@YBL-KKBK0001364-545818133294-SENT FROM PAYTM</t>
  </si>
  <si>
    <t>0000545818133294</t>
  </si>
  <si>
    <t>UPI-ARJUN HOSPITALITY SE-Q202412001@YBL-YESB0YBLUPI-509257587685-SENT USING PAYTM U</t>
  </si>
  <si>
    <t>0000509257587685</t>
  </si>
  <si>
    <t>UPI-MAGICPIN-PAYTM-13572266QSWF@PTYBL-YESB0PTMUPI-545843189415-NA</t>
  </si>
  <si>
    <t>0000545843189415</t>
  </si>
  <si>
    <t>UPI-ABDUL BILAL RAHEMULL-Q928301829@YBL-SBIN0000567-509326415837-SENT USING PAYTM U</t>
  </si>
  <si>
    <t>0000509326415837</t>
  </si>
  <si>
    <t>03/04/25</t>
  </si>
  <si>
    <t>UPI-K ENTERPRISES-BHARATPE907720184194@YESBANKLTD-YESB0YESUPI-509329120704-PAY TO K ENTERPRIS</t>
  </si>
  <si>
    <t>0000509329120704</t>
  </si>
  <si>
    <t>UPI-CAPITALFLOAT-AMZNLPA-NUQCORICOX@APL-UTIB0000100-509333201654-YOU ARE PAYING FOR</t>
  </si>
  <si>
    <t>0000509333201654</t>
  </si>
  <si>
    <t>UPI-MAGICPIN-PAYTM-13572266QSWF@PTYBL-YESB0PTMUPI-509335044302-SENT USING PAYTM U</t>
  </si>
  <si>
    <t>0000509335044302</t>
  </si>
  <si>
    <t>UPI-RAMU  SINGH-9009600669@AXL-SBIN0030433-509436805329-SENT USING PAYTM U</t>
  </si>
  <si>
    <t>0000509436805329</t>
  </si>
  <si>
    <t>04/04/25</t>
  </si>
  <si>
    <t>UPI-ARJUN HOSPITALITY SE-Q204811251@YBL-YESB0YBLUPI-509421931338-NA</t>
  </si>
  <si>
    <t>0000509421931338</t>
  </si>
  <si>
    <t>UPI-ANITHA DAYANAND SHET-YESPAY.BIZSBIZ44461@YESBANKLTD-YESB0YESUPI-509548827908-SENT USING PAYTM U</t>
  </si>
  <si>
    <t>0000509548827908</t>
  </si>
  <si>
    <t>05/04/25</t>
  </si>
  <si>
    <t>UPI-RUBINA BEGAM-AFJALALALI76219@OKSBI-UBIN0574970-509553540172-SENT USING PAYTM U</t>
  </si>
  <si>
    <t>0000509553540172</t>
  </si>
  <si>
    <t>UPI-ZOMATO-PAYZOMATO@HDFCBANK-HDFC0MERUPI-509653827083-SENT USING PAYTM U</t>
  </si>
  <si>
    <t>0000509653827083</t>
  </si>
  <si>
    <t>06/04/25</t>
  </si>
  <si>
    <t>UPI-MAGICPIN-PAYTM-13572266QSWF@PTYBL-YESB0PTMUPI-509657829526-SENT USING PAYTM U</t>
  </si>
  <si>
    <t>0000509657829526</t>
  </si>
  <si>
    <t>UPI-APPLE MEDIA SERVICES-APPLESERVICES.BDSI@HDFCBANK-HDFC0MERUPI-100314105188-UPI MANDATE</t>
  </si>
  <si>
    <t>0000100314105188</t>
  </si>
  <si>
    <t>UPI-SATKAR KITCHEN FAMIL-9619079198-2@OKBIZAXIS-UTIB0000553-509661578648-SENT USING PAYTM U</t>
  </si>
  <si>
    <t>0000509661578648</t>
  </si>
  <si>
    <t>UPI-ZEPTONOW-ZEPTONOW.CF@AXISBANK-UTIB0000100-509661676043-SENT USING PAYTM U</t>
  </si>
  <si>
    <t>0000509661676043</t>
  </si>
  <si>
    <t>UPI-DWARIKA PRASAD THAKU-BHARATPE90727178532@YESBANKLTD-YESB0YESUPI-509763378349-PAY TO BHARATPE ME</t>
  </si>
  <si>
    <t>0000509763378349</t>
  </si>
  <si>
    <t>07/04/25</t>
  </si>
  <si>
    <t>UPI-K ENTERPRISES-BHARATPE907720184194@YESBANKLTD-YESB0YESUPI-509763434949-PAY TO K ENTERPRIS</t>
  </si>
  <si>
    <t>0000509763434949</t>
  </si>
  <si>
    <t>UPI-MC DONALDS-MCDONALDS.42494448@HDFCBANK-HDFC0MERUPI-509765272378-GENERATING DYNAMIC</t>
  </si>
  <si>
    <t>0000509765272378</t>
  </si>
  <si>
    <t>UPI-MC DONALDS-MCDONALDS.42494448@HDFCBANK-HDFC0MERUPI-509765280899-GENERATING DYNAMIC</t>
  </si>
  <si>
    <t>0000509765280899</t>
  </si>
  <si>
    <t>UPI-MC DONALDS-MCDONALDS.42494448@HDFCBANK-HDFC0MERUPI-509765279520-GENERATING DYNAMIC</t>
  </si>
  <si>
    <t>0000509765279520</t>
  </si>
  <si>
    <t>UPI-MYNTRA DESIGNS PRIVA-MYNTRA.PAYU@INDUS-INDB0MERCHA-509767312889-UPIINTENT</t>
  </si>
  <si>
    <t>0000509767312889</t>
  </si>
  <si>
    <t>UPI-SUJIT KUMAR MANDAL-SUNNY62503-1@OKHDFCBANK-UBIN0907693-509770135108-SENT USING PAYTM U</t>
  </si>
  <si>
    <t>0000509770135108</t>
  </si>
  <si>
    <t>UPI-K ENTERPRISES-BHARATPE907720184194@YESBANKLTD-YESB0YESUPI-509770168818-PAY TO K ENTERPRIS</t>
  </si>
  <si>
    <t>0000509770168818</t>
  </si>
  <si>
    <t>UPI-K ENTERPRISES-BHARATPE907720184194@YESBANKLTD-YESB0YESUPI-509770351696-PAY TO K ENTERPRIS</t>
  </si>
  <si>
    <t>0000509770351696</t>
  </si>
  <si>
    <t>UPI-ZEPTO-CF.ZEPTONOWLTD@ICICI-ICIC0DC0099-509871082324-SENT USING PAYTM U</t>
  </si>
  <si>
    <t>0000509871082324</t>
  </si>
  <si>
    <t>08/04/25</t>
  </si>
  <si>
    <t>UPI-SOPAN AMRUSHI RAJGUR-BHARATPE.9B0R0T7Y3R410645@FBPE-FDRL0001382-509872537582-PAY TO BHARATPE ME</t>
  </si>
  <si>
    <t>0000509872537582</t>
  </si>
  <si>
    <t>UPI-SANDEEP KUMAR YADAV-8862064243@YBL-IBKL0000587-509872576190-SENT USING PAYTM U</t>
  </si>
  <si>
    <t>0000509872576190</t>
  </si>
  <si>
    <t>DEBIT CARD ANNUAL FEE-MAR-2025 180325-MIR2609889159928</t>
  </si>
  <si>
    <t>MIR2609889159928</t>
  </si>
  <si>
    <t>UPI-ARJUN HOSPITALITY SE-Q202412001@YBL-YESB0YBLUPI-509874588639-SENT USING PAYTM U</t>
  </si>
  <si>
    <t>0000509874588639</t>
  </si>
  <si>
    <t>UPI-MAGICPIN-PAYTM-13572266QSWF@PTYBL-YESB0PTMUPI-509879245839-SENT USING PAYTM U</t>
  </si>
  <si>
    <t>0000509879245839</t>
  </si>
  <si>
    <t>UPI-RITIK GUPTA-7011119142@PTYES-DCBL0000023-509915934342-NA</t>
  </si>
  <si>
    <t>0000509915934342</t>
  </si>
  <si>
    <t>09/04/25</t>
  </si>
  <si>
    <t>UPI-RISHIDEVTHAKUR-Q343296086@YBL-YESB0YBLUPI-509981109292-SENT USING PAYTM U</t>
  </si>
  <si>
    <t>0000509981109292</t>
  </si>
  <si>
    <t>UPI-ARJUN HOSPITALITY SE-Q204811251@YBL-YESB0YBLUPI-509983622064-SENT USING PAYTM U</t>
  </si>
  <si>
    <t>0000509983622064</t>
  </si>
  <si>
    <t>UPI-MAGICPIN-PAYTM-13572266QSWF@PTYBL-YESB0PTMUPI-509988832611-SENT USING PAYTM U</t>
  </si>
  <si>
    <t>0000509988832611</t>
  </si>
  <si>
    <t>UPI-SAPNA DILIP YADAV-BHARATPE.90061475494@FBPE-FDRL0001382-510090612339-PAY TO BHARATPE ME</t>
  </si>
  <si>
    <t>0000510090612339</t>
  </si>
  <si>
    <t>10/04/25</t>
  </si>
  <si>
    <t>UPI-ARJUN HOSPITALITY SE-Q204811251@YBL-YESB0YBLUPI-510092157039-SENT USING PAYTM U</t>
  </si>
  <si>
    <t>0000510092157039</t>
  </si>
  <si>
    <t>UPI-MAGICPIN-PAYTM-13572266QSWF@PTYBL-YESB0PTMUPI-546643904220-OID986539919620896</t>
  </si>
  <si>
    <t>0000546643904220</t>
  </si>
  <si>
    <t>UPI-MAGICPIN-PAYTM-13572266QSWF@PTYBL-YESB0PTMUPI-510096384651-SENT USING PAYTM U</t>
  </si>
  <si>
    <t>0000510096384651</t>
  </si>
  <si>
    <t>UPI-ZEPTO-ZEPTOONLINE@YBL-YESB0YBLUPI-510096693448-PAYMENT FOR ZEPTOM</t>
  </si>
  <si>
    <t>0000510096693448</t>
  </si>
  <si>
    <t>UPI-FLIPKART PAYMENTS-FLIPKART.PAYU@HDFCBANK-HDFC0MERUPI-510196889645-UPIINTENT</t>
  </si>
  <si>
    <t>0000510196889645</t>
  </si>
  <si>
    <t>11/04/25</t>
  </si>
  <si>
    <t>UPI-WWW MYNTRA COM-MYNTRA2.PAYU@HDFCBANK-HDFC0MERUPI-510196921497-UPIINTENT</t>
  </si>
  <si>
    <t>0000510196921497</t>
  </si>
  <si>
    <t>UPI-MAGICPIN-PAYTM-13572266QSWF@PTYBL-YESB0PTMUPI-510100378897-EXPRESS</t>
  </si>
  <si>
    <t>0000510100378897</t>
  </si>
  <si>
    <t>UPI-GHANSHAYM  PANDIT-GHANSYAMPANDIT136@OKSBI-SBIN0000539-510198136466-SENT USING PAYTM U</t>
  </si>
  <si>
    <t>0000510198136466</t>
  </si>
  <si>
    <t>UPI-ARJUN HOSPITALITY SE-Q528129353@YBL-YESB0YBLUPI-510199498613-SENT USING PAYTM U</t>
  </si>
  <si>
    <t>0000510199498613</t>
  </si>
  <si>
    <t>UPI-MAGICPIN-PAYTM-13572266QSWF@PTYBL-YESB0PTMUPI-510104472011-SENT USING PAYTM U</t>
  </si>
  <si>
    <t>0000510104472011</t>
  </si>
  <si>
    <t>UPI-MYNTRA DESIGNS PRIVA-MYNTRA.PAYU@INDUS-INDB0MERCHA-100105870081-REFUND</t>
  </si>
  <si>
    <t>0000100105870081</t>
  </si>
  <si>
    <t>12/04/25</t>
  </si>
  <si>
    <t>UPI-MYNTRA DESIGNS PRIVA-MYNTRA.PAYU@INDUS-INDB0MERCHA-100105882830-REFUND</t>
  </si>
  <si>
    <t>0000100105882830</t>
  </si>
  <si>
    <t>UPI-MYNTRA DESIGNS PRIVA-MYNTRA.PAYU@INDUS-INDB0MERCHA-100105942716-REFUND</t>
  </si>
  <si>
    <t>0000100105942716</t>
  </si>
  <si>
    <t>UPI-MYNTRA DESIGNS PRIVA-MYNTRA.PAYU@INDUS-INDB0MERCHA-100105949709-REFUND</t>
  </si>
  <si>
    <t>0000100105949709</t>
  </si>
  <si>
    <t>UPI-PRADEEP KUMAR YADAV-YADAVPRADEEP05474@OKICICI-BARB0BHADOH-510210537898-SENT USING PAYTM U</t>
  </si>
  <si>
    <t>0000510210537898</t>
  </si>
  <si>
    <t>UPI-PUNJAB SIND DAIRY CA-Q499786722@YBL-YESB0YBLUPI-510211798010-SENT USING PAYTM U</t>
  </si>
  <si>
    <t>0000510211798010</t>
  </si>
  <si>
    <t>UPI-A STORES-BHARATPE.90070073247@FBPE-FDRL0001382-510212040942-PAY TO BHARATPE ME</t>
  </si>
  <si>
    <t>0000510212040942</t>
  </si>
  <si>
    <t>UPI-VARISH KHAN-7045013154-2@AXL-BARB0SAKINA-510213361789-SENT USING PAYTM U</t>
  </si>
  <si>
    <t>0000510213361789</t>
  </si>
  <si>
    <t>UPI-SAATVIK DABRAL-9560762109@JUPITERAXIS-FDRL0007777-510315643519-SENT USING PAYTM U</t>
  </si>
  <si>
    <t>0000510315643519</t>
  </si>
  <si>
    <t>13/04/25</t>
  </si>
  <si>
    <t>UPI-MAGICPIN-PAYTM-13572266QSWF@PTYBL-YESB0PTMUPI-510323658625-SENT USING PAYTM U</t>
  </si>
  <si>
    <t>0000510323658625</t>
  </si>
  <si>
    <t>UPI-MAHESH KUMAR RAMCHAN-YADAVMAHESHKUMAR177@OKAXIS-UBIN0562963-510425336446-SENT USING PAYTM U</t>
  </si>
  <si>
    <t>0000510425336446</t>
  </si>
  <si>
    <t>14/04/25</t>
  </si>
  <si>
    <t>UPI-ARJUN HOSPITALITY SE-Q204811251@YBL-YESB0YBLUPI-510426976716-SENT USING PAYTM U</t>
  </si>
  <si>
    <t>0000510426976716</t>
  </si>
  <si>
    <t>UPI-K ENTERPRISES-BHARATPE907720184194@YESBANKLTD-YESB0YESUPI-510427250193-PAY TO K ENTERPRIS</t>
  </si>
  <si>
    <t>0000510427250193</t>
  </si>
  <si>
    <t>UPI-MAGICPIN-MAGICPIN.PAYU@AXISBANK-UTIB0000000-510431250369-UPIINTENT</t>
  </si>
  <si>
    <t>0000510431250369</t>
  </si>
  <si>
    <t>UPI-SACHIN KUMAR PANDIT-9065026844@IBL-UCBA0002797-510533588612-SENT USING PAYTM U</t>
  </si>
  <si>
    <t>0000510533588612</t>
  </si>
  <si>
    <t>15/04/25</t>
  </si>
  <si>
    <t>UPI-ARJUN HOSPITALITY SE-Q535664772@YBL-YESB0YBLUPI-510535646039-SENT USING PAYTM U</t>
  </si>
  <si>
    <t>0000510535646039</t>
  </si>
  <si>
    <t>UPI-IMRAN ALI-8077724647@PTHDFC-DBSS0IN0811-510540030898-NA</t>
  </si>
  <si>
    <t>0000510540030898</t>
  </si>
  <si>
    <t>UPI-MAGICPIN-PAYTM-13572266QSWF@PTYBL-YESB0PTMUPI-510540151776-SENT USING PAYTM U</t>
  </si>
  <si>
    <t>0000510540151776</t>
  </si>
  <si>
    <t>UPI-SANJAY KUMAR YADAV-8652460979@AXL-UBIN0805882-510642443312-SENT USING PAYTM U</t>
  </si>
  <si>
    <t>0000510642443312</t>
  </si>
  <si>
    <t>16/04/25</t>
  </si>
  <si>
    <t>UPI-ARJUN HOSPITALITY SE-Q204811251@YBL-YESB0YBLUPI-510644013688-SENT USING PAYTM U</t>
  </si>
  <si>
    <t>0000510644013688</t>
  </si>
  <si>
    <t>UPI-ARJUN HOSPITALITY SE-Q085279165@YBL-YESB0YBLUPI-510646445587-SENT USING PAYTM U</t>
  </si>
  <si>
    <t>0000510646445587</t>
  </si>
  <si>
    <t>UPI-K ENTERPRISES-BHARATPE907720184194@YESBANKLTD-YESB0YESUPI-510646567865-PAY TO K ENTERPRIS</t>
  </si>
  <si>
    <t>0000510646567865</t>
  </si>
  <si>
    <t>UPI-K ENTERPRISES-BHARATPE907720184194@YESBANKLTD-YESB0YESUPI-510646568991-PAY TO K ENTERPRIS</t>
  </si>
  <si>
    <t>0000510646568991</t>
  </si>
  <si>
    <t>UPI-MAGICPIN-PAYTM-13572266QSWF@PTYBL-YESB0PTMUPI-510763455589-SENT USING PAYTM U</t>
  </si>
  <si>
    <t>0000510763455589</t>
  </si>
  <si>
    <t>17/04/25</t>
  </si>
  <si>
    <t>UPI-TULSI PANDIT-TULSIP299@OKICICI-PUNB0870900-510763504669-SENT USING PAYTM U</t>
  </si>
  <si>
    <t>0000510763504669</t>
  </si>
  <si>
    <t>UPI-VEERU SINGH-SINGHVEERU78547-1@OKAXIS-IPOS0000001-510750466282-SENT USING PAYTM U</t>
  </si>
  <si>
    <t>0000510750466282</t>
  </si>
  <si>
    <t>UPI-ARJUN HOSPITALITY SE-Q535664772@YBL-YESB0YBLUPI-510752186744-SENT USING PAYTM U</t>
  </si>
  <si>
    <t>0000510752186744</t>
  </si>
  <si>
    <t>UPI-K ENTERPRISES-BHARATPE907720184194@YESBANKLTD-YESB0YESUPI-510752222753-PAY TO K ENTERPRIS</t>
  </si>
  <si>
    <t>0000510752222753</t>
  </si>
  <si>
    <t>UPI-ARJUN HOSPITALITY SE-Q535664772@YBL-YESB0YBLUPI-510753794344-SENT USING PAYTM U</t>
  </si>
  <si>
    <t>0000510753794344</t>
  </si>
  <si>
    <t>UPI-K ENTERPRISES-BHARATPE907720184194@YESBANKLTD-YESB0YESUPI-510753814623-PAY TO K ENTERPRIS</t>
  </si>
  <si>
    <t>0000510753814623</t>
  </si>
  <si>
    <t>UPI-ZEPTONOW-ZEPTONOW.ESBZ@HDFCBANK-HDFC0MERUPI-510755585808-PAY</t>
  </si>
  <si>
    <t>0000510755585808</t>
  </si>
  <si>
    <t>UPI-MAGICPIN-PAYTM-13572266QSWF@PTYBL-YESB0PTMUPI-510755641317-SENT USING PAYTM U</t>
  </si>
  <si>
    <t>0000510755641317</t>
  </si>
  <si>
    <t>UPI-MAGICPIN-PAYTM-13572266QSWF@PTYBL-YESB0PTMUPI-283355463047-OID691181319644EA5</t>
  </si>
  <si>
    <t>0000283355463047</t>
  </si>
  <si>
    <t>18/04/25</t>
  </si>
  <si>
    <t>UPI-WWW MYNTRA COM-MYNTRA2.PAYU@HDFCBANK-HDFC0MERUPI-510855961767-UPIINTENT</t>
  </si>
  <si>
    <t>0000510855961767</t>
  </si>
  <si>
    <t>UPI-WWW MYNTRA COM-MYNTRA2.PAYU@HDFCBANK-HDFC0MERUPI-510855964022-UPIINTENT</t>
  </si>
  <si>
    <t>0000510855964022</t>
  </si>
  <si>
    <t>UPI-WWW MYNTRA COM-MYNTRA2.PAYU@HDFCBANK-HDFC0REFUPI-100383444151-REFUND</t>
  </si>
  <si>
    <t>0000100383444151</t>
  </si>
  <si>
    <t>UPI-WWW MYNTRA COM-MYNTRA2.PAYU@HDFCBANK-HDFC0REFUPI-100383803887-REFUND</t>
  </si>
  <si>
    <t>0000100383803887</t>
  </si>
  <si>
    <t>UPI-WWW MYNTRA COM-MYNTRA2.PAYU@HDFCBANK-HDFC0REFUPI-100383965376-REFUND</t>
  </si>
  <si>
    <t>0000100383965376</t>
  </si>
  <si>
    <t>UPI-PRANIT MARUTI BHAYAJ-8433609603@YBL-IBKL0000299-510861034743-SENT USING PAYTM U</t>
  </si>
  <si>
    <t>0000510861034743</t>
  </si>
  <si>
    <t>UPI-ADAM HOSPITALITY-Q573754663@YBL-YESB0YBLUPI-510861481361-SENT USING PAYTM U</t>
  </si>
  <si>
    <t>0000510861481361</t>
  </si>
  <si>
    <t>UPI-MOHD SHOEB-SHOAIB6458536@OKHDFCBANK-BARB0HATHGA-510861836324-SENT USING PAYTM U</t>
  </si>
  <si>
    <t>0000510861836324</t>
  </si>
  <si>
    <t>UPI-ZEPTONOW-ZEPTONOW.CF@AXISBANK-UTIB0000100-510862005827-SENT USING PAYTM U</t>
  </si>
  <si>
    <t>0000510862005827</t>
  </si>
  <si>
    <t>19/04/25</t>
  </si>
  <si>
    <t>UPI-HUBBLE WALLET-HUBBLEWALLETONLINE@AXL-UTIB0AXLUPI-510964456463-PAYMENT FOR 01JS6K</t>
  </si>
  <si>
    <t>0000510964456463</t>
  </si>
  <si>
    <t>UPI-BLINKIT-BLINKIT.PAYU@HDFCBANK-HDFC0MERUPI-510964522700-UPIINTENT</t>
  </si>
  <si>
    <t>0000510964522700</t>
  </si>
  <si>
    <t>UPI-HARI  RAWANI-RAWANIHARI63-1@OKAXIS-KKBK0000651-510966591059-SENT USING PAYTM U</t>
  </si>
  <si>
    <t>0000510966591059</t>
  </si>
  <si>
    <t>UPI-MOHAMMAD AAQUIL-BHARATPE90724947405@YESBANKLTD-YESB0YESUPI-510967045476-PAY TO BHARATPE ME</t>
  </si>
  <si>
    <t>0000510967045476</t>
  </si>
  <si>
    <t>UPI-MC DONALDS-MCDONALDS.42494419@HDFCBANK-HDFC0MERUPI-510967735058-GENERATING DYNAMIC</t>
  </si>
  <si>
    <t>0000510967735058</t>
  </si>
  <si>
    <t>UPI-MC DONALDS-MCDONALDS.42494419@HDFCBANK-HDFC0MERUPI-510967742643-GENERATING DYNAMIC</t>
  </si>
  <si>
    <t>0000510967742643</t>
  </si>
  <si>
    <t>UPI-MAGICPIN-CF.MAGICPIN@ICICI-ICIC0DC0099-511070220412-3767168467</t>
  </si>
  <si>
    <t>0000511070220412</t>
  </si>
  <si>
    <t>20/04/25</t>
  </si>
  <si>
    <t>UPI-MAGICPIN-PAYTM-13572266QSWF@PTYBL-YESB0PTMUPI-283500847316-OID7561046196524CD</t>
  </si>
  <si>
    <t>0000283500847316</t>
  </si>
  <si>
    <t>UPI-ARJUN HOSPITALITY SE-Q204811251@YBL-YESB0YBLUPI-511176598812-SENT USING PAYTM U</t>
  </si>
  <si>
    <t>0000511176598812</t>
  </si>
  <si>
    <t>21/04/25</t>
  </si>
  <si>
    <t>UPI-ARJUN HOSPITALITY SE-Q535664772@YBL-YESB0YBLUPI-511178289607-SENT USING PAYTM U</t>
  </si>
  <si>
    <t>0000511178289607</t>
  </si>
  <si>
    <t>UPI-SAATVIK DABRAL-9560762109@JUPITERAXIS-FDRL0007777-511280838135-SENT USING PAYTM U</t>
  </si>
  <si>
    <t>0000511280838135</t>
  </si>
  <si>
    <t>22/04/25</t>
  </si>
  <si>
    <t>UPI-SHASHANK JHA-HISHASHANK03@OKHDFCBANK-HDFC0000249-511280839000-SHWARMA</t>
  </si>
  <si>
    <t>0000511280839000</t>
  </si>
  <si>
    <t>UPI-MGL GAS BILL-PAYTM-PTMGTP@PTYBL-YESB0PTMUPI-511280840279-SENT USING PAYTM U</t>
  </si>
  <si>
    <t>0000511280840279</t>
  </si>
  <si>
    <t>UPI-FLIPKART INTERNET PV-FLIPKARTINTERNE.PAYU@MAIRTEL-AIRP0000001-511282352728-UPIINTENT</t>
  </si>
  <si>
    <t>0000511282352728</t>
  </si>
  <si>
    <t>UPI-FLIPKART INTERNET PV-FLIPKARTINTERNE.PAYU@MAIRTEL-AIRP0000001-511282623114-UPIINTENT</t>
  </si>
  <si>
    <t>0000511282623114</t>
  </si>
  <si>
    <t>UPI-WWW MYNTRA COM-MYNTRA2.PAYU@HDFCBANK-HDFC0REFUPI-100405533244-REFUND</t>
  </si>
  <si>
    <t>0000100405533244</t>
  </si>
  <si>
    <t>UPI-FLIPKART INTERNET PV-FLIPKARTINTERNE.PAYU@MAIRTEL-AIRP0000001-511213139998-REFUND FOR UPI RRN</t>
  </si>
  <si>
    <t>0000511213139998</t>
  </si>
  <si>
    <t>UPI-FLIPKART INTERNET PV-FLIPKARTINTERNE.PAYU@MAIRTEL-AIRP0000001-511213140720-REFUND FOR UPI RRN</t>
  </si>
  <si>
    <t>0000511213140720</t>
  </si>
  <si>
    <t>UPI-FLIPKART INTERNET PV-FLIPKARTINTERNE.PAYU@MAIRTEL-AIRP0000001-511213155663-REFUND FOR UPI RRN</t>
  </si>
  <si>
    <t>0000511213155663</t>
  </si>
  <si>
    <t>UPI-FLIPKART INTERNET PV-FLIPKARTINTERNE.PAYU@MAIRTEL-AIRP0000001-511213165490-REFUND FOR UPI RRN</t>
  </si>
  <si>
    <t>0000511213165490</t>
  </si>
  <si>
    <t>UPI-FLIPKART PAYMENTS-FLIPKART.PAYU@HDFCBANK-HDFC0REFUPI-100405846479-REFUND</t>
  </si>
  <si>
    <t>0000100405846479</t>
  </si>
  <si>
    <t>UPI-WWW MYNTRA COM-MYNTRA2.PAYU@HDFCBANK-HDFC0REFUPI-100405861234-REFUND</t>
  </si>
  <si>
    <t>0000100405861234</t>
  </si>
  <si>
    <t>UPI-WWW MYNTRA COM-MYNTRA2.PAYU@HDFCBANK-HDFC0REFUPI-100405927340-REFUND</t>
  </si>
  <si>
    <t>0000100405927340</t>
  </si>
  <si>
    <t>UPI-FLIPKART INTERNET PV-FLIPKARTINTERNE.PAYU@MAIRTEL-AIRP0000001-511214210073-REFUND FOR UPI RRN</t>
  </si>
  <si>
    <t>0000511214210073</t>
  </si>
  <si>
    <t>UPI-FLIPKART INTERNET PV-FLIPKARTINTERNE.PAYU@MAIRTEL-AIRP0000001-511216298657-REFUND FOR UPI RRN</t>
  </si>
  <si>
    <t>0000511216298657</t>
  </si>
  <si>
    <t>UPI-MAGICPIN-PAYTM-13572266QSWF@PTYBL-YESB0PTMUPI-511285201211-SENT USING PAYTM U</t>
  </si>
  <si>
    <t>0000511285201211</t>
  </si>
  <si>
    <t>UPI-MOHD  RAIES-MD40RAIS44@OKSBI-SBIN0000019-511387765354-SENT USING PAYTM U</t>
  </si>
  <si>
    <t>0000511387765354</t>
  </si>
  <si>
    <t>23/04/25</t>
  </si>
  <si>
    <t>UPI-ARJUN HOSPITALITY SE-Q757584362@YBL-YESB0YBLUPI-511388916517-SENT USING PAYTM U</t>
  </si>
  <si>
    <t>0000511388916517</t>
  </si>
  <si>
    <t>UPI-MAGICPIN-PAYTM-13572266QSWF@PTYBL-YESB0PTMUPI-511392135953-SENT USING PAYTM U</t>
  </si>
  <si>
    <t>0000511392135953</t>
  </si>
  <si>
    <t>UPI-ZEPTO-ZEPTOONLINE@YBL-YESB0YBLUPI-511493425661-PAYMENT FOR ZEPTOM</t>
  </si>
  <si>
    <t>0000511493425661</t>
  </si>
  <si>
    <t>24/04/25</t>
  </si>
  <si>
    <t>UPI-VINAY KUMAR SINGH-VS5754711@YBL-IDFB0040101-511493617179-SENT USING PAYTM U</t>
  </si>
  <si>
    <t>0000511493617179</t>
  </si>
  <si>
    <t>UPI-K ENTERPRISES-BHARATPE907720184194@YESBANKLTD-YESB0YESUPI-511493635200-PAY TO K ENTERPRIS</t>
  </si>
  <si>
    <t>0000511493635200</t>
  </si>
  <si>
    <t>UPI-ARJUN HOSPITALITY SE-Q535664772@YBL-YESB0YBLUPI-511495129513-SENT USING PAYTM U</t>
  </si>
  <si>
    <t>0000511495129513</t>
  </si>
  <si>
    <t>UPI-KISHAN KAMTI-Q75401158@YBL-UTIB0000846-511499098935-SENT USING PAYTM U</t>
  </si>
  <si>
    <t>0000511499098935</t>
  </si>
  <si>
    <t>UPI-K ENTERPRISES-BHARATPE907720184194@YESBANKLTD-YESB0YESUPI-511499195418-PAY TO K ENTERPRIS</t>
  </si>
  <si>
    <t>0000511499195418</t>
  </si>
  <si>
    <t>UPI-GULABCHANDRA A YADAV-GULABCHANDYADAV9900@OKAXIS-IBKL0000228-511501095261-SENT USING PAYTM U</t>
  </si>
  <si>
    <t>0000511501095261</t>
  </si>
  <si>
    <t>25/04/25</t>
  </si>
  <si>
    <t>UPI-ARJUN HOSPITALITY SE-Q535664772@YBL-YESB0YBLUPI-511502666943-SENT USING PAYTM U</t>
  </si>
  <si>
    <t>0000511502666943</t>
  </si>
  <si>
    <t>UPI-K ENTERPRISES-BHARATPE907720184194@YESBANKLTD-YESB0YESUPI-511502679775-PAY TO K ENTERPRIS</t>
  </si>
  <si>
    <t>0000511502679775</t>
  </si>
  <si>
    <t>UPI-PRAVEEN KUMAR DOHAR-DOHARPRAVEEN@OKSBI-SBIN0004909-511504380519-SENT USING PAYTM U</t>
  </si>
  <si>
    <t>0000511504380519</t>
  </si>
  <si>
    <t>UPI-ZEPTO-ZEPTONOW.ESBZ@KOTAK-KKBK0000958-511609787324-PAY</t>
  </si>
  <si>
    <t>0000511609787324</t>
  </si>
  <si>
    <t>26/04/25</t>
  </si>
  <si>
    <t>UPI-MC DONALDS-MCDONALDS.42494444@HDFCBANK-HDFC0MERUPI-511611969506-GENERATING DYNAMIC</t>
  </si>
  <si>
    <t>0000511611969506</t>
  </si>
  <si>
    <t>UPI-FAIZAN MOHAMMED UMAR-8433886975@KOTAK811-KKBK0001353-511712352079-SENT USING PAYTM U</t>
  </si>
  <si>
    <t>0000511712352079</t>
  </si>
  <si>
    <t>27/04/25</t>
  </si>
  <si>
    <t>UPI-AJAY BHARTI-AJAYBHARTI8009583651-3@OKHDFCBANK-KARB0000086-511712381320-SENT USING PAYTM U</t>
  </si>
  <si>
    <t>0000511712381320</t>
  </si>
  <si>
    <t>UPI-MOHD JEESHAN-JISHANMOHD118@OKSBI-UBIN0571547-511712512004-SENT USING PAYTM U</t>
  </si>
  <si>
    <t>0000511712512004</t>
  </si>
  <si>
    <t>UPI-ZEPTO-CF.ZEPTONOWLTD@ICICI-ICIC0DC0099-511712519608-SENT USING PAYTM U</t>
  </si>
  <si>
    <t>0000511712519608</t>
  </si>
  <si>
    <t>UPI-ZOMATO ONLINE ORDER-ZOMATOONLINEORD384743.RZP@RXAIRTEL-AIRP0000011-511714969012-ZOMATOONLINEORDER</t>
  </si>
  <si>
    <t>0000511714969012</t>
  </si>
  <si>
    <t>UPI-ZEPTO MARKETPLACE PR-ZEPTOMARKETPLAC846299.RZP@RXAIRTEL-AIRP0000011-511715452546-ZEPTOMARKETPLACEPR</t>
  </si>
  <si>
    <t>0000511715452546</t>
  </si>
  <si>
    <t>UPI-WWW MYNTRA COM-MYNTRA2.PAYU@HDFCBANK-HDFC0REFUPI-100436804816-REFUND</t>
  </si>
  <si>
    <t>0000100436804816</t>
  </si>
  <si>
    <t>UPI-WWW MYNTRA COM-MYNTRA2.PAYU@HDFCBANK-HDFC0REFUPI-100436809742-REFUND</t>
  </si>
  <si>
    <t>0000100436809742</t>
  </si>
  <si>
    <t>UPI-WWW MYNTRA COM-MYNTRA2.PAYU@HDFCBANK-HDFC0REFUPI-100437031848-REFUND</t>
  </si>
  <si>
    <t>0000100437031848</t>
  </si>
  <si>
    <t>UPI-JIO POSTPAID BILL PA-PAYTM-53817591@PTYBL-YESB0PTMUPI-511818261539-SENT USING PAYTM U</t>
  </si>
  <si>
    <t>0000511818261539</t>
  </si>
  <si>
    <t>28/04/25</t>
  </si>
  <si>
    <t>UPI-ZEPTO-CF.ZEPTONOWLTD@ICICI-ICIC0DC0099-511818294222-SENT USING PAYTM U</t>
  </si>
  <si>
    <t>0000511818294222</t>
  </si>
  <si>
    <t>UPI-SUFEEYAN-9920287271@YBL-IPOS0000001-511819501155-SENT USING PAYTM U</t>
  </si>
  <si>
    <t>0000511819501155</t>
  </si>
  <si>
    <t>UPI-ARJUN HOSPITALITY SE-Q535664772@YBL-YESB0YBLUPI-511821441964-SENT USING PAYTM U</t>
  </si>
  <si>
    <t>0000511821441964</t>
  </si>
  <si>
    <t>UPI-RUCHI HOTEL-PAYTMQR5ZOH60@PTYS-YESB0PTMUPI-511825083303-SENT USING PAYTM U</t>
  </si>
  <si>
    <t>0000511825083303</t>
  </si>
  <si>
    <t>29/04/25</t>
  </si>
  <si>
    <t>UPI-ZOMATO LIMITED-ZOMATOFD.PAYU@HDFCBANK-HDFC0MERUPI-511925100119-UPIINTENT</t>
  </si>
  <si>
    <t>0000511925100119</t>
  </si>
  <si>
    <t>0000011041530602</t>
  </si>
  <si>
    <t>UPI-PAVAN VINAYAK BIRAJD-PAYTMQR632HTT@PTYS-YESB0PTMUPI-511926166382-SENT USING PAYTM U</t>
  </si>
  <si>
    <t>0000511926166382</t>
  </si>
  <si>
    <t>UPI-ARJUN HOSPITALITY SE-Q535664772@YBL-YESB0YBLUPI-511927704033-SENT USING PAYTM U</t>
  </si>
  <si>
    <t>0000511927704033</t>
  </si>
  <si>
    <t>UPI-KISHAN KAMTI-Q75401158@YBL-UTIB0000846-511930368110-SENT USING PAYTM U</t>
  </si>
  <si>
    <t>0000511930368110</t>
  </si>
  <si>
    <t>UPI-K ENTERPRISES-BHARATPE907720184194@YESBANKLTD-YESB0YESUPI-511930392553-PAY TO K ENTERPRIS</t>
  </si>
  <si>
    <t>0000511930392553</t>
  </si>
  <si>
    <t>UPI-MAGICPIN-PAYTM-13572266QSWF@PTYBL-YESB0PTMUPI-512031221363-SENT USING PAYTM U</t>
  </si>
  <si>
    <t>0000512031221363</t>
  </si>
  <si>
    <t>30/04/25</t>
  </si>
  <si>
    <t>UPI-JIO POSTPAID BILL PA-PAYTM-53817591@PTYBL-YESB0PTMUPI-512032351644-SENT USING PAYTM U</t>
  </si>
  <si>
    <t>0000512032351644</t>
  </si>
  <si>
    <t>UPI-YOGENDRA PAL  -YOGENDRAS6291@OKSBI-SBIN0009338-512032345260-SENT USING PAYTM U</t>
  </si>
  <si>
    <t>0000512032345260</t>
  </si>
  <si>
    <t>UPI-ARJUN HOSPITALITY SE-Q535664772@YBL-YESB0YBLUPI-512033583023-SENT USING PAYTM U</t>
  </si>
  <si>
    <t>0000512033583023</t>
  </si>
  <si>
    <t>UPI-K ENTERPRISES-BHARATPE907720184194@YESBANKLTD-YESB0YESUPI-512033611311-PAY TO K ENTERPRIS</t>
  </si>
  <si>
    <t>0000512033611311</t>
  </si>
  <si>
    <t>UPI-DISTRICT-DISTRICTDINING.PAYU@ICICI-ICIC0DC0099-512034603168-UPIINTENT</t>
  </si>
  <si>
    <t>0000512034603168</t>
  </si>
  <si>
    <t>UPI-KRISHNA KUMAR JAISWA-KRISHNAJAISWAL507@OKICICI-BARB0POWBOM-512034681685-SENT USING PAYTM U</t>
  </si>
  <si>
    <t>0000512034681685</t>
  </si>
  <si>
    <t>UPI-SNABBIT-SNABBIONLINE@YBL-YESB0YBLUPI-512037423522-PAYMENT FOR 3BCA21</t>
  </si>
  <si>
    <t>0000512037423522</t>
  </si>
  <si>
    <t>01/05/25</t>
  </si>
  <si>
    <t>UPI-FLIPKART INTERNET PV-FLIPKARTINTERNE.PAYU@MAIRTEL-AIRP0000001-512139377529-UPIINTENT</t>
  </si>
  <si>
    <t>0000512139377529</t>
  </si>
  <si>
    <t>UPI-FLIPKART INTERNET PV-FLIPKARTINTERNE.PAYU@MAIRTEL-AIRP0000001-512113963118-REFUND FOR UPI RRN</t>
  </si>
  <si>
    <t>0000512113963118</t>
  </si>
  <si>
    <t>UPI-FLIPKART INTERNET PV-FLIPKARTINTERNE.PAYU@MAIRTEL-AIRP0000001-512113963140-REFUND FOR UPI RRN</t>
  </si>
  <si>
    <t>0000512113963140</t>
  </si>
  <si>
    <t>UPI-FLIPKART INTERNET PV-FLIPKARTINTERNE.PAYU@MAIRTEL-AIRP0000001-512113963166-REFUND FOR UPI RRN</t>
  </si>
  <si>
    <t>0000512113963166</t>
  </si>
  <si>
    <t>UPI-CAPITALFLOAT-AMZNLPA-T5EHEZZLL5@RAPL-RATN000RAPL-512140425387-YOU ARE PAYING FOR</t>
  </si>
  <si>
    <t>0000512140425387</t>
  </si>
  <si>
    <t>UPI-SACHIN MAHADEV BAGAL-PAYTMQRM9LJ9V7ODO@PAYTM-YESB0PTMUPI-512140447133-NA</t>
  </si>
  <si>
    <t>0000512140447133</t>
  </si>
  <si>
    <t>UPI-BIKANER MITHAIWALA F-GPAY-11244114467@OKBIZAXIS-UTIB0000553-512142226477-SENT USING PAYTM U</t>
  </si>
  <si>
    <t>0000512142226477</t>
  </si>
  <si>
    <t>UPI-FISHERMAN S COVE-GETEPAY.MCOOBLQR343279@ICICI-ICIC0DC0099-512142990408-SENT USING PAYTM U</t>
  </si>
  <si>
    <t>0000512142990408</t>
  </si>
  <si>
    <t>UPI-MR JITENDRA PANDIT-9082640318@PTHDFC-IDIB000M238-512143025091-NA</t>
  </si>
  <si>
    <t>0000512143025091</t>
  </si>
  <si>
    <t>UPI-SANJAYKUMAR RADHESHY-9699728706@IBL-UBIN0556688-512143295338-SENT USING PAYTM U</t>
  </si>
  <si>
    <t>0000512143295338</t>
  </si>
  <si>
    <t>UPI-FLIPKART INTERNET PV-FLIPKARTINTERNE.PAYU@MAIRTEL-AIRP0000001-512143371896-UPIINTENT</t>
  </si>
  <si>
    <t>0000512143371896</t>
  </si>
  <si>
    <t>02/05/25</t>
  </si>
  <si>
    <t>UPI-FLIPKART INTERNET PV-FLIPKARTINTERNE.PAYU@MAIRTEL-AIRP0000001-512200622334-REFUND FOR UPI RRN</t>
  </si>
  <si>
    <t>0000512200622334</t>
  </si>
  <si>
    <t>UPI-FLIPKART INTERNET PV-FLIPKARTINTERNE.PAYU@MAIRTEL-AIRP0000001-512200622557-REFUND FOR UPI RRN</t>
  </si>
  <si>
    <t>0000512200622557</t>
  </si>
  <si>
    <t>UPI-FLIPKART INTERNET PV-FLIPKARTINTERNE.PAYU@MAIRTEL-AIRP0000001-512200622705-REFUND FOR UPI RRN</t>
  </si>
  <si>
    <t>0000512200622705</t>
  </si>
  <si>
    <t>UPI-FURLENCO-FURLENCOCPO.RZPAP@AXISBANK-UTIB0000100-255432571225-MANDATEEXECUTE</t>
  </si>
  <si>
    <t>0000255432571225</t>
  </si>
  <si>
    <t>UPI-FURLENCO-FURLENCOCPO.RZPAP@AXISBANK-UTIB0000100-255697711225-MANDATEEXECUTE</t>
  </si>
  <si>
    <t>0000255697711225</t>
  </si>
  <si>
    <t>UPI-MUKESH  KUMAR-91371611961@IBL-KKBK0001363-512244452161-SENT USING PAYTM U</t>
  </si>
  <si>
    <t>0000512244452161</t>
  </si>
  <si>
    <t>UPI-ARJUN HOSPITALITY SE-Q535664772@YBL-YESB0YBLUPI-512245740713-SENT USING PAYTM U</t>
  </si>
  <si>
    <t>0000512245740713</t>
  </si>
  <si>
    <t>UPI-K ENTERPRISES-BHARATPE907720184194@YESBANKLTD-YESB0YESUPI-512245754758-PAY TO K ENTERPRIS</t>
  </si>
  <si>
    <t>0000512245754758</t>
  </si>
  <si>
    <t>UPI-ZOMATO LTD-ZOMATO-ORDER@PTYBL-YESB0PTMUPI-512249782265-ZOMATO PAYMENT</t>
  </si>
  <si>
    <t>0000512249782265</t>
  </si>
  <si>
    <t>UPI-ZOMATO-PAYZOMATO@HDFCBANK-HDFC0MERUPI-512249777364-SENT USING PAYTM U</t>
  </si>
  <si>
    <t>0000512249777364</t>
  </si>
  <si>
    <t>UPI-BLINKIT-PAYTM-BLINKIT@PTYBL-YESB0PTMUPI-512353563149-BLINKIT PAYMENT</t>
  </si>
  <si>
    <t>0000512353563149</t>
  </si>
  <si>
    <t>03/05/25</t>
  </si>
  <si>
    <t>UPI-FLIPKART INTERNET PV-FLIPKARTINTERNE.PAYU@MAIRTEL-AIRP0000001-512353626713-UPIINTENT</t>
  </si>
  <si>
    <t>0000512353626713</t>
  </si>
  <si>
    <t>UPI-SUNEEL  KUMAR-845405852@YBL-SBIN0018874-512354399829-SENT USING PAYTM U</t>
  </si>
  <si>
    <t>0000512354399829</t>
  </si>
  <si>
    <t>UPI-JIO PREPAID RECHARGE-PAYTM-JIOMOBILITY@PTYBL-YESB0PTMUPI-512355336700-SENT USING PAYTM U</t>
  </si>
  <si>
    <t>0000512355336700</t>
  </si>
  <si>
    <t>UPI-SCORE GAMING LOUNGE-VYAPAR.172668797352@HDFCBANK-HDFC0MERUPI-512355411727-SENT USING PAYTM U</t>
  </si>
  <si>
    <t>0000512355411727</t>
  </si>
  <si>
    <t>UPI-VIJAYA TUSHAR SALVE-Q943777692@YBL-YESB0YBLUPI-512355468363-SENT USING PAYTM U</t>
  </si>
  <si>
    <t>0000512355468363</t>
  </si>
  <si>
    <t>UPI-RISHIKESH DAILY NEED-PAYTMQR2810050501011F9UAIUOE27S@PAYTM-YESB0PTMUPI-512355815189-GROCERIES</t>
  </si>
  <si>
    <t>0000512355815189</t>
  </si>
  <si>
    <t>UPI-APPLE MEDIA SERVICES-APPLESERVICES.BDSI@HDFCBANK-HDFC0MERUPI-100489493026-UPI MANDATE</t>
  </si>
  <si>
    <t>0000100489493026</t>
  </si>
  <si>
    <t>04/05/25</t>
  </si>
  <si>
    <t>UPI-APPLE MEDIA SERVICES-APPLESERVICES.BDSI@HDFCBANK-HDFC0REFUPI-100489522171-MANDATE REFUND TES</t>
  </si>
  <si>
    <t>0000100489522171</t>
  </si>
  <si>
    <t>UPI-ZEPTONOW-ZEPTONOW.CF@AXISBANK-UTIB0000100-512463489055-SENT USING PAYTM U</t>
  </si>
  <si>
    <t>0000512463489055</t>
  </si>
  <si>
    <t>UPI-GROFERS INDIA PRIVAT-GROFERSINDIA.RZP@HDFCBANK-HDFC0MERUPI-512463576026-PAYVIARAZORPAY</t>
  </si>
  <si>
    <t>0000512463576026</t>
  </si>
  <si>
    <t>UPI-SBIMOPS-SBIMOPS@SBI-SBIN0016209-100162236475-COLLECT FROM 70111</t>
  </si>
  <si>
    <t>0000100162236475</t>
  </si>
  <si>
    <t>UPI-ENVOGUE STYLES GLOBA-SAVANA5.PAYU@AXISBANK-UTIB0000100-568959941245-UPI TRANSACTION</t>
  </si>
  <si>
    <t>0000568959941245</t>
  </si>
  <si>
    <t>UPI-HARI DEVIRAJ SINGH-9004321827@IBL-BKID0000038-512564976550-SENT USING PAYTM U</t>
  </si>
  <si>
    <t>0000512564976550</t>
  </si>
  <si>
    <t>05/05/25</t>
  </si>
  <si>
    <t>UPI-ARJUN HOSPITALITY SE-Q202412001@YBL-YESB0YBLUPI-512566205313-SENT USING PAYTM U</t>
  </si>
  <si>
    <t>0000512566205313</t>
  </si>
  <si>
    <t>UPI-K ENTERPRISES-BHARATPE907720184194@YESBANKLTD-YESB0YESUPI-512566234616-PAY TO K ENTERPRIS</t>
  </si>
  <si>
    <t>0000512566234616</t>
  </si>
  <si>
    <t>UPI-ZOMATO-PAYZOMATO@HDFCBANK-HDFC0MERUPI-512568899790-SENT USING PAYTM U</t>
  </si>
  <si>
    <t>0000512568899790</t>
  </si>
  <si>
    <t>UPI-SANU KUMAR RANA-SANURANA2635@OKSBI-SBIN0012631-512670815501-SENT USING PAYTM U</t>
  </si>
  <si>
    <t>0000512670815501</t>
  </si>
  <si>
    <t>06/05/25</t>
  </si>
  <si>
    <t>UPI-ARJUN HOSPITALITY SE-Q535664772@YBL-YESB0YBLUPI-512671747737-SENT USING PAYTM U</t>
  </si>
  <si>
    <t>0000512671747737</t>
  </si>
  <si>
    <t>UPI-WWW MYNTRA COM-MYNTRA2.PAYU@HDFCBANK-HDFC0REFUPI-100502190876-REFUND</t>
  </si>
  <si>
    <t>0000100502190876</t>
  </si>
  <si>
    <t>UPI-ZOMATO LTD-ZOMATO-ORDER@PTYBL-YESB0PTMUPI-512675383746-ZOMATO PAYMENT</t>
  </si>
  <si>
    <t>0000512675383746</t>
  </si>
  <si>
    <t>UPI-APPLE MEDIA SERVICES-APPLESERVICES.BDSI@HDFCBANK-HDFC0MERUPI-100505368282-UPI MANDATE</t>
  </si>
  <si>
    <t>0000100505368282</t>
  </si>
  <si>
    <t>UPI-HUBBLE WALLET-HUBBLEWALLETONLINE@YBL-YESB0YBLUPI-512675693688-PAYMENT FOR 01JTK6</t>
  </si>
  <si>
    <t>0000512675693688</t>
  </si>
  <si>
    <t>UPI-SUBHASH CHANDRADEV P-Q22004977@YBL-UBIN0565831-512777319147-SENT USING PAYTM U</t>
  </si>
  <si>
    <t>0000512777319147</t>
  </si>
  <si>
    <t>07/05/25</t>
  </si>
  <si>
    <t>UPI-ARJUN HOSPITALITY SE-Q535664772@YBL-YESB0YBLUPI-512778602732-SENT USING PAYTM U</t>
  </si>
  <si>
    <t>0000512778602732</t>
  </si>
  <si>
    <t>UPI-ARJUN HOSPITALITY SE-Q757584362@YBL-YESB0YBLUPI-512780627490-SENT USING PAYTM U</t>
  </si>
  <si>
    <t>0000512780627490</t>
  </si>
  <si>
    <t>UPI-K ENTERPRISES-BHARATPE907720184194@YESBANKLTD-YESB0YESUPI-512780802304-PAY TO K ENTERPRIS</t>
  </si>
  <si>
    <t>0000512780802304</t>
  </si>
  <si>
    <t>UPI-SWIGGY-UPISWIGGY@ICICI-ICIC0DC0099-512782186018-SENT USING PAYTM U</t>
  </si>
  <si>
    <t>0000512782186018</t>
  </si>
  <si>
    <t>UPI-ZOMATO PRIVATE LIMIT-ZOMATO.PAYU@AXISBANK-UTIB0000000-512782219373-UPIINTENT</t>
  </si>
  <si>
    <t>0000512782219373</t>
  </si>
  <si>
    <t>UPI-SWIGGY-SWIGGYSTORES@ICICI-ICIC0DC0099-512884163705-SENT USING PAYTM U</t>
  </si>
  <si>
    <t>0000512884163705</t>
  </si>
  <si>
    <t>08/05/25</t>
  </si>
  <si>
    <t>UPI-RAGHAVRAM ABHAYRAJ D-RAGHAVRAMDUBEY4@OKSBI-BARB0GHATKO-512989715635-SENT USING PAYTM U</t>
  </si>
  <si>
    <t>0000512989715635</t>
  </si>
  <si>
    <t>09/05/25</t>
  </si>
  <si>
    <t>UPI-ARJUN HOSPITALITY SE-Q202412001@YBL-YESB0YBLUPI-512990976360-SENT USING PAYTM U</t>
  </si>
  <si>
    <t>0000512990976360</t>
  </si>
  <si>
    <t>UPI-K ENTERPRISES-BHARATPE907720184194@YESBANKLTD-YESB0YESUPI-512991206153-PAY TO K ENTERPRIS</t>
  </si>
  <si>
    <t>0000512991206153</t>
  </si>
  <si>
    <t>UPI-WWW MYNTRA COM-MYNTRA2.PAYU@HDFCBANK-HDFC0REFUPI-100522554894-REFUND</t>
  </si>
  <si>
    <t>0000100522554894</t>
  </si>
  <si>
    <t>UPI-ZOMATO-PAYZOMATO@HDFCBANK-HDFC0MERUPI-512994342036-SENT USING PAYTM U</t>
  </si>
  <si>
    <t>0000512994342036</t>
  </si>
  <si>
    <t>UPI-SWIGGY-UPISWIGGY@ICICI-ICIC0DC0099-512994363924-SENT USING PAYTM U</t>
  </si>
  <si>
    <t>0000512994363924</t>
  </si>
  <si>
    <t>UPI-AMJAD SHAH-AMJAD193770-1@OKHDFCBANK-GBCB0000001-513097157511-SENT USING PAYTM U</t>
  </si>
  <si>
    <t>0000513097157511</t>
  </si>
  <si>
    <t>10/05/25</t>
  </si>
  <si>
    <t>UPI-MAGICPIN-PAYTM-13572266QSWF@PTYBL-YESB0PTMUPI-513099840328-SENT USING PAYTM U</t>
  </si>
  <si>
    <t>0000513099840328</t>
  </si>
  <si>
    <t>UPI-HIKMAT HASAN-DILSHADMOHAMMED6386137891-1@OKAXIS-BARB0HATHOU-513102906246-SENT USING PAYTM U</t>
  </si>
  <si>
    <t>0000513102906246</t>
  </si>
  <si>
    <t>11/05/25</t>
  </si>
  <si>
    <t>UPI-SWIGGY LTD-SWIGGYUPI@AXB-UTIB0000100-513105461609-PAY FOR INTENT</t>
  </si>
  <si>
    <t>0000513105461609</t>
  </si>
  <si>
    <t>UPI-ZOMATO LIMITED-ZOMATO4.PAYU@ICICI-ICIC0DC0099-513105439385-UPIINTENT</t>
  </si>
  <si>
    <t>0000513105439385</t>
  </si>
  <si>
    <t>UPI-SWIGGY LIMITED-SWIGGY.REFUNDS@AXISBANK-UTIB0000052-389735421315-ORDERCANCEL</t>
  </si>
  <si>
    <t>0000389735421315</t>
  </si>
  <si>
    <t>UPI-KAMALA SHANKAR-PALMANAS981991@OKSBI-KARB0000523-513207905678-SENT USING PAYTM U</t>
  </si>
  <si>
    <t>0000513207905678</t>
  </si>
  <si>
    <t>12/05/25</t>
  </si>
  <si>
    <t>UPI-ARJUN HOSPITALITY SE-MAB0450001A0258573@YESBANK-YESB0000419-513210409337-SENT USING PAYTM U</t>
  </si>
  <si>
    <t>0000513210409337</t>
  </si>
  <si>
    <t>UPI-KISHAN KAMTI-Q75401158@YBL-UTIB0000846-513212300233-SENT USING PAYTM U</t>
  </si>
  <si>
    <t>0000513212300233</t>
  </si>
  <si>
    <t>UPI-K ENTERPRISES-BHARATPE907720184194@YESBANKLTD-YESB0YESUPI-513212306532-PAY TO K ENTERPRIS</t>
  </si>
  <si>
    <t>0000513212306532</t>
  </si>
  <si>
    <t>UPI-K ENTERPRISES-BHARATPE907720184194@YESBANKLTD-YESB0YESUPI-513212498843-PAY TO K ENTERPRIS</t>
  </si>
  <si>
    <t>0000513212498843</t>
  </si>
  <si>
    <t>UPI-BIRJESH KUMAR NISHAD-BRIJESHKUMARN76-1@OKSBI-SBIN0000567-513313302992-SENT USING PAYTM U</t>
  </si>
  <si>
    <t>0000513313302992</t>
  </si>
  <si>
    <t>13/05/25</t>
  </si>
  <si>
    <t>UPI-CHHOTELAL MARJAD YAD-C.8104036351.OLA1@OKSBI-BKID0000100-513314213144-SENT USING PAYTM U</t>
  </si>
  <si>
    <t>0000513314213144</t>
  </si>
  <si>
    <t>UPI-ARJUN HOSPITALITY SE-Q535664772@YBL-YESB0YBLUPI-513314538476-SENT USING PAYTM U</t>
  </si>
  <si>
    <t>0000513314538476</t>
  </si>
  <si>
    <t>UPI-K ENTERPRISES-BHARATPE907720184194@YESBANKLTD-YESB0YESUPI-513314561663-PAY TO K ENTERPRIS</t>
  </si>
  <si>
    <t>0000513314561663</t>
  </si>
  <si>
    <t>UPI-ARJUN HOSPITALITY SE-Q202412001@YBL-YESB0YBLUPI-513316154075-SENT USING PAYTM U</t>
  </si>
  <si>
    <t>0000513316154075</t>
  </si>
  <si>
    <t>UPI-K ENTERPRISES-BHARATPE907720184194@YESBANKLTD-YESB0YESUPI-513317554893-PAY TO K ENTERPRIS</t>
  </si>
  <si>
    <t>0000513317554893</t>
  </si>
  <si>
    <t>UPI-FLIPKART INTERNET PV-FLIPKARTINTERNE.PAYU@MAIRTEL-AIRP0000001-513318212758-UPIINTENT</t>
  </si>
  <si>
    <t>0000513318212758</t>
  </si>
  <si>
    <t>UPI-ZOMATO LTD-ZOMATO-ORDER@PTYBL-YESB0PTMUPI-513419296911-ZOMATO PAYMENT</t>
  </si>
  <si>
    <t>0000513419296911</t>
  </si>
  <si>
    <t>14/05/25</t>
  </si>
  <si>
    <t>UPI-GENA KUMAR DO RAM AS-GENAGENABIND@OKICICI-UBIN0543616-513419299678-SENT USING PAYTM U</t>
  </si>
  <si>
    <t>0000513419299678</t>
  </si>
  <si>
    <t>UPI-ARJUN HOSPITALITY SE-Q535664772@YBL-YESB0YBLUPI-513422432666-SENT USING PAYTM U</t>
  </si>
  <si>
    <t>0000513422432666</t>
  </si>
  <si>
    <t>UPI-K ENTERPRISES-BHARATPE907720184194@YESBANKLTD-YESB0YESUPI-513422548156-PAY TO K ENTERPRIS</t>
  </si>
  <si>
    <t>0000513422548156</t>
  </si>
  <si>
    <t>UPI-ZOMATO ONLINE ORDER-ZOMATOONLINEORD384743.RZP@RXAIRTEL-AIRP0000011-513425661055-ZOMATOONLINEORDER</t>
  </si>
  <si>
    <t>0000513425661055</t>
  </si>
  <si>
    <t>UPI-IMRAN KHAN-IK4420947@OKICICI-UBIN0540811-513526148296-SENT USING PAYTM U</t>
  </si>
  <si>
    <t>0000513526148296</t>
  </si>
  <si>
    <t>15/05/25</t>
  </si>
  <si>
    <t>UPI-ZOMATO LIMITED-ZOMATO4.PAYU@ICICI-ICIC0DC0099-513530815884-UPIINTENT</t>
  </si>
  <si>
    <t>0000513530815884</t>
  </si>
  <si>
    <t>UPI-ZOMATO-PAYZOMATO@HDFCBANK-HDFC0MERUPI-513530827866-SENT USING PAYTM U</t>
  </si>
  <si>
    <t>0000513530827866</t>
  </si>
  <si>
    <t>UPI-TAUHID KHAN-9082112801@AXL-BKID0007623-513633717958-SENT USING PAYTM U</t>
  </si>
  <si>
    <t>0000513633717958</t>
  </si>
  <si>
    <t>16/05/25</t>
  </si>
  <si>
    <t>UPI-MAGICPIN-PAYTM-13572266QSWF@PTYBL-YESB0PTMUPI-513743252500-SENT USING PAYTM U</t>
  </si>
  <si>
    <t>0000513743252500</t>
  </si>
  <si>
    <t>17/05/25</t>
  </si>
  <si>
    <t>UPI-RAPIDO-PAYTM-76881028@PTYBL-YESB0PTMUPI-513744048554-SENT USING PAYTM U</t>
  </si>
  <si>
    <t>0000513744048554</t>
  </si>
  <si>
    <t>UPI-ANITHA DAYANAND SHET-YESPAY.BIZSBIZ44461@YESBANKLTD-YESB0YESUPI-513744157896-SENT USING PAYTM U</t>
  </si>
  <si>
    <t>0000513744157896</t>
  </si>
  <si>
    <t>UPI-FLIPKART INTERNET PV-FLIPKARTINTERNE.PAYU@MAIRTEL-AIRP0000001-513744473283-UPIINTENT</t>
  </si>
  <si>
    <t>0000513744473283</t>
  </si>
  <si>
    <t>UPI-HUBBLE WALLET-HUBBLEWALLETONLINE@AXL-UTIB0AXLUPI-513746732904-PAYMENT FOR 01JVFJ</t>
  </si>
  <si>
    <t>0000513746732904</t>
  </si>
  <si>
    <t>UPI-CINEPOLIS INDIA PRIV-CCA.90399@ICICI-ICIC0DC0099-513849636266-SENT USING PAYTM U</t>
  </si>
  <si>
    <t>0000513849636266</t>
  </si>
  <si>
    <t>18/05/25</t>
  </si>
  <si>
    <t>UPI-CINEPOLIS INDIA PRIV-CCA.90399@ICICI-ICIC0DC0099-513856887649-COLLECT-PAY-REQUES</t>
  </si>
  <si>
    <t>0000513856887649</t>
  </si>
  <si>
    <t>UPI-SWIGGY LTD-SWIGGYUPI@AXB-UTIB0000100-513850115038-PAY FOR INTENT</t>
  </si>
  <si>
    <t>0000513850115038</t>
  </si>
  <si>
    <t>UPI-FLIPKART INTERNET PV-FLIPKARTINTERNE.PAYU@MAIRTEL-AIRP0000001-513850277257-UPIINTENT</t>
  </si>
  <si>
    <t>0000513850277257</t>
  </si>
  <si>
    <t>UPI-FLIPKART INTERNET PV-FLIPKARTINTERNE.PAYU@MAIRTEL-AIRP0000001-513816001478-REFUND FOR UPI RRN</t>
  </si>
  <si>
    <t>0000513816001478</t>
  </si>
  <si>
    <t>UPI-FLIPKART INTERNET PV-FLIPKARTINTERNE.PAYU@MAIRTEL-AIRP0000001-513816001490-REFUND FOR UPI RRN</t>
  </si>
  <si>
    <t>0000513816001490</t>
  </si>
  <si>
    <t>UPI-FLIPKART INTERNET PV-FLIPKARTINTERNE.PAYU@MAIRTEL-AIRP0000001-513816001500-REFUND FOR UPI RRN</t>
  </si>
  <si>
    <t>0000513816001500</t>
  </si>
  <si>
    <t>UPI-FLIPKART INTERNET PV-FLIPKARTINTERNE.PAYU@MAIRTEL-AIRP0000001-513816001509-REFUND FOR UPI RRN</t>
  </si>
  <si>
    <t>0000513816001509</t>
  </si>
  <si>
    <t>UPI-FLIPKART INTERNET PV-FLIPKARTINTERNE.PAYU@MAIRTEL-AIRP0000001-513816001429-REFUND FOR UPI RRN</t>
  </si>
  <si>
    <t>0000513816001429</t>
  </si>
  <si>
    <t>UPI-FLIPKART INTERNET PV-FLIPKARTINTERNE.PAYU@MAIRTEL-AIRP0000001-513818068501-REFUND FOR UPI RRN</t>
  </si>
  <si>
    <t>0000513818068501</t>
  </si>
  <si>
    <t>UPI-CINEPOLIS INDIA PRIV-AMZNPLCIN000484@RAPL-RATN000RAPL-513852742053-SENT USING PAYTM U</t>
  </si>
  <si>
    <t>0000513852742053</t>
  </si>
  <si>
    <t>UPI-JAGESHWER GULAB PAND-JAGESHWER1980@OKAXIS-BKID0000038-513954675710-SENT USING PAYTM U</t>
  </si>
  <si>
    <t>0000513954675710</t>
  </si>
  <si>
    <t>19/05/25</t>
  </si>
  <si>
    <t>UPI-VIKASH KUMAR SAHU-VKSQWERTVIKASHSAHU847-3@OKICICI-FDRL0007778-513956192936-SENT USING PAYTM U</t>
  </si>
  <si>
    <t>0000513956192936</t>
  </si>
  <si>
    <t>UPI-ZOMATO-PAYZOMATO@HDFCBANK-HDFC0MERUPI-513958809898-SENT USING PAYTM U</t>
  </si>
  <si>
    <t>0000513958809898</t>
  </si>
  <si>
    <t>UPIRET-20250518-513856887649</t>
  </si>
  <si>
    <t>UPIRET-20250518-513849636266</t>
  </si>
  <si>
    <t>UPI-SHRAVAN OMPRAKASH JA-JSHRAVAN46-2@OKSBI-KKBK0001364-513959036450-SENT USING PAYTM U</t>
  </si>
  <si>
    <t>0000513959036450</t>
  </si>
  <si>
    <t>UPI-SHRAVAN OMPRAKASH JA-JSHRAVAN46-2@OKSBI-KKBK0001364-513959093367-SENT USING PAYTM U</t>
  </si>
  <si>
    <t>0000513959093367</t>
  </si>
  <si>
    <t>UPI-FLIPKART INTERNET PV-FLIPKARTINTERNE.PAYU@MAIRTEL-AIRP0000001-513959234572-UPIINTENT</t>
  </si>
  <si>
    <t>0000513959234572</t>
  </si>
  <si>
    <t>UPI-FLIPKART INTERNET PV-FLIPKARTINTERNE.PAYU@MAIRTEL-AIRP0000001-513923246677-REFUND FOR UPI RRN</t>
  </si>
  <si>
    <t>0000513923246677</t>
  </si>
  <si>
    <t>UPI-FLIPKART INTERNET PV-FLIPKARTINTERNE.PAYU@MAIRTEL-AIRP0000001-513923246656-REFUND FOR UPI RRN</t>
  </si>
  <si>
    <t>0000513923246656</t>
  </si>
  <si>
    <t>UPI-FLIPKART INTERNET PV-FLIPKARTINTERNE.PAYU@MAIRTEL-AIRP0000001-513923246761-REFUND FOR UPI RRN</t>
  </si>
  <si>
    <t>0000513923246761</t>
  </si>
  <si>
    <t>UPI-FLIPKART INTERNET PV-FLIPKARTINTERNE.PAYU@MAIRTEL-AIRP0000001-513923246708-REFUND FOR UPI RRN</t>
  </si>
  <si>
    <t>0000513923246708</t>
  </si>
  <si>
    <t>UPI-FLIPKART INTERNET PV-FLIPKARTINTERNE.PAYU@MAIRTEL-AIRP0000001-513923246715-REFUND FOR UPI RRN</t>
  </si>
  <si>
    <t>0000513923246715</t>
  </si>
  <si>
    <t>UPI-FLIPKART PAYMENTS-PAYTM-56505013@PTYBL-YESB0PTMUPI-513959506140-SENT USING PAYTM U</t>
  </si>
  <si>
    <t>0000513959506140</t>
  </si>
  <si>
    <t>UPI-FLIPKART PAYMENTS-PAYTM-56505013@PTYBL-YESB0PTMUPI-514007749210-EXPRESS</t>
  </si>
  <si>
    <t>0000514007749210</t>
  </si>
  <si>
    <t>20/05/25</t>
  </si>
  <si>
    <t>UPI-FLIPKART PAYMENTS-PAYTM-56505013@PTYBL-YESB0PTMUPI-514007749274-EXPRESS</t>
  </si>
  <si>
    <t>0000514007749274</t>
  </si>
  <si>
    <t>UPI-FLIPKART PAYMENTS-PAYTM-56505013@PTYBL-YESB0PTMUPI-514007749374-EXPRESS</t>
  </si>
  <si>
    <t>0000514007749374</t>
  </si>
  <si>
    <t>UPI-FLIPKART PAYMENTS-PAYTM-56505013@PTYBL-YESB0PTMUPI-514007749527-EXPRESS</t>
  </si>
  <si>
    <t>0000514007749527</t>
  </si>
  <si>
    <t>UPI-FLIPKART PAYMENTS-PAYTM-56505013@PTYBL-YESB0PTMUPI-514007749750-EXPRESS</t>
  </si>
  <si>
    <t>0000514007749750</t>
  </si>
  <si>
    <t>UPI-FLIPKART PAYMENTS-PAYTM-56505013@PTYBL-YESB0PTMUPI-514007828386-EXPRESS</t>
  </si>
  <si>
    <t>0000514007828386</t>
  </si>
  <si>
    <t>UPI-FLIPKART PAYMENTS-PAYTM-56505013@PTYBL-YESB0PTMUPI-514007828480-EXPRESS</t>
  </si>
  <si>
    <t>0000514007828480</t>
  </si>
  <si>
    <t>UPI-VIKASH KUMAR SAHU-VKSQWERTVIKASHSAHU847-3@OKICICI-FDRL0007778-514063260906-SENT USING PAYTM U</t>
  </si>
  <si>
    <t>0000514063260906</t>
  </si>
  <si>
    <t>UPI-K ENTERPRISES-BHARATPE907720184194@YESBANKLTD-YESB0YESUPI-514063242685-PAY TO K ENTERPRIS</t>
  </si>
  <si>
    <t>0000514063242685</t>
  </si>
  <si>
    <t>UPI-K ENTERPRISES-BHARATPE907720184194@YESBANKLTD-YESB0YESUPI-514064294807-PAY TO K ENTERPRIS</t>
  </si>
  <si>
    <t>0000514064294807</t>
  </si>
  <si>
    <t>UPI-JAVED KHAN-7317711975-2@YBL-AIRP0000001-514067319849-SENT USING PAYTM U</t>
  </si>
  <si>
    <t>0000514067319849</t>
  </si>
  <si>
    <t>UPI-MAGICPIN-PAYTM-13572266QSWF@PTYBL-YESB0PTMUPI-514067343690-SENT USING PAYTM U</t>
  </si>
  <si>
    <t>0000514067343690</t>
  </si>
  <si>
    <t>UPI-MANISH KUMAR SINGH-MANISHKUMARSINGH3463@OKICICI-BARB0GHAWES-514168560937-SENT USING PAYTM U</t>
  </si>
  <si>
    <t>0000514168560937</t>
  </si>
  <si>
    <t>21/05/25</t>
  </si>
  <si>
    <t>UPI-ARJUN HOSPITALITY SE-Q757584362@YBL-YESB0YBLUPI-514170234406-SENT USING PAYTM U</t>
  </si>
  <si>
    <t>0000514170234406</t>
  </si>
  <si>
    <t>UPI-K ENTERPRISES-BHARATPE907720184194@YESBANKLTD-YESB0YESUPI-514170257050-PAY TO K ENTERPRIS</t>
  </si>
  <si>
    <t>0000514170257050</t>
  </si>
  <si>
    <t>UPI-RAPIDO-PAYTM-76881028@PTYBL-YESB0PTMUPI-514171484459-SENT USING PAYTM U</t>
  </si>
  <si>
    <t>0000514171484459</t>
  </si>
  <si>
    <t>UPI-ZOMATO ONLINE ORDER-ZOMATOONLINEORD384743.RZP@RXAIRTEL-AIRP0000011-514171574554-ZOMATOONLINEORDER</t>
  </si>
  <si>
    <t>0000514171574554</t>
  </si>
  <si>
    <t>UPI-AZIM BABU SHAIKH-AZIMSOFIYA43@AXL-KARB0000635-514172686062-SENT USING PAYTM U</t>
  </si>
  <si>
    <t>0000514172686062</t>
  </si>
  <si>
    <t>UPI-HARDCASTLE RESTAURAN-MCDONALDSINDIA@AXL-UTIB0AXLUPI-514172982394-PAYMENT FOR 501568</t>
  </si>
  <si>
    <t>0000514172982394</t>
  </si>
  <si>
    <t>UPI-MADHU-7428413629@PTYES-KKBK0004608-514274296035-NA</t>
  </si>
  <si>
    <t>0000514274296035</t>
  </si>
  <si>
    <t>22/05/25</t>
  </si>
  <si>
    <t>UPI-WWW MYNTRA COM-MYNTRA2.PAYU@HDFCBANK-HDFC0MERUPI-514383801190-UPIINTENT</t>
  </si>
  <si>
    <t>0000514383801190</t>
  </si>
  <si>
    <t>23/05/25</t>
  </si>
  <si>
    <t>UPI-RELIANCE RETAIL LIMI-JPSL.JP2100001004425281@JIOPAY-JIOP0000001-514387552346-SENT USING PAYTM U</t>
  </si>
  <si>
    <t>0000514387552346</t>
  </si>
  <si>
    <t>UPI-JIO POSTPAID BILL PA-PAYTM-53817591@PTYBL-YESB0PTMUPI-514387808974-SENT USING PAYTM U</t>
  </si>
  <si>
    <t>0000514387808974</t>
  </si>
  <si>
    <t>UPI-IBPS BILLDESK-IBPS.BILLDESK@HDFCBANK-HDFC0MERUPI-514387881720-PAY</t>
  </si>
  <si>
    <t>0000514387881720</t>
  </si>
  <si>
    <t>UPI-GROFERS INDIA PRIVAT-GROFERSINDIA.RZP@HDFCBANK-HDFC0MERUPI-514387935498-PAYVIARAZORPAY</t>
  </si>
  <si>
    <t>0000514387935498</t>
  </si>
  <si>
    <t>UPI-GROFERS INDIA PRIVAT-GROFERSINDIA.RZP@HDFCBANK-HDFC0REFUPI-100609157684-REFUND FOR BLINKIT</t>
  </si>
  <si>
    <t>0000100609157684</t>
  </si>
  <si>
    <t>UPI-GAJENDER-7053406704@KOTAK-KKBK0004608-514489774107-SENT USING PAYTM U</t>
  </si>
  <si>
    <t>0000514489774107</t>
  </si>
  <si>
    <t>24/05/25</t>
  </si>
  <si>
    <t>UPI-SANTOSH DENTAL COLLE-SANTOSHDENTALCOLLEGEANDHOSPITAL@ICICI-ICIC0DC0099-514489974243-SENT USING PAYTM U</t>
  </si>
  <si>
    <t>0000514489974243</t>
  </si>
  <si>
    <t>UPI-RAPIDO-PAYTM-76881028@PTYBL-YESB0PTMUPI-514490864086-SENT USING PAYTM U</t>
  </si>
  <si>
    <t>0000514490864086</t>
  </si>
  <si>
    <t>UPI-JUGNU KUMAR PAL-Q868616181@YBL-YESB0YBLUPI-514490880959-SENT USING PAYTM U</t>
  </si>
  <si>
    <t>0000514490880959</t>
  </si>
  <si>
    <t>UPI-JIOMART-JIOMARTB2B.99644569@HDFCBANK-HDFC0MERUPI-514491526023-SENT USING PAYTM U</t>
  </si>
  <si>
    <t>0000514491526023</t>
  </si>
  <si>
    <t>UPI-MEESHO-PAYTM-17731298@PTYBL-YESB0PTMUPI-514491785158-UPI INTENT</t>
  </si>
  <si>
    <t>0000514491785158</t>
  </si>
  <si>
    <t>UPI-ROCKY S O DEVKI NAND-AMZN0005634692@APL-BARB0SHAKAR-614481879622-SENT FROM PAYTM</t>
  </si>
  <si>
    <t>0000614481879622</t>
  </si>
  <si>
    <t>UPI-MR GURDEEP XX-8287920012@PTSBI-MAHB0000422-514493599775-NA</t>
  </si>
  <si>
    <t>0000514493599775</t>
  </si>
  <si>
    <t>UPI-NIKHIL GOYEL-PAYTMQR6EWZU9@PTYS-YESB0PTMUPI-514493942954-SENT USING PAYTM U</t>
  </si>
  <si>
    <t>0000514493942954</t>
  </si>
  <si>
    <t>UPI-RAPIDO-PAYTM-76881028@PTYBL-YESB0PTMUPI-514595693295-SENT USING PAYTM U</t>
  </si>
  <si>
    <t>0000514595693295</t>
  </si>
  <si>
    <t>25/05/25</t>
  </si>
  <si>
    <t>UPI-PAYTM UTILITY-UTILITYPAYTM@HDFCBANK-HDFC0MERUPI-514595993929-SENT USING PAYTM U</t>
  </si>
  <si>
    <t>0000514595993929</t>
  </si>
  <si>
    <t>UPI-MAGICPIN-PAYTM-13572266QSWF@PTYBL-YESB0PTMUPI-514596190484-SENT USING PAYTM U</t>
  </si>
  <si>
    <t>0000514596190484</t>
  </si>
  <si>
    <t>UPI-MOHD ANWAR-PAYTMQR6H8X30@PTYS-YESB0PTMUPI-514597061212-SENT USING PAYTM U</t>
  </si>
  <si>
    <t>0000514597061212</t>
  </si>
  <si>
    <t>UPI-WWW MYNTRA COM-MYNTRA2.PAYU@HDFCBANK-HDFC0REFUPI-100618695672-REFUND</t>
  </si>
  <si>
    <t>0000100618695672</t>
  </si>
  <si>
    <t>UPIRET-20250523-514387552346</t>
  </si>
  <si>
    <t>UPI-ASHWANI KUMAR-Q482980069@YBL-YESB0YBLUPI-514603060036-SENT USING PAYTM U</t>
  </si>
  <si>
    <t>0000514603060036</t>
  </si>
  <si>
    <t>26/05/25</t>
  </si>
  <si>
    <t>UPI-MR JOGENDER  SINGH-Q643059387@YBL-YESB0YBLUPI-514603144232-SENT USING PAYTM U</t>
  </si>
  <si>
    <t>0000514603144232</t>
  </si>
  <si>
    <t>UPI-SURYANATH SAH-PAYTMQR66MCQ6@PTYS-YESB0PTMUPI-514604431518-PRINT</t>
  </si>
  <si>
    <t>0000514604431518</t>
  </si>
  <si>
    <t>UPI-SUMIT DHULL-PAYTMQR5ZBHXX@PTYS-YESB0PTMUPI-514604690099-SENT USING PAYTM U</t>
  </si>
  <si>
    <t>0000514604690099</t>
  </si>
  <si>
    <t>UPI-WWW MYNTRA COM-MYNTRA2.PAYU@HDFCBANK-HDFC0REFUPI-100624903257-REFUND</t>
  </si>
  <si>
    <t>0000100624903257</t>
  </si>
  <si>
    <t>UPI-HARIRAM SECTOR 16 SW-PAYTMQR2810050501011LV4FKM1TAX6@PAYTM-YESB0PTMUPI-514606553367-NA</t>
  </si>
  <si>
    <t>0000514606553367</t>
  </si>
  <si>
    <t>UPI-MR  RAJESH-Q182445429@YBL-YESB0YBLUPI-514607746548-SENT USING PAYTM U</t>
  </si>
  <si>
    <t>0000514607746548</t>
  </si>
  <si>
    <t>UPI-R S FRESHLY GROWN-PAYTMQR28100505010116XIMB90JL01@PAYTM-YESB0PTMUPI-514608609090-NA</t>
  </si>
  <si>
    <t>0000514608609090</t>
  </si>
  <si>
    <t>UPI-WWW MYNTRA COM-MYNTRA2.PAYU@HDFCBANK-HDFC0REFUPI-100627068911-REFUND</t>
  </si>
  <si>
    <t>0000100627068911</t>
  </si>
  <si>
    <t>27/05/25</t>
  </si>
  <si>
    <t>UPI-THE NEW SHOP-PAYTMQRBMFIE505FW@PAYTM-YESB0PTMUPI-514709481409-NA</t>
  </si>
  <si>
    <t>0000514709481409</t>
  </si>
  <si>
    <t>UPI-VISHAL RASTOGI-8810301294@PTYES-KVBL0004115-514709606741-NA</t>
  </si>
  <si>
    <t>0000514709606741</t>
  </si>
  <si>
    <t>UPI-WWW MYNTRA COM-MYNTRA2.PAYU@HDFCBANK-HDFC0REFUPI-100630332540-REFUND</t>
  </si>
  <si>
    <t>0000100630332540</t>
  </si>
  <si>
    <t>UPI-MAGICPIN-CF.MAGICPIN@ICICI-ICIC0DC0099-514715653449-3917240387</t>
  </si>
  <si>
    <t>0000514715653449</t>
  </si>
  <si>
    <t>UPI-SHRI GANESH CORNER-PAYTMQR5EKXJ5@PTYS-YESB0PTMUPI-514715665186-SENT USING PAYTM U</t>
  </si>
  <si>
    <t>0000514715665186</t>
  </si>
  <si>
    <t>UPI-AJITKUMAR SHIVSHANKA-PAYTMQR6FFFQQ@PTYS-YESB0PTMUPI-514715728197-SENT USING PAYTM U</t>
  </si>
  <si>
    <t>0000514715728197</t>
  </si>
  <si>
    <t>UPI-VARUN KHATTAR-PAYTMQR6ENPYV@PTYS-YESB0PTMUPI-514715852088-SENT USING PAYTM U</t>
  </si>
  <si>
    <t>0000514715852088</t>
  </si>
  <si>
    <t>UPI-DELHI METRO RECHARGE-PAYTM-8736701@PTYBL-YESB0PTMUPI-514817370758-SENT USING PAYTM U</t>
  </si>
  <si>
    <t>0000514817370758</t>
  </si>
  <si>
    <t>28/05/25</t>
  </si>
  <si>
    <t>UPI-RAJPAL-Q888345540@YBL-YESB0YBLUPI-514818117355-SENT USING PAYTM U</t>
  </si>
  <si>
    <t>0000514818117355</t>
  </si>
  <si>
    <t>UPI-DTU XEROX SHOP-7503971958@OKBIZAXIS-UTIB0000553-514818207792-SENT USING PAYTM U</t>
  </si>
  <si>
    <t>0000514818207792</t>
  </si>
  <si>
    <t>UPI-MR AVNIT KUMAR-PAYTMQR5CZQYE@PTYS-YESB0PTMUPI-514818833297-SENT USING PAYTM U</t>
  </si>
  <si>
    <t>0000514818833297</t>
  </si>
  <si>
    <t>UPI-SPICES OF SOUTH-VYAPAR.172721189009@HDFCBANK-HDFC0MERUPI-514818856637-SENT USING PAYTM U</t>
  </si>
  <si>
    <t>0000514818856637</t>
  </si>
  <si>
    <t>UPI-SPICES OF SOUTH-VYAPAR.172721189009@HDFCBANK-HDFC0MERUPI-514818934112-SENT USING PAYTM U</t>
  </si>
  <si>
    <t>0000514818934112</t>
  </si>
  <si>
    <t>UPI-RAJPAL-Q230101106@YBL-YESB0YBLUPI-514819144073-SENT USING PAYTM U</t>
  </si>
  <si>
    <t>0000514819144073</t>
  </si>
  <si>
    <t>UPI-SPICES OF SOUTH-VYAPAR.172721189009@HDFCBANK-HDFC0MERUPI-514819444782-SENT USING PAYTM U</t>
  </si>
  <si>
    <t>0000514819444782</t>
  </si>
  <si>
    <t>UPI-RISHAB DANDRIYAL-9971041480@PTYES-HDFC0000678-614646959337-SENT FROM PAYTM</t>
  </si>
  <si>
    <t>0000614646959337</t>
  </si>
  <si>
    <t>UPI-SHASHANK JHA-HISHASHANK03@OKHDFCBANK-HDFC0000249-105541892292-CANTINO PARTY</t>
  </si>
  <si>
    <t>0000105541892292</t>
  </si>
  <si>
    <t>UPI-DIVYAM SAHNI-9871731233@IDFCFIRST-IDFB0040101-614647045349-SENT FROM PAYTM</t>
  </si>
  <si>
    <t>0000614647045349</t>
  </si>
  <si>
    <t>UPI-RITU ARORA-PAYTM.S1CZR8L@PTY-YESB0MCHUPI-514821546309-SENT USING PAYTM U</t>
  </si>
  <si>
    <t>0000514821546309</t>
  </si>
  <si>
    <t>0000011081394226</t>
  </si>
  <si>
    <t>29/05/25</t>
  </si>
  <si>
    <t>UPI-WWW MYNTRA COM-MYNTRA2.PAYU@HDFCBANK-HDFC0REFUPI-100641178546-REFUND</t>
  </si>
  <si>
    <t>0000100641178546</t>
  </si>
  <si>
    <t>UPI-MAGICPIN-PAYTM-13572266QSWF@PTYBL-YESB0PTMUPI-514925964081-SENT USING PAYTM U</t>
  </si>
  <si>
    <t>0000514925964081</t>
  </si>
  <si>
    <t>UPI-MAGICPIN-PAYTM-13572266QSWF@PTYBL-YESB0PTMUPI-551509802542-EXPRESS</t>
  </si>
  <si>
    <t>0000551509802542</t>
  </si>
  <si>
    <t>UPI-MUNICIPAL CORPORATIO-SBIEPAY.MUNCOROFDELHI1002699@SBI-SBIN0016209-514927166929-MUNICIPAL CORPORAT</t>
  </si>
  <si>
    <t>0000514927166929</t>
  </si>
  <si>
    <t>UPI-MUNICIPAL CORPORATIO-SBIEPAY.MUNCOROFDELHI1002699@SBI-SBIN0016209-100181112260-COLLECT REQUEST FO</t>
  </si>
  <si>
    <t>0000100181112260</t>
  </si>
  <si>
    <t>UPI-JIO POSTPAID BILL PA-PAYTM-53817591@PTYBL-YESB0PTMUPI-514927915917-SENT USING PAYTM U</t>
  </si>
  <si>
    <t>0000514927915917</t>
  </si>
  <si>
    <t>UPI-MEESHO-PAYTM-17731298@PTYBL-YESB0PTMUPI-515004109235-EXPRESS</t>
  </si>
  <si>
    <t>0000515004109235</t>
  </si>
  <si>
    <t>30/05/25</t>
  </si>
  <si>
    <t>UPI-MEESHO-PAYTM-17731298@PTYBL-YESB0PTMUPI-515004115778-EXPRESS</t>
  </si>
  <si>
    <t>0000515004115778</t>
  </si>
  <si>
    <t>UPI-MEESHO-PAYTM-17731298@PTYBL-YESB0PTMUPI-515004151050-EXPRESS</t>
  </si>
  <si>
    <t>0000515004151050</t>
  </si>
  <si>
    <t>UPI-MEESHO-PAYTM-17731298@PTYBL-YESB0PTMUPI-515005079490-EXPRESS</t>
  </si>
  <si>
    <t>0000515005079490</t>
  </si>
  <si>
    <t>UPI-MEESHO-PAYTM-17731298@PTYBL-YESB0PTMUPI-515005124389-EXPRESS</t>
  </si>
  <si>
    <t>0000515005124389</t>
  </si>
  <si>
    <t>UPI-MEESHO-PAYTM-17731298@PTYBL-YESB0PTMUPI-551605385280-EXPRESS</t>
  </si>
  <si>
    <t>0000551605385280</t>
  </si>
  <si>
    <t>UPI-MEESHO-PAYTM-17731298@PTYBL-YESB0PTMUPI-551605407087-EXPRESS</t>
  </si>
  <si>
    <t>0000551605407087</t>
  </si>
  <si>
    <t>UPI-MAGICPIN-PAYTM-13572266QSWF@PTYBL-YESB0PTMUPI-515034781678-SENT USING PAYTM U</t>
  </si>
  <si>
    <t>0000515034781678</t>
  </si>
  <si>
    <t>UPI-ROCKY S O DEVKI NAND-AMZN0005634692@APL-BARB0SHAKAR-384556977993-SENT FROM PAYTM</t>
  </si>
  <si>
    <t>0000384556977993</t>
  </si>
  <si>
    <t>UPI-LUCKY-BAJAJPAY.6879729.QVLPBRD1@INDUS-INDB0MERCHA-515036910042-SENT USING PAYTM U</t>
  </si>
  <si>
    <t>0000515036910042</t>
  </si>
  <si>
    <t>UPI-DEEPAK KUMAR SINGH-PAYTM.S1HZJIG@PTY-YESB0MCHUPI-285774490884-NA</t>
  </si>
  <si>
    <t>0000285774490884</t>
  </si>
  <si>
    <t>UPI-PAYTM-ONE97987@AXISBANK-UTIB0000022-598544991505-PAYMENT ON BLINKIT</t>
  </si>
  <si>
    <t>0000598544991505</t>
  </si>
  <si>
    <t>UPI-CINEPOLIS INDIA PRIV-CCA.90399@ICICI-ICIC0DC0099-515120323152-COLLECT-PAY-REQUES</t>
  </si>
  <si>
    <t>0000515120323152</t>
  </si>
  <si>
    <t>31/05/25</t>
  </si>
  <si>
    <t>UPI-SMART BAZAAR  DELHI -2503459510042-01@JIOPAY-JIOP0000001-515141949660-SENT USING PAYTM U</t>
  </si>
  <si>
    <t>0000515141949660</t>
  </si>
  <si>
    <t>UPI-OSAMA KHAN-9718148561@PTYES-AIRP0000001-515142099136-NA</t>
  </si>
  <si>
    <t>0000515142099136</t>
  </si>
  <si>
    <t>UPI-MAGICPIN-PAYTM-13572266QSWF@PTYBL-YESB0PTMUPI-515142218980-SENT USING PAYTM U</t>
  </si>
  <si>
    <t>0000515142218980</t>
  </si>
  <si>
    <t>UPI-ROCKY S O DEVKI NAND-AMZN0005634692@APL-BARB0SHAKAR-515143879888-SEND PAYMENT</t>
  </si>
  <si>
    <t>0000515143879888</t>
  </si>
  <si>
    <t>UPI-SWIGGY DINERS-SWIGGYDINEIN@ICICI-ICIC0DC0099-515144442239-SENT USING PAYTM U</t>
  </si>
  <si>
    <t>0000515144442239</t>
  </si>
  <si>
    <t>UPI-RAJAN-PAYTMQR655CAC@PTYS-YESB0PTMUPI-515144978143-SENT USING PAYTM U</t>
  </si>
  <si>
    <t>0000515144978143</t>
  </si>
  <si>
    <t>UPI-SWIGGY DINERS-SWIGGYDINEIN@ICICI-ICIC0DC0099-515145874609-SENT USING PAYTM U</t>
  </si>
  <si>
    <t>0000515145874609</t>
  </si>
  <si>
    <t>UPI-SHASHANK JHA-HISHASHANK03@OKHDFCBANK-HDFC0000249-614782818127-SENT FROM PAYTM</t>
  </si>
  <si>
    <t>0000614782818127</t>
  </si>
  <si>
    <t>UPI-VISHAL  JAISWAL-VISHALJAISWAL2002@OKICICI-SBIN0010269-515160506671-UPI</t>
  </si>
  <si>
    <t>0000515160506671</t>
  </si>
  <si>
    <t>UPI-AADITYA PRASAD-8851651153@PTHDFC-HDFC0000394-515146272750-NA</t>
  </si>
  <si>
    <t>0000515146272750</t>
  </si>
  <si>
    <t>UPI-AMIT JAIN-PAYTMQR6239BQ@PTYS-YESB0PTMUPI-515247772859-POHA</t>
  </si>
  <si>
    <t>0000515247772859</t>
  </si>
  <si>
    <t>01/06/25</t>
  </si>
  <si>
    <t>UPI-MEESHO-PAYTM-17731298@PTYBL-YESB0PTMUPI-515207505733-EXPRESS</t>
  </si>
  <si>
    <t>0000515207505733</t>
  </si>
  <si>
    <t>UPI-MEESHO-PAYTM-17731298@PTYBL-YESB0PTMUPI-515207509219-EXPRESS</t>
  </si>
  <si>
    <t>0000515207509219</t>
  </si>
  <si>
    <t>UPI-MEESHO-PAYTM-17731298@PTYBL-YESB0PTMUPI-515207514244-EXPRESS</t>
  </si>
  <si>
    <t>0000515207514244</t>
  </si>
  <si>
    <t>UPI-MEESHO-PAYTM-17731298@PTYBL-YESB0PTMUPI-515207537869-EXPRESS</t>
  </si>
  <si>
    <t>0000515207537869</t>
  </si>
  <si>
    <t>UPI-VIVEK KUMAR-PAYTMQR5VGTY9@PTYS-YESB0PTMUPI-515247798274-SENT USING PAYTM U</t>
  </si>
  <si>
    <t>0000515247798274</t>
  </si>
  <si>
    <t>UPI-MEESHO-PAYTM-17731298@PTYBL-YESB0PTMUPI-515207577124-EXPRESS</t>
  </si>
  <si>
    <t>0000515207577124</t>
  </si>
  <si>
    <t>UPI-MEESHO-PAYTM-17731298@PTYBL-YESB0PTMUPI-515207591294-EXPRESS</t>
  </si>
  <si>
    <t>0000515207591294</t>
  </si>
  <si>
    <t>UPI-MEESHO-PAYTM-17731298@PTYBL-YESB0PTMUPI-515207615741-EXPRESS</t>
  </si>
  <si>
    <t>0000515207615741</t>
  </si>
  <si>
    <t>UPI-MEESHO-PAYTM-17731298@PTYBL-YESB0PTMUPI-515207629501-EXPRESS</t>
  </si>
  <si>
    <t>0000515207629501</t>
  </si>
  <si>
    <t>UPI-MEESHO-PAYTM-17731298@PTYBL-YESB0PTMUPI-515207647704-EXPRESS</t>
  </si>
  <si>
    <t>0000515207647704</t>
  </si>
  <si>
    <t>UPI-DELHI METRO QR TICKE-PAYTM-8736701@PTYBL-YESB0PTMUPI-515250861850-SENT USING PAYTM U</t>
  </si>
  <si>
    <t>0000515250861850</t>
  </si>
  <si>
    <t>UPI-BHARAT AGGARWAL-PAYTMQR6ACOAZ@PTYS-YESB0PTMUPI-515251366683-SENT USING PAYTM U</t>
  </si>
  <si>
    <t>0000515251366683</t>
  </si>
  <si>
    <t>UPI-BHARAT AGGARWAL-PAYTMQR6ACOAZ@PTYS-YESB0PTMUPI-515251383265-SENT USING PAYTM U</t>
  </si>
  <si>
    <t>0000515251383265</t>
  </si>
  <si>
    <t>UPI-UMESH  MAHTO-8928970248@YBL-SBIN0002957-515253536704-SENT USING PAYTM U</t>
  </si>
  <si>
    <t>0000515253536704</t>
  </si>
  <si>
    <t>UPI-FURLENCO-FURLENCOCPO.RZPAP@AXISBANK-UTIB0000100-822314631535-MANDATEEXECUTE</t>
  </si>
  <si>
    <t>0000822314631535</t>
  </si>
  <si>
    <t>02/06/25</t>
  </si>
  <si>
    <t>UPI-FURLENCO-FURLENCOCPO.RZPAP@AXISBANK-UTIB0000100-822721541535-MANDATEEXECUTE</t>
  </si>
  <si>
    <t>0000822721541535</t>
  </si>
  <si>
    <t>UPI-RAJ DHARAMRAJ NIRMAL-RAJNIRMAL318@OKHDFCBANK-HDFC0000455-515353881882-SENT USING PAYTM U</t>
  </si>
  <si>
    <t>0000515353881882</t>
  </si>
  <si>
    <t>UPI-HASIB SAMRUL BEG-HASEEBMIRZA786786000@OKSBI-PUNB0555600-515354910704-SENT USING PAYTM U</t>
  </si>
  <si>
    <t>0000515354910704</t>
  </si>
  <si>
    <t>UPI-ARJUN HOSPITALITY SE-Q535664772@YBL-YESB0YBLUPI-515356399305-SENT USING PAYTM U</t>
  </si>
  <si>
    <t>0000515356399305</t>
  </si>
  <si>
    <t>UPI-K ENTERPRISES-BHARATPE907720184194@YESBANKLTD-YESB0YESUPI-515356574003-PAY TO K ENTERPRIS</t>
  </si>
  <si>
    <t>0000515356574003</t>
  </si>
  <si>
    <t>UPI-ZOMATO-PAYZOMATO@HDFCBANK-HDFC0MERUPI-515360334337-SENT USING PAYTM U</t>
  </si>
  <si>
    <t>0000515360334337</t>
  </si>
  <si>
    <t>UPI-PAYTM-ONE97987@AXISBANK-UTIB0000022-925603401545-PAYMENT ON ZOMATO</t>
  </si>
  <si>
    <t>0000925603401545</t>
  </si>
  <si>
    <t>03/06/25</t>
  </si>
  <si>
    <t>UPI-MAGICPIN-PAYTM-13572266QSWF@PTYBL-YESB0PTMUPI-515464033260-SENT USING PAYTM U</t>
  </si>
  <si>
    <t>0000515464033260</t>
  </si>
  <si>
    <t>UPI-BLINKIT-PAYTM-BLINKIT@PTYBL-YESB0PTMUPI-515464908046-BLINKIT PAYMENT</t>
  </si>
  <si>
    <t>0000515464908046</t>
  </si>
  <si>
    <t>UPI-EKART-EKART@AXL-UTIB0AXLUPI-515469221255-PAYMENT FOR REFCL8</t>
  </si>
  <si>
    <t>0000515469221255</t>
  </si>
  <si>
    <t>UPI-ARJUN HOSPITALITY SE-Q535664772@YBL-YESB0YBLUPI-515574311144-SENT USING PAYTM U</t>
  </si>
  <si>
    <t>0000515574311144</t>
  </si>
  <si>
    <t>04/06/25</t>
  </si>
  <si>
    <t>UPI-AYUSH KUMAR DANGI-AYUSHDANGI.PRO@OKAXIS-UTIB0000489-105910730369-TRANSPORT</t>
  </si>
  <si>
    <t>0000105910730369</t>
  </si>
  <si>
    <t>UPI-CAPITALFLOAT-AMZNLPA-T5EHEZZLL5@RAPL-RATN000RAPL-515574545643-YOU ARE PAYING FOR</t>
  </si>
  <si>
    <t>0000515574545643</t>
  </si>
  <si>
    <t>UPI-DANGI A-7666305327@PTAXIS-HSBC0400006-686031922595-SENT FROM PAYTM</t>
  </si>
  <si>
    <t>0000686031922595</t>
  </si>
  <si>
    <t>UPI-MAGICPIN-PAYTM-13572266QSWF@PTYBL-YESB0PTMUPI-515579694566-SENT USING PAYTM U</t>
  </si>
  <si>
    <t>0000515579694566</t>
  </si>
  <si>
    <t>UPI-MAGICPIN-PAYTM-13572266QSWF@PTYBL-YESB0PTMUPI-552103355159-EXPRESS</t>
  </si>
  <si>
    <t>0000552103355159</t>
  </si>
  <si>
    <t>UPI-MAGICPIN-PAYTM-13572266QSWF@PTYBL-YESB0PTMUPI-515580117253-SENT USING PAYTM U</t>
  </si>
  <si>
    <t>0000515580117253</t>
  </si>
  <si>
    <t>05/06/25</t>
  </si>
  <si>
    <t>UPI-RISHABH  BHARDWAJ-7827222279@PTYES-SBIN0009083-686037792242-SENT FROM PAYTM</t>
  </si>
  <si>
    <t>0000686037792242</t>
  </si>
  <si>
    <t>UPI-JAY PRAKASH UMASHANK-9137959302@KOTAK811-KKBK0000652-515681976269-SENT USING PAYTM U</t>
  </si>
  <si>
    <t>0000515681976269</t>
  </si>
  <si>
    <t>UPI-AAYUSH RAGHAV-9818949505@KOTAK811-KKBK0000197-384806852139-SENT FROM PAYTM</t>
  </si>
  <si>
    <t>0000384806852139</t>
  </si>
  <si>
    <t>UPI-KISHAN KAMTI-SARDHA976-1@OKSBI-UBIN0907693-515683957699-SENT USING PAYTM U</t>
  </si>
  <si>
    <t>0000515683957699</t>
  </si>
  <si>
    <t>UPI-MAGICPIN-MAGICPIN.PAYU@AXISBANK-UTIB0000000-515688700246-UPIINTENT</t>
  </si>
  <si>
    <t>0000515688700246</t>
  </si>
  <si>
    <t>UPI-SALMAN  KHAN-9717186649@IBL-SBIN0005677-515791166514-SENT USING PAYTM U</t>
  </si>
  <si>
    <t>0000515791166514</t>
  </si>
  <si>
    <t>06/06/25</t>
  </si>
  <si>
    <t>UPI-ARJUN HOSPITALITY SE-Q202412001@YBL-YESB0YBLUPI-515793733877-SENT USING PAYTM U</t>
  </si>
  <si>
    <t>0000515793733877</t>
  </si>
  <si>
    <t>UPI-APPLE MEDIA SERVICES-APPLESERVICES.BDSI@HDFCBANK-HDFC0MERUPI-100709504436-UPI MANDATE</t>
  </si>
  <si>
    <t>0000100709504436</t>
  </si>
  <si>
    <t>UPI-SHAHVAN   KHAN-SHAHBAN29@IBL-KKBK0000663-515798391060-SENT USING PAYTM U</t>
  </si>
  <si>
    <t>0000515798391060</t>
  </si>
  <si>
    <t>UPI-ZEPTO MARKETPLACE PR-ZEPTOMARKETPLAC846299.RZP@RXAIRTEL-AIRP0000011-515899319346-SENT USING PAYTM U</t>
  </si>
  <si>
    <t>0000515899319346</t>
  </si>
  <si>
    <t>07/06/25</t>
  </si>
  <si>
    <t>UPI-IMRAN-8976437326@IBL-BKID0006914-515899442186-SENT USING PAYTM U</t>
  </si>
  <si>
    <t>0000515899442186</t>
  </si>
  <si>
    <t>UPI-ARVIND KUMAR PANDIT-ARVIND56INCH-2@OKAXIS-UCBA0001415-515802232025-SENT USING PAYTM U</t>
  </si>
  <si>
    <t>0000515802232025</t>
  </si>
  <si>
    <t>UPI-RAHUL KUMAR SHIVPUJA-RAHULKUMARSHIVPUJAN1986@OKSBI-BCBM0000099-515802633766-SENT USING PAYTM U</t>
  </si>
  <si>
    <t>0000515802633766</t>
  </si>
  <si>
    <t>UPI-INDIAN RAILWAYS TICK-PAYTM-64670120@PTYS-YESB0PTMUPI-515802936667-SENT USING PAYTM U</t>
  </si>
  <si>
    <t>0000515802936667</t>
  </si>
  <si>
    <t>UPI-INDIAN RAILWAYS TICK-PAYTM-64670120@PTYS-YESB0PTMUPI-515803539160-SENT USING PAYTM U</t>
  </si>
  <si>
    <t>0000515803539160</t>
  </si>
  <si>
    <t>UPI-BCB-Q660908843@YBL-YESB0YBLUPI-515804273662-SENT USING PAYTM U</t>
  </si>
  <si>
    <t>0000515804273662</t>
  </si>
  <si>
    <t>UPI-KEDAR KUMAR ARJUN PA-9967090381@PTAXIS-BKID0000038-515804569269-NA</t>
  </si>
  <si>
    <t>0000515804569269</t>
  </si>
  <si>
    <t>UPI-ZOMATO LIMITED-ZOMATOFD.PAYU@HDFCBANK-HDFC0MERUPI-515806414863-UPIINTENT</t>
  </si>
  <si>
    <t>0000515806414863</t>
  </si>
  <si>
    <t>UPI-AKSHAY NAGESH PRABHU-AKKYLION72@OKHDFCBANK-SBIN0040245-515906758639-SENT USING PAYTM U</t>
  </si>
  <si>
    <t>0000515906758639</t>
  </si>
  <si>
    <t>08/06/25</t>
  </si>
  <si>
    <t>UPI-EKART-EKART@YBL-YESB0YBLUPI-515912323582-PAYMENT FOR REFCL8</t>
  </si>
  <si>
    <t>0000515912323582</t>
  </si>
  <si>
    <t>UPI-TAUHID KHAN-9082112801@IBL-BKID0007623-516014520520-SENT USING PAYTM U</t>
  </si>
  <si>
    <t>0000516014520520</t>
  </si>
  <si>
    <t>09/06/25</t>
  </si>
  <si>
    <t>UPI-ARJUN HOSPITALITY SE-Q535664772@YBL-YESB0YBLUPI-516015832953-SENT USING PAYTM U</t>
  </si>
  <si>
    <t>0000516015832953</t>
  </si>
  <si>
    <t>UPI-K ENTERPRISES-BHARATPE907720184194@YESBANKLTD-YESB0YESUPI-516015937008-PAY TO K ENTERPRIS</t>
  </si>
  <si>
    <t>0000516015937008</t>
  </si>
  <si>
    <t>UPI-ZOMATO-PAYZOMATO@HDFCBANK-HDFC0MERUPI-516019060287-SENT USING PAYTM U</t>
  </si>
  <si>
    <t>0000516019060287</t>
  </si>
  <si>
    <t>UPI-BLINKIT-PAYTM-BLINKIT@PTYBL-YESB0PTMUPI-516122575788-BLINKIT PAYMENT</t>
  </si>
  <si>
    <t>0000516122575788</t>
  </si>
  <si>
    <t>10/06/25</t>
  </si>
  <si>
    <t>UPI-MAGICPIN-PAYTM-13572266QSWF@PTYBL-YESB0PTMUPI-516124485820-SENT USING PAYTM U</t>
  </si>
  <si>
    <t>0000516124485820</t>
  </si>
  <si>
    <t>UPI-MAGICPIN-PAYTM-13572266QSWF@PTYBL-YESB0PTMUPI-516232082113-SENT USING PAYTM U</t>
  </si>
  <si>
    <t>0000516232082113</t>
  </si>
  <si>
    <t>11/06/25</t>
  </si>
  <si>
    <t>UPI-MAESTRO-MAESTRO235038.RZP@AXISBANK-UTIB0000100-516232411200-PAYVIARAZORPAY</t>
  </si>
  <si>
    <t>0000516232411200</t>
  </si>
  <si>
    <t>UPI-MAESTRO-MAESTRO573961.RZP@ICICI-ICIC0DC0099-516232475215-PAYVIARAZORPAY</t>
  </si>
  <si>
    <t>0000516232475215</t>
  </si>
  <si>
    <t>UPI-MAESTRO-MAESTRO573961.RZP@ICICI-ICIC0DC0099-516234158075-PAYVIARAZORPAY</t>
  </si>
  <si>
    <t>0000516234158075</t>
  </si>
  <si>
    <t>UPI-MAGICPIN-PAYTM-13572266QSWF@PTYBL-YESB0PTMUPI-516236405386-SENT USING PAYTM U</t>
  </si>
  <si>
    <t>0000516236405386</t>
  </si>
  <si>
    <t>UPI-PARVEJ-Q296461810@YBL-CNRB0000000-516338318979-SENT USING PAYTM U</t>
  </si>
  <si>
    <t>0000516338318979</t>
  </si>
  <si>
    <t>12/06/25</t>
  </si>
  <si>
    <t>UPI-ARJUN HOSPITALITY SE-Q535664772@YBL-YESB0YBLUPI-516340003403-SENT USING PAYTM U</t>
  </si>
  <si>
    <t>0000516340003403</t>
  </si>
  <si>
    <t>UPI-AAMIR KHAN-7065676709@AXL-BARB0BLYUJH-516445743846-SENT USING PAYTM U</t>
  </si>
  <si>
    <t>0000516445743846</t>
  </si>
  <si>
    <t>13/06/25</t>
  </si>
  <si>
    <t>UPI-KISHAN KAMTI-8292119595@KOTAK811-KKBK0000958-516447557796-SENT USING PAYTM U</t>
  </si>
  <si>
    <t>0000516447557796</t>
  </si>
  <si>
    <t>UPI-MAGICPIN-PAYTM-13572266QSWF@PTYBL-YESB0PTMUPI-516452018322-SENT USING PAYTM U</t>
  </si>
  <si>
    <t>0000516452018322</t>
  </si>
  <si>
    <t>UPI-SWIGGY LTD-SWIGGYUPI@AXB-UTIB0000100-516452040561-PAY FOR INTENT</t>
  </si>
  <si>
    <t>0000516452040561</t>
  </si>
  <si>
    <t>UPI-SWIGGY LIMITED-SWIGGY.REFUNDS@AXISBANK-UTIB0000052-314589421655-ORDERCANCEL</t>
  </si>
  <si>
    <t>0000314589421655</t>
  </si>
  <si>
    <t>14/06/25</t>
  </si>
  <si>
    <t>UPI-MAGICPIN-PAYTM-13572266QSWF@PTYBL-YESB0PTMUPI-516555876598-SENT USING PAYTM U</t>
  </si>
  <si>
    <t>0000516555876598</t>
  </si>
  <si>
    <t>UPI-MAGICPIN-PAYTM-13572266QSWF@PTYBL-YESB0PTMUPI-286546379875-OID66616591976DE51</t>
  </si>
  <si>
    <t>0000286546379875</t>
  </si>
  <si>
    <t>UPI-SAPPHIRE FOODS INDIA-PAYTM-14790246@PTYBL-YESB0PTMUPI-516666520057-SENT USING PAYTM U</t>
  </si>
  <si>
    <t>0000516666520057</t>
  </si>
  <si>
    <t>15/06/25</t>
  </si>
  <si>
    <t>UPI-ARJUN HOSPITALITY SE-Q535664772@YBL-YESB0YBLUPI-516770334433-SENT USING PAYTM U</t>
  </si>
  <si>
    <t>0000516770334433</t>
  </si>
  <si>
    <t>16/06/25</t>
  </si>
  <si>
    <t>UPI-K ENTERPRISES-BHARATPE90727935629@YESBANKLTD-YESB0YESUPI-516770404250-PAY TO BHARATPE ME</t>
  </si>
  <si>
    <t>0000516770404250</t>
  </si>
  <si>
    <t>UPI-K ENTERPRISES-BHARATPE90727935629@YESBANKLTD-YESB0YESUPI-516773286435-PAY TO BHARATPE ME</t>
  </si>
  <si>
    <t>0000516773286435</t>
  </si>
  <si>
    <t>UPI-MAGICPIN-PAYTM-13572266QSWF@PTYBL-YESB0PTMUPI-516774793824-SENT USING PAYTM U</t>
  </si>
  <si>
    <t>0000516774793824</t>
  </si>
  <si>
    <t>UPI-SWIGGY LTD-SWIGGYUPI@AXB-UTIB0000100-516774828971-PAY FOR INTENT</t>
  </si>
  <si>
    <t>0000516774828971</t>
  </si>
  <si>
    <t>UPI-SANDEEP NAMDEV PAWAR-SANDEEPAWAR529-1@OKHDFCBANK-KKBK0001364-516876156139-SENT USING PAYTM U</t>
  </si>
  <si>
    <t>0000516876156139</t>
  </si>
  <si>
    <t>17/06/25</t>
  </si>
  <si>
    <t>UPI-ARJUN HOSPITALITY SE-Q535664772@YBL-YESB0YBLUPI-516876507506-SENT USING PAYTM U</t>
  </si>
  <si>
    <t>0000516876507506</t>
  </si>
  <si>
    <t>UPI-ARJUN HOSPITALITY SE-Q535664772@YBL-YESB0YBLUPI-516878240203-SENT USING PAYTM U</t>
  </si>
  <si>
    <t>0000516878240203</t>
  </si>
  <si>
    <t>UPI-K ENTERPRISES-BHARATPE90727935629@YESBANKLTD-YESB0YESUPI-516878315736-PAY TO BHARATPE ME</t>
  </si>
  <si>
    <t>0000516878315736</t>
  </si>
  <si>
    <t>UPI-MAGICPIN-MAGICPIN.PAYU@AXISBANK-UTIB0000000-516881559908-UPIINTENT</t>
  </si>
  <si>
    <t>0000516881559908</t>
  </si>
  <si>
    <t>UPI-BLINKIT-BLINKIT.PAYU@HDFCBANK-HDFC0MERUPI-516984851899-UPIINTENT</t>
  </si>
  <si>
    <t>0000516984851899</t>
  </si>
  <si>
    <t>18/06/25</t>
  </si>
  <si>
    <t>UPI-ABHISEK TIWARI-RAMT4271@OKICICI-ICIC0000004-516985647765-SENT USING PAYTM U</t>
  </si>
  <si>
    <t>0000516985647765</t>
  </si>
  <si>
    <t>UPI-MAGICPIN-PAYTM-13572266QSWF@PTYBL-YESB0PTMUPI-517089050287-SENT USING PAYTM U</t>
  </si>
  <si>
    <t>0000517089050287</t>
  </si>
  <si>
    <t>19/06/25</t>
  </si>
  <si>
    <t>UPI-MAGICPIN-PAYTM-13572266QSWF@PTYBL-YESB0PTMUPI-517002238915-EXPRESS</t>
  </si>
  <si>
    <t>0000517002238915</t>
  </si>
  <si>
    <t>UPI-MAGICPIN-PAYTM-13572266QSWF@PTYBL-YESB0PTMUPI-517089090698-SENT USING PAYTM U</t>
  </si>
  <si>
    <t>0000517089090698</t>
  </si>
  <si>
    <t>UPI-MAESTRO-MAESTRO235038.RZP@AXISBANK-UTIB0000100-965367001705-PAY VIA RAZORPAY</t>
  </si>
  <si>
    <t>0000965367001705</t>
  </si>
  <si>
    <t>UPI-MAESTRO-MAESTRO235038.RZP@AXISBANK-UTIB0000100-965736601705-PAY VIA RAZORPAY</t>
  </si>
  <si>
    <t>0000965736601705</t>
  </si>
  <si>
    <t>UPI-MAESTRO-MAESTRO235038.RZP@AXISBANK-UTIB0000100-965860471705-PAY VIA RAZORPAY</t>
  </si>
  <si>
    <t>0000965860471705</t>
  </si>
  <si>
    <t>UPI-MAESTRO-MAESTRO235038.RZP@AXISBANK-UTIB0000100-966023361705-PAY VIA RAZORPAY</t>
  </si>
  <si>
    <t>0000966023361705</t>
  </si>
  <si>
    <t>UPI-MAGICPIN-PAYTM-13572266QSWF@PTYBL-YESB0PTMUPI-517095409907-SENT USING PAYTM U</t>
  </si>
  <si>
    <t>0000517095409907</t>
  </si>
  <si>
    <t>UPI-MAGICPIN-PAYTM-13572266QSWF@PTYBL-YESB0PTMUPI-517199567178-SENT USING PAYTM U</t>
  </si>
  <si>
    <t>0000517199567178</t>
  </si>
  <si>
    <t>20/06/25</t>
  </si>
  <si>
    <t>UPI-ZEPTO MARKETPLACE PR-PINELABS.10388490@HDFCBANK-HDFC0MERUPI-517206128573-SENT USING PAYTM U</t>
  </si>
  <si>
    <t>0000517206128573</t>
  </si>
  <si>
    <t>21/06/25</t>
  </si>
  <si>
    <t>UPI-MAGICPIN-PAYTM-13572266QSWF@PTYBL-YESB0PTMUPI-517206481790-SENT USING PAYTM U</t>
  </si>
  <si>
    <t>0000517206481790</t>
  </si>
  <si>
    <t>UPI-YADAV AUTO-GPAY-11248320257@OKBIZAXIS-UTIB0000553-517207967035-SENT USING PAYTM U</t>
  </si>
  <si>
    <t>0000517207967035</t>
  </si>
  <si>
    <t>UPI-ANITHA DAYANAND SHET-YESPAY.BIZSBIZ44461@YESBANKLTD-YESB0YESUPI-517208526143-SENT USING PAYTM U</t>
  </si>
  <si>
    <t>0000517208526143</t>
  </si>
  <si>
    <t>UPI-ZEPTONOW-ZEPTONOW.ESBZ@HDFCBANK-HDFC0MERUPI-517210964238-SENT USING PAYTM U</t>
  </si>
  <si>
    <t>0000517210964238</t>
  </si>
  <si>
    <t>UPI-PAYTM-ONE97987@AXISBANK-UTIB0000022-358623271735-PAYMENT ON MYNTRA</t>
  </si>
  <si>
    <t>0000358623271735</t>
  </si>
  <si>
    <t>22/06/25</t>
  </si>
  <si>
    <t>UPI-MAGICPIN-PAYTM-13572266QSWF@PTYBL-YESB0PTMUPI-517315779710-SENT USING PAYTM U</t>
  </si>
  <si>
    <t>0000517315779710</t>
  </si>
  <si>
    <t>UPI-SUBHASH CHANDRADEV P-Q22004977@YBL-UBIN0565831-517419830439-SENT USING PAYTM U</t>
  </si>
  <si>
    <t>0000517419830439</t>
  </si>
  <si>
    <t>23/06/25</t>
  </si>
  <si>
    <t>UPI-ARJUN HOSPITALITY SE-Q535664772@YBL-YESB0YBLUPI-517419985653-SENT USING PAYTM U</t>
  </si>
  <si>
    <t>0000517419985653</t>
  </si>
  <si>
    <t>UPI-PAYTM-ONE97987@AXISBANK-UTIB0000022-478782651745-PAYMENT ON MEESHO</t>
  </si>
  <si>
    <t>0000478782651745</t>
  </si>
  <si>
    <t>UPI-ARJUN HOSPITALITY SE-Q757584362@YBL-YESB0YBLUPI-517422850143-SENT USING PAYTM U</t>
  </si>
  <si>
    <t>0000517422850143</t>
  </si>
  <si>
    <t>UPI-K ENTERPRISES-BHARATPE90727935629@YESBANKLTD-YESB0YESUPI-517422950669-PAY TO BHARATPE ME</t>
  </si>
  <si>
    <t>0000517422950669</t>
  </si>
  <si>
    <t>UPI-RAPIDO-PAYTM-76881028@PTYBL-YESB0PTMUPI-517425720129-SENT USING PAYTM U</t>
  </si>
  <si>
    <t>0000517425720129</t>
  </si>
  <si>
    <t>UPI-MAGICPIN-PAYTM-13572266QSWF@PTYBL-YESB0PTMUPI-517525792710-SENT USING PAYTM U</t>
  </si>
  <si>
    <t>0000517525792710</t>
  </si>
  <si>
    <t>24/06/25</t>
  </si>
  <si>
    <t>UPI-MAGICPIN-MAGICPIN.PAYU@AXISBANK-UTIB0000000-517525789669-UPIINTENT</t>
  </si>
  <si>
    <t>0000517525789669</t>
  </si>
  <si>
    <t>UPI-MAGICPIN-PAYTM-13572266QSWF@PTYBL-YESB0PTMUPI-517500695616-EXPRESS</t>
  </si>
  <si>
    <t>0000517500695616</t>
  </si>
  <si>
    <t>UPI-MAGICPIN-PAYTM-13572266QSWF@PTYBL-YESB0PTMUPI-517525905858-SENT USING PAYTM U</t>
  </si>
  <si>
    <t>0000517525905858</t>
  </si>
  <si>
    <t>UPI-MAGICPIN-PAYTM-13572266QSWF@PTYBL-YESB0PTMUPI-517501251728-EXPRESS</t>
  </si>
  <si>
    <t>0000517501251728</t>
  </si>
  <si>
    <t>UPI-MAGICPIN-PAYTM-13572266QSWF@PTYBL-YESB0PTMUPI-517527813076-SENT USING PAYTM U</t>
  </si>
  <si>
    <t>0000517527813076</t>
  </si>
  <si>
    <t>UPI-ZEPTO MARKETPLACE PR-ZEPTO.PAYU@AXISBANK-UTIB0000100-517529751880-SENT USING PAYTM U</t>
  </si>
  <si>
    <t>0000517529751880</t>
  </si>
  <si>
    <t>UPI-ANAND KUMAR YADAV-BHARATPE.8002447239@FBPE-FDRL0001382-517635096317-PAY TO ANAND KUMAR</t>
  </si>
  <si>
    <t>0000517635096317</t>
  </si>
  <si>
    <t>25/06/25</t>
  </si>
  <si>
    <t>UPI-ARJUN HOSPITALITY SE-Q535664772@YBL-YESB0YBLUPI-517636519767-SENT USING PAYTM U</t>
  </si>
  <si>
    <t>0000517636519767</t>
  </si>
  <si>
    <t>UPI-MAGICPIN-MAGICPIN.PAYU@AXISBANK-UTIB0000000-517640919512-UPIINTENT</t>
  </si>
  <si>
    <t>0000517640919512</t>
  </si>
  <si>
    <t>UPI-SWIGGY LIMITED-SWIGGY.STORES@AXB-UTIB0000100-517742321142-PAY FOR INTENT</t>
  </si>
  <si>
    <t>0000517742321142</t>
  </si>
  <si>
    <t>26/06/25</t>
  </si>
  <si>
    <t>UPI-FLIPKART INTERNET PV-FLIPKARTINTERNE.PAYU@MAIRTEL-AIRP0000001-517742322166-UPIINTENT</t>
  </si>
  <si>
    <t>0000517742322166</t>
  </si>
  <si>
    <t>UPI-RAPIDO-PAYTM-76881028@PTYBL-YESB0PTMUPI-517742805600-SENT USING PAYTM U</t>
  </si>
  <si>
    <t>0000517742805600</t>
  </si>
  <si>
    <t>UPI-ARJUN HOSPITALITY SE-Q757584362@YBL-YESB0YBLUPI-517742909104-SENT USING PAYTM U</t>
  </si>
  <si>
    <t>0000517742909104</t>
  </si>
  <si>
    <t>UPI-ARJUN HOSPITALITY SE-Q757584362@YBL-YESB0YBLUPI-517742917204-SENT USING PAYTM U</t>
  </si>
  <si>
    <t>0000517742917204</t>
  </si>
  <si>
    <t>UPI-ARJUN HOSPITALITY SE-Q528129353@YBL-YESB0YBLUPI-517744997681-SENT USING PAYTM U</t>
  </si>
  <si>
    <t>0000517744997681</t>
  </si>
  <si>
    <t>UPI-K ENTERPRISES-BHARATPE90727935629@YESBANKLTD-YESB0YESUPI-517745148063-PAY TO BHARATPE ME</t>
  </si>
  <si>
    <t>0000517745148063</t>
  </si>
  <si>
    <t>UPI-K ENTERPRISES-BHARATPE90727935629@YESBANKLTD-YESB0YESUPI-517745152692-PAY TO BHARATPE ME</t>
  </si>
  <si>
    <t>0000517745152692</t>
  </si>
  <si>
    <t>UPI-K ENTERPRISES-BHARATPE90727935629@YESBANKLTD-YESB0YESUPI-517747921124-PAY TO BHARATPE ME</t>
  </si>
  <si>
    <t>0000517747921124</t>
  </si>
  <si>
    <t>UPI-RAPIDO-RAPIDO.RZP@ICICI-ICIC0DC0099-517748268661-PAYMENTTOROPPENTRA</t>
  </si>
  <si>
    <t>0000517748268661</t>
  </si>
  <si>
    <t>UPI-SWIGGY LIMITED-SWIGGY.REFUNDS@AXISBANK-UTIB0000052-945590701775-ORDERCANCEL</t>
  </si>
  <si>
    <t>0000945590701775</t>
  </si>
  <si>
    <t>UPI-SWIGGY LIMITED-SWIGGY.REFUNDS@AXISBANK-UTIB0000052-947828651775-ORDERCANCEL</t>
  </si>
  <si>
    <t>0000947828651775</t>
  </si>
  <si>
    <t>UPI-GULLAK TECHNOLOGIES -GULLAKTECHNOLOG19.RZP@ICICI-ICIC0DC0099-517749326954-PAYMENTFORORDER01J</t>
  </si>
  <si>
    <t>0000517749326954</t>
  </si>
  <si>
    <t>27/06/25</t>
  </si>
  <si>
    <t>0000011119828797</t>
  </si>
  <si>
    <t>UPI-PRATIMA PRABHAKAR SH-PAVANT994-1@OKICICI-BARB0POWBOM-517851344635-SENT USING PAYTM U</t>
  </si>
  <si>
    <t>0000517851344635</t>
  </si>
  <si>
    <t>UPI-ARJUN HOSPITALITY SE-Q535664772@YBL-YESB0YBLUPI-517851860884-SENT USING PAYTM U</t>
  </si>
  <si>
    <t>0000517851860884</t>
  </si>
  <si>
    <t>UPI-ARJUN HOSPITALITY SE-Q535664772@YBL-YESB0YBLUPI-517851864569-SENT USING PAYTM U</t>
  </si>
  <si>
    <t>0000517851864569</t>
  </si>
  <si>
    <t>UPI-ARJUN HOSPITALITY SE-Q528129353@YBL-YESB0YBLUPI-517855206625-SENT USING PAYTM U</t>
  </si>
  <si>
    <t>0000517855206625</t>
  </si>
  <si>
    <t>UPI-K ENTERPRISES-BHARATPE90727935629@YESBANKLTD-YESB0YESUPI-517855393215-PAY TO BHARATPE ME</t>
  </si>
  <si>
    <t>0000517855393215</t>
  </si>
  <si>
    <t>UPI-ZEPTO-ZEPTOONLINE@YBL-YESB0YBLUPI-517859081325-SENT USING PAYTM U</t>
  </si>
  <si>
    <t>0000517859081325</t>
  </si>
  <si>
    <t>UPI-ZOMATO ONLINE ORDER-ZOMATOONLINEORD384743.RZP@RXAIRTEL-AIRP0000011-517965152738-ZOMATOONLINEORDER</t>
  </si>
  <si>
    <t>0000517965152738</t>
  </si>
  <si>
    <t>28/06/25</t>
  </si>
  <si>
    <t>UPI-RAPIDO-PAYTM-76881028@PTYBL-YESB0PTMUPI-517966948581-SENT USING PAYTM U</t>
  </si>
  <si>
    <t>0000517966948581</t>
  </si>
  <si>
    <t>UPI-AVENUE SUPERMARTS LT-PINEDMARTMH@ICICI-ICIC0DC0099-517967559702-GENERATING DYNAMIC</t>
  </si>
  <si>
    <t>0000517967559702</t>
  </si>
  <si>
    <t>UPI-AVENUE FOOD PLAZA PV-AVENUEFOODPLAZAPVTLT.42399374@HDFCBANK-HDFC0MERUPI-517967614283-GENERATING DYNAMIC</t>
  </si>
  <si>
    <t>0000517967614283</t>
  </si>
  <si>
    <t>UPI-AAKIB KHAN-8887927513-3@YBL-KKBK0005135-517967754390-SENT USING PAYTM U</t>
  </si>
  <si>
    <t>0000517967754390</t>
  </si>
  <si>
    <t>UPI-ZEPTONOW-ZEPTONOW.ESBZ@HDFCBANK-HDFC0MERUPI-517968282128-SENT USING PAYTM U</t>
  </si>
  <si>
    <t>0000517968282128</t>
  </si>
  <si>
    <t>UPI-FLIPKART INTERNET PV-FLIPKARTINTERNE.PAYU@MAIRTEL-AIRP0000001-517968287474-UPIINTENT</t>
  </si>
  <si>
    <t>0000517968287474</t>
  </si>
  <si>
    <t>UPI-ZOMATO-PAYZOMATO@HDFCBANK-HDFC0MERUPI-517968360892-SENT USING PAYTM U</t>
  </si>
  <si>
    <t>0000517968360892</t>
  </si>
  <si>
    <t>29/06/25</t>
  </si>
  <si>
    <t>UPI-FLIPKART INTERNET PV-FLIPKARTINTERNE.PAYU@MAIRTEL-AIRP0000001-517923047481-REFUND FOR UPI RRN</t>
  </si>
  <si>
    <t>0000517923047481</t>
  </si>
  <si>
    <t>UPI-FLIPKART INTERNET PV-FLIPKARTINTERNE.PAYU@MAIRTEL-AIRP0000001-518008165007-REFUND FOR UPI RRN</t>
  </si>
  <si>
    <t>0000518008165007</t>
  </si>
  <si>
    <t>UPI-FLIPKART INTERNET PV-FLIPKARTINTERNE.PAYU@MAIRTEL-AIRP0000001-518069160539-UPIINTENT</t>
  </si>
  <si>
    <t>0000518069160539</t>
  </si>
  <si>
    <t>UPI-FLIPKART INTERNET PV-FLIPKARTINTERNE.PAYU@MAIRTEL-AIRP0000001-518073293055-UPIINTENT</t>
  </si>
  <si>
    <t>0000518073293055</t>
  </si>
  <si>
    <t>UPI-ZEPTO-ZEPTOONLINE@YBL-YESB0YBLUPI-518073382522-SENT USING PAYTM U</t>
  </si>
  <si>
    <t>0000518073382522</t>
  </si>
  <si>
    <t>UPI-MAGICPIN-PAYTM-13572266QSWF@PTYBL-YESB0PTMUPI-518073678607-SENT USING PAYTM U</t>
  </si>
  <si>
    <t>0000518073678607</t>
  </si>
  <si>
    <t>UPI-ZOMATO-PAYZOMATO@HDFCBANK-HDFC0MERUPI-518075359991-SENT USING PAYTM U</t>
  </si>
  <si>
    <t>0000518075359991</t>
  </si>
  <si>
    <t>UPI-GAURAV UPADHYAY-9650921077@PTHDFC-HDFC0000439-518075838765-NA</t>
  </si>
  <si>
    <t>0000518075838765</t>
  </si>
  <si>
    <t>IB BILLPAY DR-HDFC97-361010XXXX1184</t>
  </si>
  <si>
    <t>MB30004116979ET2</t>
  </si>
  <si>
    <t>30/06/25</t>
  </si>
  <si>
    <t>UPI-MAGICPIN-PAYTM-13572266QSWF@PTYBL-YESB0PTMUPI-287380995776-OID7921120197BDB57</t>
  </si>
  <si>
    <t>0000287380995776</t>
  </si>
  <si>
    <t>UPI-MAGICPIN-PAYTM-13572266QSWF@PTYBL-YESB0PTMUPI-518107866012-COLLECT</t>
  </si>
  <si>
    <t>0000518107866012</t>
  </si>
  <si>
    <t>UPI-JIO POSTPAID BILL PA-PAYTM-53817591@PTYBL-YESB0PTMUPI-518179006239-SENT USING PAYTM U</t>
  </si>
  <si>
    <t>0000518179006239</t>
  </si>
  <si>
    <t>UPI-ZEPTO MARKETPLACE PR-PINELABS.10388490@HDFCBANK-HDFC0MERUPI-518180845887-SENT USING PAYTM U</t>
  </si>
  <si>
    <t>0000518180845887</t>
  </si>
  <si>
    <t>UPI-FLIPKART PAYMENTS-PAYTM-56505013@PTYBL-YESB0PTMUPI-518182989976-SENT USING PAYTM U</t>
  </si>
  <si>
    <t>0000518182989976</t>
  </si>
  <si>
    <t>UPI-DEEPAK SHREEDHAR DIV-8850369825@NAVIAXIS-KKBK0001384-518183592981-SENT USING PAYTM U</t>
  </si>
  <si>
    <t>0000518183592981</t>
  </si>
  <si>
    <t>UPI-SNABBIT-SNABBIONLINE@YBL-YESB0YBLUPI-518183726217-PAYMENT FOR C4BDF3</t>
  </si>
  <si>
    <t>0000518183726217</t>
  </si>
  <si>
    <t>INTEREST PAID TILL 30-JUN-2025</t>
  </si>
  <si>
    <t>UPI-ZEPTO-ZEPTOONLINE@YBL-YESB0YBLUPI-518284397931-SENT USING PAYTM U</t>
  </si>
  <si>
    <t>0000518284397931</t>
  </si>
  <si>
    <t>01/07/25</t>
  </si>
  <si>
    <t>UPI-RAJESH KEVALPRASAD Y-RAJESHY3027@OKHDFCBANK-BARB0POWBOM-518285085228-SENT USING PAYTM U</t>
  </si>
  <si>
    <t>0000518285085228</t>
  </si>
  <si>
    <t>UPI-MR SURAJ KUMAR SAW-9137452851-3@AXL-IDIB000D088-518289091464-SENT USING PAYTM U</t>
  </si>
  <si>
    <t>0000518289091464</t>
  </si>
  <si>
    <t>UPI-RAPIDO-PAYTM-76881028@PTYBL-YESB0PTMUPI-518289646504-SENT USING PAYTM U</t>
  </si>
  <si>
    <t>0000518289646504</t>
  </si>
  <si>
    <t>UPI-PAYTM-ONE97987@AXISBANK-UTIB0000022-640633721825-PAYMENT ON RAPIDO</t>
  </si>
  <si>
    <t>0000640633721825</t>
  </si>
  <si>
    <t>UPI-RAPIDO-PAYTM-76881028@PTYBL-YESB0PTMUPI-518294190828-SENT USING PAYTM U</t>
  </si>
  <si>
    <t>0000518294190828</t>
  </si>
  <si>
    <t>UPI-PAYTM-ONE97987@AXISBANK-UTIB0000022-655557921825-PAYMENT ON ZEPTO U</t>
  </si>
  <si>
    <t>0000655557921825</t>
  </si>
  <si>
    <t>UPI-SNABBIT-SNABBIONLINE@YBL-YESB0YBLUPI-518395135987-PAYMENT FOR 3627DA</t>
  </si>
  <si>
    <t>0000518395135987</t>
  </si>
  <si>
    <t>02/07/25</t>
  </si>
  <si>
    <t>UPI-FURLENCO-FURLENCOCPO.RZPAP@AXISBANK-UTIB0000100-665651651835-MANDATEEXECUTE</t>
  </si>
  <si>
    <t>0000665651651835</t>
  </si>
  <si>
    <t>UPI-SNABBIT-SNABBIONLINE@YBL-YESB0YBLUPI-518396059614-PAYMENT FOR A2A416</t>
  </si>
  <si>
    <t>0000518396059614</t>
  </si>
  <si>
    <t>UPI-RAPIDO-PAYTM-76881028@PTYBL-YESB0PTMUPI-518396732471-SENT USING PAYTM U</t>
  </si>
  <si>
    <t>0000518396732471</t>
  </si>
  <si>
    <t>UPI-ARJUN HOSPITALITY SE-Q535664772@YBL-YESB0YBLUPI-518397137808-SENT USING PAYTM U</t>
  </si>
  <si>
    <t>0000518397137808</t>
  </si>
  <si>
    <t>UPI-PAYTM-ONE97987@AXISBANK-UTIB0000022-724177211835-PAYMENT ON JIO USI</t>
  </si>
  <si>
    <t>0000724177211835</t>
  </si>
  <si>
    <t>UPI-K ENTERPRISES-BHARATPE90727935629@YESBANKLTD-YESB0YESUPI-518301355441-PAY TO BHARATPE ME</t>
  </si>
  <si>
    <t>0000518301355441</t>
  </si>
  <si>
    <t>UPI-RAPIDO-PAYTM-76881028@PTYBL-YESB0PTMUPI-518302410579-SENT USING PAYTM U</t>
  </si>
  <si>
    <t>0000518302410579</t>
  </si>
  <si>
    <t>UPI-ZOMATO LIMITED-ZOMATO-ORDER@PTYBL-YESB0PTMUPI-518404645305-ZOMATO PAYMENT</t>
  </si>
  <si>
    <t>0000518404645305</t>
  </si>
  <si>
    <t>03/07/25</t>
  </si>
  <si>
    <t>UPI-AMAN-7398899465@YBL-KKBK0001364-518412013395-SENT USING PAYTM U</t>
  </si>
  <si>
    <t>0000518412013395</t>
  </si>
  <si>
    <t>UPI-MR NANDKISHOR YADAV-NANDKISHOREY041@OKAXIS-IDIB000K793-518412877512-SENT USING PAYTM U</t>
  </si>
  <si>
    <t>0000518412877512</t>
  </si>
  <si>
    <t>UPI-PAYTM-ONE97987@AXISBANK-UTIB0000022-923598691855-PAYMENT ON ZEPTO U</t>
  </si>
  <si>
    <t>0000923598691855</t>
  </si>
  <si>
    <t>04/07/25</t>
  </si>
  <si>
    <t>UPI-ARJUN HOSPITALITY SE-Q535664772@YBL-YESB0YBLUPI-518515725578-SENT USING PAYTM U</t>
  </si>
  <si>
    <t>0000518515725578</t>
  </si>
  <si>
    <t>UPI-VIKASH KUMAR SAHU-PAYTM.S1H6Q3T@PTY-YESB0MCHUPI-518518222495-SENT USING PAYTM U</t>
  </si>
  <si>
    <t>0000518518222495</t>
  </si>
  <si>
    <t>UPI-K ENTERPRISES-BHARATPE90727935629@YESBANKLTD-YESB0YESUPI-518518543030-PAY TO BHARATPE ME</t>
  </si>
  <si>
    <t>0000518518543030</t>
  </si>
  <si>
    <t>UPI-SWIGGY DINERS-SWIGGYDINEIN@ICICI-ICIC0DC0099-518520777199-SENT USING PAYTM U</t>
  </si>
  <si>
    <t>0000518520777199</t>
  </si>
  <si>
    <t>UPI-SWIGGY DINERS-SWIGGYDINEIN@ICICI-ICIC0DC0099-518500060639-TXN FAILED AT MERC</t>
  </si>
  <si>
    <t>0000518500060639</t>
  </si>
  <si>
    <t>UPI-PRANAV MORAM-9177061512@PZ-HDFC0006702-518662878227-DINNER</t>
  </si>
  <si>
    <t>0000518662878227</t>
  </si>
  <si>
    <t>05/07/25</t>
  </si>
  <si>
    <t>UPI-BIPIN SHARMA-BHARATPE09913369650@YESBANKLTD-YESB0YESUPI-518624633380-SENT USING PAYTM U</t>
  </si>
  <si>
    <t>0000518624633380</t>
  </si>
  <si>
    <t>UPI-RAPIDO-PAYTM-76881028@PTYBL-YESB0PTMUPI-518628361869-SENT USING PAYTM U</t>
  </si>
  <si>
    <t>0000518628361869</t>
  </si>
  <si>
    <t>UPI-JAWAHIR BARSATI PAL-Q76201354@YBL-BARB0POWBOM-518630106534-SENT USING PAYTM U</t>
  </si>
  <si>
    <t>0000518630106534</t>
  </si>
  <si>
    <t>UPI-TRUPTI FARSAN-Q527651191@YBL-YESB0YBLUPI-518630275773-CC13221</t>
  </si>
  <si>
    <t>0000518630275773</t>
  </si>
  <si>
    <t>UPI-GAURAV SWEETS AND NA-PAYTMQR65UARA@PTYS-YESB0PTMUPI-518630328582-SENT USING PAYTM U</t>
  </si>
  <si>
    <t>0000518630328582</t>
  </si>
  <si>
    <t>UPI-MAGICPIN-PAYTM-13572266QSWF@PTYBL-YESB0PTMUPI-518633492721-SENT USING PAYTM U</t>
  </si>
  <si>
    <t>0000518633492721</t>
  </si>
  <si>
    <t>UPI-FLIPKART INTERNET PV-FLIPKARTINTERNE.PAYU@MAIRTEL-AIRP0000001-518734462199-UPIINTENT</t>
  </si>
  <si>
    <t>0000518734462199</t>
  </si>
  <si>
    <t>06/07/25</t>
  </si>
  <si>
    <t>UPI-CAPITALFLOAT-AMZNLPA-T5EHEZZLL5@RAPL-RATN000RAPL-518734501284-YOU ARE PAYING FOR</t>
  </si>
  <si>
    <t>0000518734501284</t>
  </si>
  <si>
    <t>UPI-CREDPAYSWIGGY-CREDPAY.SWIGGY@AXISB-UTIB0000114-555321751744-PAYMENT ON CRED</t>
  </si>
  <si>
    <t>0000555321751744</t>
  </si>
  <si>
    <t>UPI-APPLE MEDIA SERVICES-APPLESERVICES.BDSI@HDFCBANK-HDFC0MERUPI-100921038578-UPI MANDATE</t>
  </si>
  <si>
    <t>0000100921038578</t>
  </si>
  <si>
    <t>UPI-MR RIYANSHI GUPTA-9810490115@AXL-IDIB000P156-971787742268-PAYMENT FROM PHONE</t>
  </si>
  <si>
    <t>0000971787742268</t>
  </si>
  <si>
    <t>07/07/25</t>
  </si>
  <si>
    <t>UPI-MOHD SALIM MOHD SAHI-9653610142@NAVIAXIS-BKID0000172-518843082069-SENT USING PAYTM U</t>
  </si>
  <si>
    <t>0000518843082069</t>
  </si>
  <si>
    <t>UPI-ARJUN HOSPITALITY SE-Q535664772@YBL-YESB0YBLUPI-518843476485-SENT USING PAYTM U</t>
  </si>
  <si>
    <t>0000518843476485</t>
  </si>
  <si>
    <t>UPI-ZOMATO ONLINE ORDER-ZOMATOONLINEORD384743.RZP@RXAIRTEL-AIRP0000011-518848375584-ZOMATOONLINEORDER</t>
  </si>
  <si>
    <t>0000518848375584</t>
  </si>
  <si>
    <t>UPI-MAGICPIN-PAYTM-13572266QSWF@PTYBL-YESB0PTMUPI-518953786526-SENT USING PAYTM U</t>
  </si>
  <si>
    <t>0000518953786526</t>
  </si>
  <si>
    <t>08/07/25</t>
  </si>
  <si>
    <t>UPI-EKART-EKART@YBL-YESB0YBLUPI-518960675868-PAYMENT FOR REFCL9</t>
  </si>
  <si>
    <t>0000518960675868</t>
  </si>
  <si>
    <t>UPI-UPSTOX SECURITIES PV-UPSTOXSEC@HDFCBANK-HDFC0MERUPI-555623094932-HDFC-UPI-INTENT</t>
  </si>
  <si>
    <t>0000555623094932</t>
  </si>
  <si>
    <t>09/07/25</t>
  </si>
  <si>
    <t>UPI-UPSTOX SECURITIES PV-UPSTOXSEC@HDFCBANK-HDFC0MERUPI-555612088007-HDFC-UPI-INTENT</t>
  </si>
  <si>
    <t>0000555612088007</t>
  </si>
  <si>
    <t>UPI-NISHA YADAV-PUSPESHYADAV54@OKICICI-UBIN0556955-519063274875-SENT USING PAYTM U</t>
  </si>
  <si>
    <t>0000519063274875</t>
  </si>
  <si>
    <t>UPI-ARJUN HOSPITALITY SE-Q535664772@YBL-YESB0YBLUPI-519063519861-SENT USING PAYTM U</t>
  </si>
  <si>
    <t>0000519063519861</t>
  </si>
  <si>
    <t>UPI-ARJUN HOSPITALITY SE-Q535664772@YBL-YESB0YBLUPI-519063472537-SENT USING PAYTM U</t>
  </si>
  <si>
    <t>0000519063472537</t>
  </si>
  <si>
    <t>UPI-ARJUN HOSPITALITY SE-Q535664772@YBL-YESB0YBLUPI-519065098375-SENT USING PAYTM U</t>
  </si>
  <si>
    <t>0000519065098375</t>
  </si>
  <si>
    <t>UPI-VIKASH KUMAR SAHU-PAYTM.S1H6Q3T@PTY-YESB0MCHUPI-519067047630-SENT USING PAYTM U</t>
  </si>
  <si>
    <t>0000519067047630</t>
  </si>
  <si>
    <t>UPI-RAPIDO-PAYTM-76881028@PTYBL-YESB0PTMUPI-519068600682-SENT USING PAYTM U</t>
  </si>
  <si>
    <t>0000519068600682</t>
  </si>
  <si>
    <t>UPI-SISU VENTURES-PAYTMQR67WD44@PTYS-YESB0PTMUPI-519068890615-SENT USING PAYTM U</t>
  </si>
  <si>
    <t>0000519068890615</t>
  </si>
  <si>
    <t>UPI-RAJAN PATEL-BHARATPE2Z0E0R0S8B59439@UNITYPE-UNBA000BHPE-519069086763-SENT USING PAYTM U</t>
  </si>
  <si>
    <t>0000519069086763</t>
  </si>
  <si>
    <t>UPI-ZOMATO PRIVATE LIMIT-ZOMATO.PAYU@AXISBANK-UTIB0000000-519069831175-UPIINTENT</t>
  </si>
  <si>
    <t>0000519069831175</t>
  </si>
  <si>
    <t>UPI-ARJUN HOSPITALITY SE-Q535664772@YBL-YESB0YBLUPI-519172165546-SENT USING PAYTM U</t>
  </si>
  <si>
    <t>0000519172165546</t>
  </si>
  <si>
    <t>10/07/25</t>
  </si>
  <si>
    <t>UPI-ARJUN HOSPITALITY SE-Q757584362@YBL-YESB0YBLUPI-519176091224-SENT USING PAYTM U</t>
  </si>
  <si>
    <t>0000519176091224</t>
  </si>
  <si>
    <t>UPI-NOORUDDIN SHAIKH-NOORUDDIN488@FEDERAL-FDRL0005556-519178451588-SENT USING PAYTM U</t>
  </si>
  <si>
    <t>0000519178451588</t>
  </si>
  <si>
    <t>UPI-INFIBEAM AVENUES LTD-CCAVENUEEDU@MAIRTEL-AIRP0000001-519122789174-RAISING COLLECT</t>
  </si>
  <si>
    <t>0000519122789174</t>
  </si>
  <si>
    <t>UPI-GAURAV UPADHYAY-9650921077@PTHDFC-HDFC0000439-519279158158-NA</t>
  </si>
  <si>
    <t>0000519279158158</t>
  </si>
  <si>
    <t>11/07/25</t>
  </si>
  <si>
    <t>UPI-MR ANAND JAYRAM SHUK-SHUKLAA63054@OKSBI-MAHB0001553-519281823099-SENT USING PAYTM U</t>
  </si>
  <si>
    <t>0000519281823099</t>
  </si>
  <si>
    <t>UPI-ARJUN HOSPITALITY SE-Q528129353@YBL-YESB0YBLUPI-519282023623-SENT USING PAYTM U</t>
  </si>
  <si>
    <t>0000519282023623</t>
  </si>
  <si>
    <t>UPI-K ENTERPRISES-BHARATPE90727935629@YESBANKLTD-YESB0YESUPI-519282301477-PAY TO BHARATPE ME</t>
  </si>
  <si>
    <t>0000519282301477</t>
  </si>
  <si>
    <t>UPI-K ENTERPRISES-BHARATPE90727935629@YESBANKLTD-YESB0YESUPI-519284749648-PAY TO BHARATPE ME</t>
  </si>
  <si>
    <t>0000519284749648</t>
  </si>
  <si>
    <t>UPI-SURESH SAW-9967339783@IBL-UCBA0001415-519392498545-SENT USING PAYTM U</t>
  </si>
  <si>
    <t>0000519392498545</t>
  </si>
  <si>
    <t>12/07/25</t>
  </si>
  <si>
    <t>UPI-SAKI VIHAR ROAD POWA-PAYTM.S1GHEF1@PTY-YESB0MCHUPI-519395727215-SENT USING PAYTM U</t>
  </si>
  <si>
    <t>0000519395727215</t>
  </si>
  <si>
    <t>UPI-GIRISHA KUKRETI-8587059905@PTHDFC-HDFC0000329-519303855596-NA</t>
  </si>
  <si>
    <t>0000519303855596</t>
  </si>
  <si>
    <t>UPI-NIVIKA HUNGRY HELPER-STATICBP.A000000000017488@AXISBANK-UTIB0000006-519304208765-SENT USING PAYTM U</t>
  </si>
  <si>
    <t>0000519304208765</t>
  </si>
  <si>
    <t>13/07/25</t>
  </si>
  <si>
    <t>UPI-MC DONALDS-MCDONALDS.42494419@HDFCBANK-HDFC0MERUPI-519404332264-GENERATING DYNAMIC</t>
  </si>
  <si>
    <t>0000519404332264</t>
  </si>
  <si>
    <t>UPI-MC DONALDS-MCDONALDS.42494419@HDFCBANK-HDFC0MERUPI-519404345972-GENERATING DYNAMIC</t>
  </si>
  <si>
    <t>0000519404345972</t>
  </si>
  <si>
    <t>UPI-MC DONALDS-MCDONALDS.42494419@HDFCBANK-HDFC0MERUPI-519404347350-GENERATING DYNAMIC</t>
  </si>
  <si>
    <t>0000519404347350</t>
  </si>
  <si>
    <t>UPI-ZEPTO MARKETPLACE PR-ZEPTO.PAYU@AXISBANK-UTIB0000100-519409412928-SENT USING PAYTM U</t>
  </si>
  <si>
    <t>0000519409412928</t>
  </si>
  <si>
    <t>UPI-SAKI VIHAR ROAD POWA-PAYTM.S1GHEF1@PTY-YESB0MCHUPI-519411485809-SENT USING PAYTM U</t>
  </si>
  <si>
    <t>0000519411485809</t>
  </si>
  <si>
    <t>UPI-DHIRAJ KUMAR GUPTA-DHIRAJGUPTA90049@OKSBI-BARB0POWBOM-519412353860-SENT USING PAYTM U</t>
  </si>
  <si>
    <t>0000519412353860</t>
  </si>
  <si>
    <t>UPI-ARJUN HOSPITALITY SE-Q085279165@YBL-YESB0YBLUPI-519517286941-SENT USING PAYTM U</t>
  </si>
  <si>
    <t>0000519517286941</t>
  </si>
  <si>
    <t>14/07/25</t>
  </si>
  <si>
    <t>UPI-K ENTERPRISES-BHARATPE90727935629@YESBANKLTD-YESB0YESUPI-519519378554-PAY TO BHARATPE ME</t>
  </si>
  <si>
    <t>0000519519378554</t>
  </si>
  <si>
    <t>UPI-RAJISH  -RAJISHKHAN43567@OKSBI-SBIN0018874-519521838435-SENT USING PAYTM U</t>
  </si>
  <si>
    <t>0000519521838435</t>
  </si>
  <si>
    <t>UPI-RISHIKESH DAILY NEED-PAYTMQR69LO9J@PTYS-YESB0PTMUPI-519525022689-SENT USING PAYTM U</t>
  </si>
  <si>
    <t>0000519525022689</t>
  </si>
  <si>
    <t>UPI-CHANDRASHEKHAR CHAUH-PAYTMQR3V6UP47T0H@PAYTM-YESB0PTMUPI-519633977303-NA</t>
  </si>
  <si>
    <t>0000519633977303</t>
  </si>
  <si>
    <t>15/07/25</t>
  </si>
  <si>
    <t>UPI-MOHD  MOHSIN SHEKH-7388HP-1@OKSBI-YESB0001312-519634726007-SENT USING PAYTM U</t>
  </si>
  <si>
    <t>0000519634726007</t>
  </si>
  <si>
    <t>UPI-SAKI VIHAR ROAD POWA-PAYTM.S1GHEF1@PTY-YESB0MCHUPI-519637441124-SENT USING PAYTM U</t>
  </si>
  <si>
    <t>0000519637441124</t>
  </si>
  <si>
    <t>UPI-DEVANSH GARG-GARGDEVANSH12@OKHDFCBANK-BARB0VIVEKV-108173505488-UPI</t>
  </si>
  <si>
    <t>0000108173505488</t>
  </si>
  <si>
    <t>16/07/25</t>
  </si>
  <si>
    <t>UPI-FULCHAND JANU YADAV-9137086342@IBL-UBIN0556688-519742477544-SENT USING PAYTM U</t>
  </si>
  <si>
    <t>0000519742477544</t>
  </si>
  <si>
    <t>UPI-K ENTERPRISES-BHARATPE90727935629@YESBANKLTD-YESB0YESUPI-519745475078-PAY TO BHARATPE ME</t>
  </si>
  <si>
    <t>0000519745475078</t>
  </si>
  <si>
    <t>UPI-SAKI VIHAR ROAD POWA-PAYTM.S1GHEF1@PTY-YESB0MCHUPI-519749086059-SENT USING PAYTM U</t>
  </si>
  <si>
    <t>0000519749086059</t>
  </si>
  <si>
    <t>UPI-GOOGLE PLAY-PLAYSTORE@AXISBANK-UTIB0000553-571657071975-MANDATEEXECUTE</t>
  </si>
  <si>
    <t>0000571657071975</t>
  </si>
  <si>
    <t>UPI-GOOGLE PAY-GOOGLEPAY@AXISBANK-UTIB0000004-571720141975-UPI</t>
  </si>
  <si>
    <t>0000571720141975</t>
  </si>
  <si>
    <t>UPI-SODEXO JPMC-PAYTM-83851273@PTYBL-YESB0PTMUPI-519855256194-SENT USING PAYTM U</t>
  </si>
  <si>
    <t>0000519855256194</t>
  </si>
  <si>
    <t>17/07/25</t>
  </si>
  <si>
    <t>UPI-SODEXO JPMC-PAYTM-83851273@PTYBL-YESB0PTMUPI-519858157818-SENT USING PAYTM U</t>
  </si>
  <si>
    <t>0000519858157818</t>
  </si>
  <si>
    <t>UPI-SODEXO JPMC-PAYTM-83851273@PTYBL-YESB0PTMUPI-519858435063-SENT USING PAYTM U</t>
  </si>
  <si>
    <t>0000519858435063</t>
  </si>
  <si>
    <t>UPI-PRADEEP KUMAR MISHRA-PAYTMQR1AD7NILGHY@PAYTM-YESB0PTMUPI-519859363839-NA</t>
  </si>
  <si>
    <t>0000519859363839</t>
  </si>
  <si>
    <t>UPI-RISHIKESH DAILY NEED-PAYTMQR69LO9J@PTYS-YESB0PTMUPI-519859871548-SENT USING PAYTM U</t>
  </si>
  <si>
    <t>0000519859871548</t>
  </si>
  <si>
    <t>UPI-RAPIDO-PAYTM-76881028@PTYBL-YESB0PTMUPI-519964467305-SENT USING PAYTM U</t>
  </si>
  <si>
    <t>0000519964467305</t>
  </si>
  <si>
    <t>18/07/25</t>
  </si>
  <si>
    <t>UPI-SODEXO JPMC-PAYTM-83851273@PTYBL-YESB0PTMUPI-519965825282-SENT USING PAYTM U</t>
  </si>
  <si>
    <t>0000519965825282</t>
  </si>
  <si>
    <t>UPI-SODEXO JPMC-PAYTM-83851273@PTYBL-YESB0PTMUPI-519966874591-SENT USING PAYTM U</t>
  </si>
  <si>
    <t>0000519966874591</t>
  </si>
  <si>
    <t>UPI-SODEXO JPMC-PAYTM-83851273@PTYBL-YESB0PTMUPI-519967102495-SENT USING PAYTM U</t>
  </si>
  <si>
    <t>0000519967102495</t>
  </si>
  <si>
    <t>UPI-XXXXXXXXXXXX1827-PUNB0077110-386720061838-3 MONTH RENT AC IN</t>
  </si>
  <si>
    <t>0000386720061838</t>
  </si>
  <si>
    <t>MB18143451713T50</t>
  </si>
  <si>
    <t>UPI-SUNIL KUMAR SINGH-2024SUNIL123@OKHDFCBANK-AIRP0000001-519970264240-SENT USING PAYTM U</t>
  </si>
  <si>
    <t>0000519970264240</t>
  </si>
  <si>
    <t>UPI-NAGORI DAIRY-PAYTMQRC1VHB2G70Z@PAYTM-YESB0PTMUPI-519973677317-NA</t>
  </si>
  <si>
    <t>0000519973677317</t>
  </si>
  <si>
    <t>UPI-RAPIDO-PAYTM-76881028@PTYBL-YESB0PTMUPI-519973897068-SENT USING PAYTM U</t>
  </si>
  <si>
    <t>0000519973897068</t>
  </si>
  <si>
    <t>UPI-MAGICPIN-PAYTM-13572266QSWF@PTYBL-YESB0PTMUPI-520079752857-SENT USING PAYTM U</t>
  </si>
  <si>
    <t>0000520079752857</t>
  </si>
  <si>
    <t>19/07/25</t>
  </si>
  <si>
    <t>UPI-MAGICPIN-PAYTM-13572266QSWF@PTYBL-YESB0PTMUPI-556607134447-EXPRESS</t>
  </si>
  <si>
    <t>0000556607134447</t>
  </si>
  <si>
    <t>UPI-MAGICPIN-PAYTM-13572266QSWF@PTYBL-YESB0PTMUPI-520080458861-SENT USING PAYTM U</t>
  </si>
  <si>
    <t>0000520080458861</t>
  </si>
  <si>
    <t>UPI-RAJESH GIRI-7877864383-3@IBL-UBIN0556904-520085790569-SENT USING PAYTM U</t>
  </si>
  <si>
    <t>0000520085790569</t>
  </si>
  <si>
    <t>UPI-ANITA TAMANG-Q275624825@YBL-YESB0YBLUPI-520086151522-SENT USING PAYTM U</t>
  </si>
  <si>
    <t>0000520086151522</t>
  </si>
  <si>
    <t>UPI-MUMBAI CHEMIST-GPAY-11265753399@OKBIZAXIS-UTIB0000553-520186685610-SENT USING PAYTM U</t>
  </si>
  <si>
    <t>0000520186685610</t>
  </si>
  <si>
    <t>20/07/25</t>
  </si>
  <si>
    <t>UPI-MAGICPIN-MAGICPIN.PAYU@AXISBANK-UTIB0000000-520191521747-UPIINTENT</t>
  </si>
  <si>
    <t>0000520191521747</t>
  </si>
  <si>
    <t>UPI-MAGICPIN-PAYTM-13572266QSWF@PTYBL-YESB0PTMUPI-520191561466-SENT USING PAYTM U</t>
  </si>
  <si>
    <t>0000520191561466</t>
  </si>
  <si>
    <t>UPI-SAKI VIHAR ROAD POWA-PAYTM.S1GHEF1@PTY-YESB0MCHUPI-520191700777-SENT USING PAYTM U</t>
  </si>
  <si>
    <t>0000520191700777</t>
  </si>
  <si>
    <t>UPI-MAHAMMAD NAJIRBHAI S-PAYTMQR5C3JCW@PTYS-YESB0PTMUPI-520196372432-SENT USING PAYTM U</t>
  </si>
  <si>
    <t>0000520196372432</t>
  </si>
  <si>
    <t>UPI-ARVIND YADAVRAO MUJM-ARVINDMUJMULE50@OKSBI-SBIN0008337-520297539708-SENT USING PAYTM U</t>
  </si>
  <si>
    <t>0000520297539708</t>
  </si>
  <si>
    <t>21/07/25</t>
  </si>
  <si>
    <t>UPI-DHAIRYA   PANDEY-DHAIRYAPANDEY18@OKICICI-KKBK0005948-556887562147-UPI</t>
  </si>
  <si>
    <t>0000556887562147</t>
  </si>
  <si>
    <t>UPI-VIJAY MUKUND SINGH-VIJAYGURJAR63902-2@OKSBI-BARB0BADIXX-520298530414-SENT USING PAYTM U</t>
  </si>
  <si>
    <t>0000520298530414</t>
  </si>
  <si>
    <t>UPI-QUICK BITE-PAYTMQR5EQRVR@PTYS-YESB0PTMUPI-520298746259-SENT USING PAYTM U</t>
  </si>
  <si>
    <t>0000520298746259</t>
  </si>
  <si>
    <t>UPI-SODEXO INDIA SERVICE-PINELABS.2420857@ICICI-ICIC0DC0099-520299471852-SENT USING PAYTM U</t>
  </si>
  <si>
    <t>0000520299471852</t>
  </si>
  <si>
    <t>UPI-SODEXO JPMC-PAYTM-83851273@PTYBL-YESB0PTMUPI-520299510180-SENT USING PAYTM U</t>
  </si>
  <si>
    <t>0000520299510180</t>
  </si>
  <si>
    <t>UPI-SODEXO JPMC-PAYTM-83851273@PTYBL-YESB0PTMUPI-520299694166-SENT USING PAYTM U</t>
  </si>
  <si>
    <t>0000520299694166</t>
  </si>
  <si>
    <t>UPI-SODEXO INDIA SERVICE-PINELABS.2420862@ICICI-ICIC0DC0099-520200986378-SENT USING PAYTM U</t>
  </si>
  <si>
    <t>0000520200986378</t>
  </si>
  <si>
    <t>UPI-SODEXO INDIA SERVICE-PINELABS.2420847@ICICI-ICIC0DC0099-520203823333-SENT USING PAYTM U</t>
  </si>
  <si>
    <t>0000520203823333</t>
  </si>
  <si>
    <t>UPI-SNABBIT-SNABBIONLINE@YBL-YESB0YBLUPI-520204874419-PAYMENT FOR 274D47</t>
  </si>
  <si>
    <t>0000520204874419</t>
  </si>
  <si>
    <t>UPI-VIJAYKUMAR PANCHAM P-80VIJAYKUMARPANDAY@OKAXIS-KARB0000516-520310310257-SENT USING PAYTM U</t>
  </si>
  <si>
    <t>0000520310310257</t>
  </si>
  <si>
    <t>22/07/25</t>
  </si>
  <si>
    <t>UPI-SODEXO JPMC-PAYTM-83851273@PTYBL-YESB0PTMUPI-520311765281-SENT USING PAYTM U</t>
  </si>
  <si>
    <t>0000520311765281</t>
  </si>
  <si>
    <t>UPI-SODEXO JPMC-PAYTM-83851273@PTYBL-YESB0PTMUPI-520313128590-SENT USING PAYTM U</t>
  </si>
  <si>
    <t>0000520313128590</t>
  </si>
  <si>
    <t>UPI-JPMC NIRLON 21141401-PAYTMQR28100505010118DXYTQPR035@PAYTM-YESB0PTMUPI-520313616103-NA</t>
  </si>
  <si>
    <t>0000520313616103</t>
  </si>
  <si>
    <t>UPI-SODEXO INDIA SERVICE-PINELABS.2420862@ICICI-ICIC0DC0099-520316840790-SENT USING PAYTM U</t>
  </si>
  <si>
    <t>0000520316840790</t>
  </si>
  <si>
    <t>UPI-ROSHANI LALCHAND PAL-ROSHANIPAL161-1@OKHDFCBANK-HDFC0009369-520317558997-SENT USING PAYTM U</t>
  </si>
  <si>
    <t>0000520317558997</t>
  </si>
  <si>
    <t>UPI-BIRENDRA GURJAR-9372083229-2@AXL-UBIN0556904-520423319574-SENT USING PAYTM U</t>
  </si>
  <si>
    <t>0000520423319574</t>
  </si>
  <si>
    <t>23/07/25</t>
  </si>
  <si>
    <t>UPI-SODEXO JPMC-PAYTM-83851273@PTYBL-YESB0PTMUPI-520423365944-SENT USING PAYTM U</t>
  </si>
  <si>
    <t>0000520423365944</t>
  </si>
  <si>
    <t>UPI-SODEXO JPMC-PAYTM-83851273@PTYBL-YESB0PTMUPI-520425912832-SENT USING PAYTM U</t>
  </si>
  <si>
    <t>0000520425912832</t>
  </si>
  <si>
    <t>UPI-QUICK BITE-PAYTMQR5EQRVR@PTYS-YESB0PTMUPI-520427569101-SENT USING PAYTM U</t>
  </si>
  <si>
    <t>0000520427569101</t>
  </si>
  <si>
    <t>UPI-MANOJ KASHIPRASAD YA-8291819203@YBL-SBIN0008373-520430065015-SENT USING PAYTM U</t>
  </si>
  <si>
    <t>0000520430065015</t>
  </si>
  <si>
    <t>UPI-NITISH   RAI-NETESHRAI143@OKAXIS-KKBK0001399-520535066207-SENT USING PAYTM U</t>
  </si>
  <si>
    <t>0000520535066207</t>
  </si>
  <si>
    <t>24/07/25</t>
  </si>
  <si>
    <t>UPI-ARJUN HOSPITALITY SE-Q757584362@YBL-YESB0YBLUPI-520536164193-SENT USING PAYTM U</t>
  </si>
  <si>
    <t>0000520536164193</t>
  </si>
  <si>
    <t>UPI-K ENTERPRISES-BHARATPE90727935629@YESBANKLTD-YESB0YESUPI-520536224510-PAY TO BHARATPE ME</t>
  </si>
  <si>
    <t>0000520536224510</t>
  </si>
  <si>
    <t>UPI-RAPIDO-PAYTM-76881028@PTYBL-YESB0PTMUPI-520539120543-SENT USING PAYTM U</t>
  </si>
  <si>
    <t>0000520539120543</t>
  </si>
  <si>
    <t>UPI-PHONEPE-PHONEPEMERCHANT@YESBANK-YESB0000022-520510226160-R02 PHONEPE REVERS</t>
  </si>
  <si>
    <t>0000520510226160</t>
  </si>
  <si>
    <t>UPI-SNABBIT-SNABBIONLINE@AXL-UTIB0AXLUPI-520539440139-PAYMENT FOR 66332B</t>
  </si>
  <si>
    <t>0000520539440139</t>
  </si>
  <si>
    <t>UPI-SNABBIT-SNABBIONLINE@YBL-YESB0YBLUPI-520540846634-PAYMENT FOR 4A9F15</t>
  </si>
  <si>
    <t>0000520540846634</t>
  </si>
  <si>
    <t>UPI-SAKI VIHAR ROAD POWA-PAYTM.S1GHEF1@PTY-YESB0MCHUPI-520542953755-SENT USING PAYTM U</t>
  </si>
  <si>
    <t>0000520542953755</t>
  </si>
  <si>
    <t>UPI-SAKI VIHAR ROAD POWA-PAYTM.S1GHEF1@PTY-YESB0MCHUPI-520542938818-SENT USING PAYTM U</t>
  </si>
  <si>
    <t>0000520542938818</t>
  </si>
  <si>
    <t>UPI-PANDIT BHUNESHWAR-PANDITBHUNESHWAR66@OKSBI-SRCB0000444-520647449371-SENT USING PAYTM U</t>
  </si>
  <si>
    <t>0000520647449371</t>
  </si>
  <si>
    <t>25/07/25</t>
  </si>
  <si>
    <t>UPI-ARJUN HOSPITALITY SE-Q757584362@YBL-YESB0YBLUPI-520648611093-SENT USING PAYTM U</t>
  </si>
  <si>
    <t>0000520648611093</t>
  </si>
  <si>
    <t>UPI-AZHAR RAZA-HASIMKHAN12346678@OKSBI-BKID0007623-520652084771-SENT USING PAYTM U</t>
  </si>
  <si>
    <t>0000520652084771</t>
  </si>
  <si>
    <t>UPI-MAGICPIN-MAGICPIN.PAYU@AXISBANK-UTIB0000000-520658482892-UPIINTENT</t>
  </si>
  <si>
    <t>0000520658482892</t>
  </si>
  <si>
    <t>UPI-WWW MAGICPIN IN-MAGICP.PAYU@HDFCBANK-HDFC0MERUPI-520770361570-UPIINTENT</t>
  </si>
  <si>
    <t>0000520770361570</t>
  </si>
  <si>
    <t>26/07/25</t>
  </si>
  <si>
    <t>UPI-FARMAN MOHAMMAD HANI-FARMANANSARI6780-1@OKHDFCBANK-KKBK0000651-520984831995-SENT USING PAYTM U</t>
  </si>
  <si>
    <t>0000520984831995</t>
  </si>
  <si>
    <t>28/07/25</t>
  </si>
  <si>
    <t>UPI-K ENTERPRISES-BHARATPE90727935629@YESBANKLTD-YESB0YESUPI-520987213716-PAY TO BHARATPE ME</t>
  </si>
  <si>
    <t>0000520987213716</t>
  </si>
  <si>
    <t>UPI-PAYTM-ONE97987@AXISBANK-UTIB0000022-241262412095-PAYMENT ON FLIPKAR</t>
  </si>
  <si>
    <t>0000241262412095</t>
  </si>
  <si>
    <t>UPI-GOOGLE PLAY-PLAYSTORE@AXISBANK-UTIB0000553-246945192105-MANDATEEXECUTE</t>
  </si>
  <si>
    <t>0000246945192105</t>
  </si>
  <si>
    <t>29/07/25</t>
  </si>
  <si>
    <t>UPI-GOOGLE PAY-GOOGLEPAY@AXISBANK-UTIB0000004-247003932105-UPI</t>
  </si>
  <si>
    <t>0000247003932105</t>
  </si>
  <si>
    <t>0000011164616197</t>
  </si>
  <si>
    <t>UPI-GOOGLE PLAY-PLAYSTORE@AXISBANK-UTIB0000553-253218182105-MANDATEEXECUTE</t>
  </si>
  <si>
    <t>0000253218182105</t>
  </si>
  <si>
    <t>UPI-GOOGLE PAY-GOOGLEPAY@AXISBANK-UTIB0000004-253251882105-UPI</t>
  </si>
  <si>
    <t>0000253251882105</t>
  </si>
  <si>
    <t>UPI-GOOGLE PLAY-PLAYSTORE@AXISBANK-UTIB0000553-253308222105-MANDATEEXECUTE</t>
  </si>
  <si>
    <t>0000253308222105</t>
  </si>
  <si>
    <t>UPI-GOOGLE PAY-GOOGLEPAY@AXISBANK-UTIB0000004-253378052105-UPI</t>
  </si>
  <si>
    <t>0000253378052105</t>
  </si>
  <si>
    <t>UPI-RAPIDO-PAYTM-76881028@PTYBL-YESB0PTMUPI-521096918978-SENT USING PAYTM U</t>
  </si>
  <si>
    <t>0000521096918978</t>
  </si>
  <si>
    <t>UPI-MAGICPIN-MAGICPIN.PAYU@AXISBANK-UTIB0000000-521002551024-UPIINTENT</t>
  </si>
  <si>
    <t>0000521002551024</t>
  </si>
  <si>
    <t>UPI-MOHAMMAD HASAN  KHAN-PAYTMQR6J5X0Q@PTYS-YESB0PTMUPI-521002637966-SENT USING PAYTM U</t>
  </si>
  <si>
    <t>0000521002637966</t>
  </si>
  <si>
    <t>UPI-KAMALUDDIN SHAIKH-SHAIKHKAMALUDDIN70@OKHDFCBANK-BCBM0000056-521005138454-SENT USING PAYTM U</t>
  </si>
  <si>
    <t>0000521005138454</t>
  </si>
  <si>
    <t>UPI-SHAH ALAM SIDDIQUI-AHMEDRAZASAYYED25-3@OKSBI-IPOS0000001-521006570349-SENT USING PAYTM U</t>
  </si>
  <si>
    <t>0000521006570349</t>
  </si>
  <si>
    <t>UPI-RAPIDO-PAYTM-76881028@PTYBL-YESB0PTMUPI-521110090638-SENT USING PAYTM U</t>
  </si>
  <si>
    <t>0000521110090638</t>
  </si>
  <si>
    <t>30/07/25</t>
  </si>
  <si>
    <t>UPI-GOPAL KUMAR SAW-SAWGOPALKUMAR888@OKSBI-BKID0000093-521113543368-SENT USING PAYTM U</t>
  </si>
  <si>
    <t>0000521113543368</t>
  </si>
  <si>
    <t>UPI-SIJI VARGHESE-SIJIROBINVARGHESE-1@OKSBI-IBKL0000694-521106492639-UPI</t>
  </si>
  <si>
    <t>0000521106492639</t>
  </si>
  <si>
    <t>UPI-GOOGLE PLAY-PLAYSTORE@AXISBANK-UTIB0000553-524073502115-MANDATEEXECUTE</t>
  </si>
  <si>
    <t>0000524073502115</t>
  </si>
  <si>
    <t>UPI-RAPIDO-PAYTM-76881028@PTYBL-YESB0PTMUPI-521335822024-SENT USING PAYTM U</t>
  </si>
  <si>
    <t>0000521335822024</t>
  </si>
  <si>
    <t>01/08/25</t>
  </si>
  <si>
    <t>UPI-U S MEDICAL AND GENE-GPAY-11244232072@OKBIZAXIS-UTIB0000553-688528395969-SENT USING PAYTM U</t>
  </si>
  <si>
    <t>0000688528395969</t>
  </si>
  <si>
    <t>UPI-SURESHKUMAR SHIVMANI-8452085565@YBL-SBIN0008770-688532775347-SENT USING PAYTM U</t>
  </si>
  <si>
    <t>0000688532775347</t>
  </si>
  <si>
    <t>UPI-RAPIDO-PAYTM-76881028@PTYBL-YESB0PTMUPI-521337795549-SENT USING PAYTM U</t>
  </si>
  <si>
    <t>0000521337795549</t>
  </si>
  <si>
    <t>UPI-SHIV SAGAR VEG FAST -PAYTMQR6F3Y8T@PTYS-YESB0PTMUPI-521337815921-SENT USING PAYTM U</t>
  </si>
  <si>
    <t>0000521337815921</t>
  </si>
  <si>
    <t>UPI-SHIV SAGAR VEG FAST -PAYTMQR6F3Y8T@PTYS-YESB0PTMUPI-521337840256-SENT USING PAYTM U</t>
  </si>
  <si>
    <t>0000521337840256</t>
  </si>
  <si>
    <t>UPI-XXXXXXXXXXX8827-UBIN0814385-688536408323-SENT USING PAYTM U</t>
  </si>
  <si>
    <t>0000688536408323</t>
  </si>
  <si>
    <t>UPI-SAKENDRA KUMAR SAH-9867561154@AXL-IPOS0000001-521338926435-SENT USING PAYTM U</t>
  </si>
  <si>
    <t>0000521338926435</t>
  </si>
  <si>
    <t>UPI-MOHIT GROVER-7506498239.WA.PCE@WAHDFCBANK-HDFC0007707-109058983274-PAY BY WHATSAPP</t>
  </si>
  <si>
    <t>0000109058983274</t>
  </si>
  <si>
    <t>UPI-DHAIRYA   PANDEY-DHAIRYAPANDEY18@OKICICI-KKBK0005948-521391843921-UPI</t>
  </si>
  <si>
    <t>0000521391843921</t>
  </si>
  <si>
    <t>UPI-MASTER YOGENDER-9310616594@PTYES-IDIB000S537-688552441348-SENT FROM PAYTM</t>
  </si>
  <si>
    <t>0000688552441348</t>
  </si>
  <si>
    <t>UPI-MAGICPIN-PAYTM-13572266QSWF@PTYBL-YESB0PTMUPI-521453737233-SENT USING PAYTM U</t>
  </si>
  <si>
    <t>0000521453737233</t>
  </si>
  <si>
    <t>02/08/25</t>
  </si>
  <si>
    <t>UPI-KARADIYA SAAD-PAYTM.S14TK15@PTY-YESB0MCHUPI-521570624162-SENT USING PAYTM U</t>
  </si>
  <si>
    <t>0000521570624162</t>
  </si>
  <si>
    <t>03/08/25</t>
  </si>
  <si>
    <t>UPI-RAPIDO-PAYTM-76881028@PTYBL-YESB0PTMUPI-521674034818-SENT USING PAYTM U</t>
  </si>
  <si>
    <t>0000521674034818</t>
  </si>
  <si>
    <t>04/08/25</t>
  </si>
  <si>
    <t>UPI-ARJUN HOSPITALITY SE-Q535664772@YBL-YESB0YBLUPI-521675623840-SENT USING PAYTM U</t>
  </si>
  <si>
    <t>0000521675623840</t>
  </si>
  <si>
    <t>UPI-CAPITALFLOAT-AMZNLPA-T5EHEZZLL5@RAPL-RATN000RAPL-521675845370-YOU ARE PAYING FOR</t>
  </si>
  <si>
    <t>0000521675845370</t>
  </si>
  <si>
    <t>NEFT CR-CHAS0INBX01-J.P. MORGAN SERVICES INDIA PRIVATE LIMITED-RITIK GUPTA-CHASN52025080401754678</t>
  </si>
  <si>
    <t>CHASN52025080401754678</t>
  </si>
  <si>
    <t>UPI-CRED CLUB-CRED.CLUB@AXISB-UTIB0000114-558207137989-PAYMENT ON CRED</t>
  </si>
  <si>
    <t>0000558207137989</t>
  </si>
  <si>
    <t>UPI-RAPIDO-PAYTM-76881028@PTYBL-YESB0PTMUPI-521786841678-SENT USING PAYTM U</t>
  </si>
  <si>
    <t>0000521786841678</t>
  </si>
  <si>
    <t>05/08/25</t>
  </si>
  <si>
    <t>UPI-PUSHPA SANTOSH PRASA-SANTOSHPRASADDD2416@OKSBI-PUNB0093710-521789492492-SENT USING PAYTM U</t>
  </si>
  <si>
    <t>0000521789492492</t>
  </si>
  <si>
    <t>UPI-SAKI VIHAR ROAD POWA-PAYTM.S1GHEF1@PTY-YESB0MCHUPI-521789495408-SENT USING PAYTM U</t>
  </si>
  <si>
    <t>0000521789495408</t>
  </si>
  <si>
    <t>UPI-RAPIDO-PAYTM-76881028@PTYBL-YESB0PTMUPI-521802395035-SENT USING PAYTM U</t>
  </si>
  <si>
    <t>0000521802395035</t>
  </si>
  <si>
    <t>06/08/25</t>
  </si>
  <si>
    <t>UPI-ARJUN HOSPITALITY SE-Q757584362@YBL-YESB0YBLUPI-109324185977-UPI</t>
  </si>
  <si>
    <t>0000109324185977</t>
  </si>
  <si>
    <t>UPI-K ENTERPRISES-BHARATPE90727935629@YESBANKLTD-YESB0YESUPI-521802534885-PAY TO BHARATPE ME</t>
  </si>
  <si>
    <t>0000521802534885</t>
  </si>
  <si>
    <t>UPI-RAPIDO-PAYTM-76881028@PTYBL-YESB0PTMUPI-521805271274-SENT USING PAYTM U</t>
  </si>
  <si>
    <t>0000521805271274</t>
  </si>
  <si>
    <t>UPI-NITIN NANJI KHAMBHAL-SPCLABEL@OKHDFCBANK-BARB0THAVIL-521806262042-SENT USING PAYTM U</t>
  </si>
  <si>
    <t>0000521806262042</t>
  </si>
  <si>
    <t>UPI-KHEMRAJ  AMARCHANDJI-KRJAIN15@OKHDFCBANK-UNBA0000036-521806266879-SENT USING PAYTM U</t>
  </si>
  <si>
    <t>0000521806266879</t>
  </si>
  <si>
    <t>UPI-RISHAB DANDRIYAL-9971041480@PTHDFC-HDFC0000678-521809721743-NA</t>
  </si>
  <si>
    <t>0000521809721743</t>
  </si>
  <si>
    <t>UPI-MAYANK  MISHRA-8130263522@PTYES-CNRB0000033-387573314777-SENT FROM PAYTM</t>
  </si>
  <si>
    <t>0000387573314777</t>
  </si>
  <si>
    <t>UPI-APPLE MEDIA SERVICES-APPLESERVICES.BDSI@HDFCBANK-HDFC0MERUPI-101150421961-UPI MANDATE</t>
  </si>
  <si>
    <t>0000101150421961</t>
  </si>
  <si>
    <t>UPI-GAURAV UPADHYAY-9650921077@PTHDFC-HDFC0000439-521916921556-NA</t>
  </si>
  <si>
    <t>0000521916921556</t>
  </si>
  <si>
    <t>07/08/25</t>
  </si>
  <si>
    <t>UPI-SHABBOO-7715072675@PTYES-YESB0000469-521917246787-NA</t>
  </si>
  <si>
    <t>0000521917246787</t>
  </si>
  <si>
    <t>UPI-DISHA DARSHAN PARAB-DRISH.PARAB-2@OKICICI-SBIN0011690-521918637809-SENT USING PAYTM U</t>
  </si>
  <si>
    <t>0000521918637809</t>
  </si>
  <si>
    <t>UPI-AMIN HASHMI-PAYTM.S1LUUIQ@PTY-YESB0MCHUPI-521919655675-SENT USING PAYTM U</t>
  </si>
  <si>
    <t>0000521919655675</t>
  </si>
  <si>
    <t>UPI-ANAS RAZA-PAYTM.S1H30AR@PTY-YESB0MCHUPI-521919732657-SENT USING PAYTM U</t>
  </si>
  <si>
    <t>0000521919732657</t>
  </si>
  <si>
    <t>UPI-SHASHANK JHA-HISHASHANK03@OKHDFCBANK-HDFC0000249-109403257732-UPI</t>
  </si>
  <si>
    <t>0000109403257732</t>
  </si>
  <si>
    <t>UPI-AKASH LALJI YADAV-AKASHYHBMD@OKICICI-KKBK0001364-521920847711-SENT USING PAYTM U</t>
  </si>
  <si>
    <t>0000521920847711</t>
  </si>
  <si>
    <t>UPI-SHREE DEV SUPER MARK-PAYTMQR5EP18G@PTYS-YESB0PTMUPI-521920972724-SENT USING PAYTM U</t>
  </si>
  <si>
    <t>0000521920972724</t>
  </si>
  <si>
    <t>UPI-SAATVIK DABRAL-SAATVIKDABRAL2112@OKHDFCBANK-HDFC0001098-109410275358-SHIFTING CHARGES</t>
  </si>
  <si>
    <t>0000109410275358</t>
  </si>
  <si>
    <t>UPI-SAI SAPPHIRE  CHS LT-SAISAPPHIRECHS@SRCB-SRCB0000191-109410525649-UPI</t>
  </si>
  <si>
    <t>0000109410525649</t>
  </si>
  <si>
    <t>UPI-KAMLESH SHIVSHANKAR -KP4808746@OKSBI-SBIN0011752-521921728011-SENT USING PAYTM U</t>
  </si>
  <si>
    <t>0000521921728011</t>
  </si>
  <si>
    <t>UPI-ASHAR IBRAR KHAN-ASHARKUAN@OKSBI-KKBK0000681-521925060284-SENT USING PAYTM U</t>
  </si>
  <si>
    <t>0000521925060284</t>
  </si>
  <si>
    <t>UPI-RITIK GUPTA-GUPTA.RITIK@NIYOICICI-DCBL0000023-387633206622-SENT USING PAYTM U</t>
  </si>
  <si>
    <t>0000387633206622</t>
  </si>
  <si>
    <t>UPI-VINOD GUPTA-7352092180@YBL-UBIN0556688-522031078825-SENT USING PAYTM U</t>
  </si>
  <si>
    <t>0000522031078825</t>
  </si>
  <si>
    <t>08/08/25</t>
  </si>
  <si>
    <t>UPI-RAPIDO-PAYTM-76881028@PTYBL-YESB0PTMUPI-522032939564-SENT USING PAYTM U</t>
  </si>
  <si>
    <t>0000522032939564</t>
  </si>
  <si>
    <t>UPI-RAHUL DHAWSE-RAHUL.DHAWSE-3@OKAXIS-PUNB0063210-688865529790-SENT USING PAYTM U</t>
  </si>
  <si>
    <t>0000688865529790</t>
  </si>
  <si>
    <t>UPI-MAGICPIN-PAYTM-13572266QSWF@PTYBL-YESB0PTMUPI-522035757274-SENT USING PAYTM U</t>
  </si>
  <si>
    <t>0000522035757274</t>
  </si>
  <si>
    <t>UPI-MAGICPIN-PAYTM-13572266QSWF@PTYBL-YESB0PTMUPI-558608037709-EXPRESS</t>
  </si>
  <si>
    <t>0000558608037709</t>
  </si>
  <si>
    <t>UPI-MAGICPIN-SAMASTTECHNOLOGIESPVTLTD.CF@AXISBANK-UTIB0001920-522036283452-4218818957</t>
  </si>
  <si>
    <t>0000522036283452</t>
  </si>
  <si>
    <t>UPI-MAGICPIN-SAMASTTECHNOLOGIESPVTLTD.CF@AXISBANK-UTIB0001920-811355052205-REFUND</t>
  </si>
  <si>
    <t>0000811355052205</t>
  </si>
  <si>
    <t>UPI-RAPIDO-PAYTM-76881028@PTYBL-YESB0PTMUPI-522037756576-SENT USING PAYTM U</t>
  </si>
  <si>
    <t>0000522037756576</t>
  </si>
  <si>
    <t>UPI-RAPIDO-PAYTM-76881028@PTYBL-YESB0PTMUPI-109468568253-UPI</t>
  </si>
  <si>
    <t>0000109468568253</t>
  </si>
  <si>
    <t>UPI-CHANDRA DEV YADAV-7250059905@IBL-GBCB0000001-522143583682-SENT USING PAYTM U</t>
  </si>
  <si>
    <t>0000522143583682</t>
  </si>
  <si>
    <t>09/08/25</t>
  </si>
  <si>
    <t>UPI-DELHI METRO-PAYTM-8736701@PTYBL-YESB0PTMUPI-522144030746-SENT USING PAYTM U</t>
  </si>
  <si>
    <t>0000522144030746</t>
  </si>
  <si>
    <t>UPI-DELHI METRO-PAYTM-8736701@PTYBL-YESB0PTMUPI-522145217234-SENT USING PAYTM U</t>
  </si>
  <si>
    <t>0000522145217234</t>
  </si>
  <si>
    <t>UPI-DELHI METRO-PAYTM-8736701@PTYBL-YESB0PTMUPI-522145227428-SENT USING PAYTM U</t>
  </si>
  <si>
    <t>0000522145227428</t>
  </si>
  <si>
    <t>UPI-RAPIDO-PAYTM-76881028@PTYBL-YESB0PTMUPI-522261741149-SENT USING PAYTM U</t>
  </si>
  <si>
    <t>0000522261741149</t>
  </si>
  <si>
    <t>10/08/25</t>
  </si>
  <si>
    <t>UPI-OM S OMANWAR-OMANWAROM@OKICICI-ICIC0001642-558806264215-UPI</t>
  </si>
  <si>
    <t>0000558806264215</t>
  </si>
  <si>
    <t>UPI-PAYTM TRAVEL-TRAVEL1PAYTM@HDFCBANK-HDFC0MERUPI-522263803309-SENT USING PAYTM U</t>
  </si>
  <si>
    <t>0000522263803309</t>
  </si>
  <si>
    <t>UPI-PAYTM TRAVEL-TRAVEL1PAYTM@HDFCBANK-HDFC0MERUPI-522263831487-SENT USING PAYTM U</t>
  </si>
  <si>
    <t>0000522263831487</t>
  </si>
  <si>
    <t>UPI-ANKIT AGGARWAL-PAYTM.S1OSM04@PTY-YESB0MCHUPI-522264239926-SENT USING PAYTM U</t>
  </si>
  <si>
    <t>0000522264239926</t>
  </si>
  <si>
    <t>UPI-PRATHAM JAIN-PRATHAMJAIN2003@OKICICI-ICIC0000829-558802290492-UPI</t>
  </si>
  <si>
    <t>0000558802290492</t>
  </si>
  <si>
    <t>UPI-PALASH  DUBEY-8810429961@PTSBI-SBIN0010446-522293038574-NA</t>
  </si>
  <si>
    <t>0000522293038574</t>
  </si>
  <si>
    <t>UPI-RAJEEV LOCHAN  MUDUL-9643636600@YESCRED-SBIN0010650-558827241267-10AUG OUTING</t>
  </si>
  <si>
    <t>0000558827241267</t>
  </si>
  <si>
    <t>UPI-MOHIT KUMAR GUPTA-PAYTMQR6GIMKQ@PTYS-YESB0PTMUPI-522373046582-SENT USING PAYTM U</t>
  </si>
  <si>
    <t>0000522373046582</t>
  </si>
  <si>
    <t>11/08/25</t>
  </si>
  <si>
    <t>UPI-RAMANPREET SINGH-8527609313@PTYES-HDFC0003853-289789121560-SENT FROM PAYTM</t>
  </si>
  <si>
    <t>0000289789121560</t>
  </si>
  <si>
    <t>UPI-MAGICPIN-PAYTM-13572266QSWF@PTYBL-YESB0PTMUPI-522376445877-SENT USING PAYTM U</t>
  </si>
  <si>
    <t>0000522376445877</t>
  </si>
  <si>
    <t>UPI-ETERNAL LIMITED-ZOMATOONLINEORDER.RZP@RXAIRTEL-AIRP0000011-522487771563-ZOMATOONLINEORDER</t>
  </si>
  <si>
    <t>0000522487771563</t>
  </si>
  <si>
    <t>12/08/25</t>
  </si>
  <si>
    <t>UPI-MR ANUJ  KUMAR-Q538930675@YBL-YESB0YBLUPI-522490252708-SENT USING PAYTM U</t>
  </si>
  <si>
    <t>0000522490252708</t>
  </si>
  <si>
    <t>UPI-VIVEK KUMAR-PAYTMQR6M85WY@PTYS-YESB0PTMUPI-522599660155-SENT USING PAYTM U</t>
  </si>
  <si>
    <t>0000522599660155</t>
  </si>
  <si>
    <t>13/08/25</t>
  </si>
  <si>
    <t>UPI-COOL SHIP JUICE CORN-GPAY-11259409321@OKBIZAXIS-UTIB0000553-522599775275-SENT USING PAYTM U</t>
  </si>
  <si>
    <t>0000522599775275</t>
  </si>
  <si>
    <t>UPI-MOHD  ANWER-MOHDSHOAIB095-1@OKSBI-SBIN0002556-522501138347-SENT USING PAYTM U</t>
  </si>
  <si>
    <t>0000522501138347</t>
  </si>
  <si>
    <t>UPI-VIVEK KUMAR-Q694924622@YBL-YESB0YBLUPI-522501190850-SENT USING PAYTM U</t>
  </si>
  <si>
    <t>0000522501190850</t>
  </si>
  <si>
    <t>UPI-VIVEK KUMAR-PAYTMQR6M868X@PTYS-YESB0PTMUPI-522501192435-SENT USING PAYTM U</t>
  </si>
  <si>
    <t>0000522501192435</t>
  </si>
  <si>
    <t>UPI-DELHI METRO-PAYTM-8736701@PTYBL-YESB0PTMUPI-522611322896-SENT USING PAYTM U</t>
  </si>
  <si>
    <t>0000522611322896</t>
  </si>
  <si>
    <t>14/08/25</t>
  </si>
  <si>
    <t>UPI-DTU XEROX SHOP-7503971958@OKBIZAXIS-UTIB0000553-522613741903-SENT USING PAYTM U</t>
  </si>
  <si>
    <t>0000522613741903</t>
  </si>
  <si>
    <t>UPI-DTU XEROX SHOP-7503971958@OKBIZAXIS-UTIB0000553-522613783197-SENT USING PAYTM U</t>
  </si>
  <si>
    <t>0000522613783197</t>
  </si>
  <si>
    <t>UPI-REGISTRAR DTU RECEIP-IN003382.SBCOLLECT@SBI-SBIN0016209-100242941015-REGISTRAR  DTU  RE</t>
  </si>
  <si>
    <t>0000100242941015</t>
  </si>
  <si>
    <t>UPI-DTU XEROX SHOP-7503971958@OKBIZAXIS-UTIB0000553-522614067424-SENT USING PAYTM U</t>
  </si>
  <si>
    <t>0000522614067424</t>
  </si>
  <si>
    <t>UPI-MRS ANJU  ANJU-Q367786241@YBL-YESB0YBLUPI-522614094452-SENT USING PAYTM U</t>
  </si>
  <si>
    <t>0000522614094452</t>
  </si>
  <si>
    <t>UPI-SPICES OF SOUTH-VYAPAR.172721189009@HDFCBANK-HDFC0MERUPI-522614318807-SENT USING PAYTM U</t>
  </si>
  <si>
    <t>0000522614318807</t>
  </si>
  <si>
    <t>UPI-SURJEET  CHAUDHARY-6299736527@PTHDFC-FINO0000001-522614784541-NA</t>
  </si>
  <si>
    <t>0000522614784541</t>
  </si>
  <si>
    <t>UPI-MAGICPIN-PAYTM-13572266QSWF@PTYBL-YESB0PTMUPI-522615572721-SENT USING PAYTM U</t>
  </si>
  <si>
    <t>0000522615572721</t>
  </si>
  <si>
    <t>UPI-SAPAN RAI-Q519810649@YBL-YESB0YBLUPI-522615770569-SENT USING PAYTM U</t>
  </si>
  <si>
    <t>0000522615770569</t>
  </si>
  <si>
    <t>UPI-SANNI GUPTA-PAYTMQR281005050101YMZCVTEOYHPH@PAYTM-YESB0PTMUPI-522615924895-NA</t>
  </si>
  <si>
    <t>0000522615924895</t>
  </si>
  <si>
    <t>UPI-MAKEMYTRIP INDIA TRA-MAKEMYTRIP.QRUPITRAINS@HDFCBANK-HDFC0MERUPI-522618107829-SENT USING PAYTM U</t>
  </si>
  <si>
    <t>0000522618107829</t>
  </si>
  <si>
    <t>UPI-MAKEMYTRIP INDIA TRA-MAKEMYTRIP.QRUPITRAINS@HDFCBANK-HDFC0MERUPI-522618247426-SENT USING PAYTM U</t>
  </si>
  <si>
    <t>0000522618247426</t>
  </si>
  <si>
    <t>UPI-MAKEMYTRIP INDIA TRA-MAKEMYTRIP.QRUPITRAINS@HDFCBANK-HDFC0MERUPI-522618700564-SENT USING PAYTM U</t>
  </si>
  <si>
    <t>0000522618700564</t>
  </si>
  <si>
    <t>UPI-MAKEMYTRIP INDIA TRA-MAKEMYTRIP.QRUPITRAINS@HDFCBANK-HDFC0MERUPI-522618774260-SENT USING PAYTM U</t>
  </si>
  <si>
    <t>0000522618774260</t>
  </si>
  <si>
    <t>UPI-BHARAT AGGARWAL-PAYTMQR6ACOAZ@PTYS-YESB0PTMUPI-522731106933-SENT USING PAYTM U</t>
  </si>
  <si>
    <t>0000522731106933</t>
  </si>
  <si>
    <t>15/08/25</t>
  </si>
  <si>
    <t>UPI-HIRA SWEETS AND REST-PAYTMQR651IEL@PTYS-YESB0PTMUPI-522731417876-SENT USING PAYTM U</t>
  </si>
  <si>
    <t>0000522731417876</t>
  </si>
  <si>
    <t>UPI-HIRA SWEETS AND REST-PAYTMQR651IEL@PTYS-YESB0PTMUPI-522731439555-SENT USING PAYTM U</t>
  </si>
  <si>
    <t>0000522731439555</t>
  </si>
  <si>
    <t>UPI-HIRA SWEETS AND REST-PAYTMQRERXM6HT6D8@PAYTM-YESB0PTMUPI-522731486265-NA</t>
  </si>
  <si>
    <t>0000522731486265</t>
  </si>
  <si>
    <t>UPI-MAGICPIN-PAYTM-13572266QSWF@PTYBL-YESB0PTMUPI-522836520165-SENT USING PAYTM U</t>
  </si>
  <si>
    <t>0000522836520165</t>
  </si>
  <si>
    <t>16/08/25</t>
  </si>
  <si>
    <t>UPI-RAPIDO-PAYTM-76881028@PTYBL-YESB0PTMUPI-522839546603-SENT USING PAYTM U</t>
  </si>
  <si>
    <t>0000522839546603</t>
  </si>
  <si>
    <t>UPI-MOHAN CHAT AND CATER-PAYTMQR6D443W@PTYS-YESB0PTMUPI-522841506037-SENT USING PAYTM U</t>
  </si>
  <si>
    <t>0000522841506037</t>
  </si>
  <si>
    <t>UPI-MOHAN CHAT AND CATER-PAYTMQR6D443W@PTYS-YESB0PTMUPI-522841681726-SENT USING PAYTM U</t>
  </si>
  <si>
    <t>0000522841681726</t>
  </si>
  <si>
    <t>UPI-MOHAN CHAT AND CATER-PAYTMQR6D443W@PTYS-YESB0PTMUPI-522841733792-SENT USING PAYTM U</t>
  </si>
  <si>
    <t>0000522841733792</t>
  </si>
  <si>
    <t>UPI-YOGESH KUMAR  BHASKA-6376573458@PTSBI-SBIN0032078-522946331129-NA</t>
  </si>
  <si>
    <t>0000522946331129</t>
  </si>
  <si>
    <t>17/08/25</t>
  </si>
  <si>
    <t>UPI-VENDIFY-VENDINGSOFTWARE228525.RZP@RXAIRTEL-AIRP0000011-522946363543-PAYMENTTOVENDINGSO</t>
  </si>
  <si>
    <t>0000522946363543</t>
  </si>
  <si>
    <t>UPI-RATNESH RAMASHANKAR -SONUPASI1992@OKICICI-ICIC0001213-522946795621-SENT USING PAYTM U</t>
  </si>
  <si>
    <t>0000522946795621</t>
  </si>
  <si>
    <t>UPI-RAPIDO-PAYTM-76881028@PTYBL-YESB0PTMUPI-522948554765-SENT USING PAYTM U</t>
  </si>
  <si>
    <t>0000522948554765</t>
  </si>
  <si>
    <t>UPI-ANITHA DAYANAND SHET-YESPAY.BIZS.BIZ44461.TER1@YESBANKLTD-YESB0YESUPI-522949679725-SENT USING PAYTM U</t>
  </si>
  <si>
    <t>0000522949679725</t>
  </si>
  <si>
    <t>UPI-PUSHOTTAM SAH-7322858957@OKBIZAXIS-UTIB0000553-522949872869-SENT USING PAYTM U</t>
  </si>
  <si>
    <t>0000522949872869</t>
  </si>
  <si>
    <t>UPI-MAGICPIN-SAMASTTECHNOLOGIESPVTLTD.CF@AXISBANK-UTIB0001920-522950565202-4254153289</t>
  </si>
  <si>
    <t>0000522950565202</t>
  </si>
  <si>
    <t>UPI-SHIV SAGAR VEG FAST -PAYTMQR6F3Y8T@PTYS-YESB0PTMUPI-522955276296-SENT USING PAYTM U</t>
  </si>
  <si>
    <t>0000522955276296</t>
  </si>
  <si>
    <t>UPI-ARJUN HOSPITALITY SE-Q085279165@YBL-YESB0YBLUPI-523061030803-SENT USING PAYTM U</t>
  </si>
  <si>
    <t>0000523061030803</t>
  </si>
  <si>
    <t>18/08/25</t>
  </si>
  <si>
    <t>UPI-K ENTERPRISES-BHARATPE90727935629@YESBANKLTD-YESB0YESUPI-523061102259-PAY TO BHARATPE ME</t>
  </si>
  <si>
    <t>0000523061102259</t>
  </si>
  <si>
    <t>UPI-CHUNNU KUMAR-7762870158@PTYES-KKBK0001364-523063107028-NA</t>
  </si>
  <si>
    <t>0000523063107028</t>
  </si>
  <si>
    <t>UPI-UBER INDIA SYSTEMS P-UBERINDIASYSTEM187204.RZP@RXAIRTEL-AIRP0000011-523063231457-UBERRIDE</t>
  </si>
  <si>
    <t>0000523063231457</t>
  </si>
  <si>
    <t>UPI-UBER INDIA SYSTEMS P-UBERINDIASYSTEM187204.RZP@RXAIRTEL-AIRP0000011-523063241202-UBERRIDE</t>
  </si>
  <si>
    <t>0000523063241202</t>
  </si>
  <si>
    <t>UPI-UBER INDIA SYSTEMS P-UBERINDIASYSTEM187204.RZP@RXAIRTEL-AIRP0000011-523063242229-UBERRIDE</t>
  </si>
  <si>
    <t>0000523063242229</t>
  </si>
  <si>
    <t>UPI-RAKESH YADAV-9967560736@AXL-IDFB0040101-523063542261-SENT USING PAYTM U</t>
  </si>
  <si>
    <t>0000523063542261</t>
  </si>
  <si>
    <t>UPI-URBAN COMPANY-URBANCOMPANY1.PAYU@HDFCBANK-HDFC0MERUPI-523064038954-UPIINTENT</t>
  </si>
  <si>
    <t>0000523064038954</t>
  </si>
  <si>
    <t>UPI-SNABBIT-SNABBIONLINE@YBL-YESB0YBLUPI-523064470492-PAYMENT FOR 393D64</t>
  </si>
  <si>
    <t>0000523064470492</t>
  </si>
  <si>
    <t>UPI-SAATVIK DABRAL-SAATVIKDABRAL2112@OKHDFCBANK-HDFC0001098-689343580426-SENT USING PAYTM U</t>
  </si>
  <si>
    <t>0000689343580426</t>
  </si>
  <si>
    <t>UPI-MAGICPIN-PAYTM-13572266QSWF@PTYBL-YESB0PTMUPI-523068337527-SENT USING PAYTM U</t>
  </si>
  <si>
    <t>0000523068337527</t>
  </si>
  <si>
    <t>UPI-MAGICPIN-PAYTM-13572266QSWF@PTYBL-YESB0PTMUPI-559609356269-EXPRESS</t>
  </si>
  <si>
    <t>0000559609356269</t>
  </si>
  <si>
    <t>UPI-MAGICPIN-PAYTM-13572266QSWF@PTYBL-YESB0PTMUPI-523068988281-SENT USING PAYTM U</t>
  </si>
  <si>
    <t>0000523068988281</t>
  </si>
  <si>
    <t>UPI-ARJUN HOSPITALITY SE-Q085279165@YBL-YESB0YBLUPI-689370831206-SENT USING PAYTM U</t>
  </si>
  <si>
    <t>0000689370831206</t>
  </si>
  <si>
    <t>19/08/25</t>
  </si>
  <si>
    <t>UPI-K ENTERPRISES-BHARATPE90727935629@YESBANKLTD-YESB0YESUPI-689371348032-PAY TO BHARATPE ME</t>
  </si>
  <si>
    <t>0000689371348032</t>
  </si>
  <si>
    <t>UPI-CHUNNU KUMAR-7762870158@PTYES-KKBK0001364-290219506282-NA</t>
  </si>
  <si>
    <t>0000290219506282</t>
  </si>
  <si>
    <t>UPI-PAYTM-ONE97987@AXISBANK-UTIB0000022-363909142315-PAYMENT ON URBAN C</t>
  </si>
  <si>
    <t>0000363909142315</t>
  </si>
  <si>
    <t>UPI-AMOL BHARAT PAWAR-PAYTMQR136XTX6HSY@PAYTM-YESB0PTMUPI-523281994666-NA</t>
  </si>
  <si>
    <t>0000523281994666</t>
  </si>
  <si>
    <t>20/08/25</t>
  </si>
  <si>
    <t>UPI-AMOL BHARAT PAWAR-PAYTMQR136XTX6HSY@PAYTM-YESB0PTMUPI-523281997520-NA</t>
  </si>
  <si>
    <t>0000523281997520</t>
  </si>
  <si>
    <t>UPI-ARJUN HOSPITALITY SE-Q085279165@YBL-YESB0YBLUPI-523284824109-SENT USING PAYTM U</t>
  </si>
  <si>
    <t>0000523284824109</t>
  </si>
  <si>
    <t>UPI-K ENTERPRISES-BHARATPE90727935629@YESBANKLTD-YESB0YESUPI-523284836955-PAY TO BHARATPE ME</t>
  </si>
  <si>
    <t>0000523284836955</t>
  </si>
  <si>
    <t>UPI-AFTAB AHMED SHAIKH-AFTAB1496-1@OKSBI-KKBK0001402-523285388097-SENT USING PAYTM U</t>
  </si>
  <si>
    <t>0000523285388097</t>
  </si>
  <si>
    <t>UPI-JAMIL AHMED HASMI-ALFAAZHUSSAIN03@OKICICI-PUNB0518010-523285796628-SENT USING PAYTM U</t>
  </si>
  <si>
    <t>0000523285796628</t>
  </si>
  <si>
    <t>UPI-PAYU PAYMENTS PRIVAT-MAGICPIN.PAYU@INDUS-INDB0MERCHA-523291404459-UPIINTENT</t>
  </si>
  <si>
    <t>0000523291404459</t>
  </si>
  <si>
    <t>UPI-APPLE MEDIA SERVICES-APPLESERVICES.BDSI@HDFCBANK-HDFC0MERUPI-101253939783-UPI MANDATE</t>
  </si>
  <si>
    <t>0000101253939783</t>
  </si>
  <si>
    <t>21/08/25</t>
  </si>
  <si>
    <t>UPI-APPLE MEDIA SERVICES-APPLESERVICES.BDSI@HDFCBANK-HDFC0000001-101253952190-MANDATE REFUND TES</t>
  </si>
  <si>
    <t>0000101253952190</t>
  </si>
  <si>
    <t>UPI-PREM KUMAR YADAV-PREMYADAV9923@NAVIAXIS-SBIN0017418-523394700076-SENT USING PAYTM U</t>
  </si>
  <si>
    <t>0000523394700076</t>
  </si>
  <si>
    <t>UPI-VI-PAYBIL3066@PTYBL-YESB0PTMUPI-523302790813-SENT USING PAYTM U</t>
  </si>
  <si>
    <t>0000523302790813</t>
  </si>
  <si>
    <t>UPI-HIRA SWEETS AND REST-PAYTMQRERXM6HT6D8@PAYTM-YESB0PTMUPI-523302857229-GHEVAR</t>
  </si>
  <si>
    <t>0000523302857229</t>
  </si>
  <si>
    <t>UPI-EVEN HEALTHCARE PRIV-EVENHEALTHCAREP673546.RZP@RXAIRTEL-AIRP0000011-560029033549-EVENHEALTHCAREPRIV</t>
  </si>
  <si>
    <t>0000560029033549</t>
  </si>
  <si>
    <t>22/08/25</t>
  </si>
  <si>
    <t>UPI-RUPTUB SOLUTIONS PRI-TREEBOCLUB655054.RZP@RXAXIS-UTIB0000RZP-523531151467-R8Q5YPBVM7CFGY</t>
  </si>
  <si>
    <t>0000523531151467</t>
  </si>
  <si>
    <t>23/08/25</t>
  </si>
  <si>
    <t>UPI-SWIGGY-UPISWIGGY@ICICI-ICIC0DC0099-523531309276-SENT USING PAYTM U</t>
  </si>
  <si>
    <t>0000523531309276</t>
  </si>
  <si>
    <t>UPI-SHASHANK JHA-HISHASHANK03@OKAXIS-HDFC0000249-523676807072-UPI</t>
  </si>
  <si>
    <t>0000523676807072</t>
  </si>
  <si>
    <t>24/08/25</t>
  </si>
  <si>
    <t>UPI-RANJAN SHAH-9818784802@PTHDFC-AUBL0002101-523637592391-NA</t>
  </si>
  <si>
    <t>0000523637592391</t>
  </si>
  <si>
    <t>UPI-MD  DULAL-DMD31444@OKSBI-SBIN0008079-523638508985-SENT USING PAYTM U</t>
  </si>
  <si>
    <t>0000523638508985</t>
  </si>
  <si>
    <t>UPI-RAMAWTAR S DANGI-AYUSHDANGIIPHONE5-3@OKHDFCBANK-DBSS0IN0176-110265468730-UPI</t>
  </si>
  <si>
    <t>0000110265468730</t>
  </si>
  <si>
    <t>UPI-RAMAWTAR S DANGI-AYUSHDANGIIPHONE5-3@OKHDFCBANK-DBSS0IN0176-110265499695-UPI</t>
  </si>
  <si>
    <t>0000110265499695</t>
  </si>
  <si>
    <t>UPI-DHAIRYA   PANDEY-DHAIRYAPANDEY18@OKICICI-KKBK0005948-689651921203-SENT USING PAYTM U</t>
  </si>
  <si>
    <t>0000689651921203</t>
  </si>
  <si>
    <t>25/08/25</t>
  </si>
  <si>
    <t>UPI-ASHOK KUMAR PATEL-AKPATEL0606@OKICICI-BARB0KURLAX-523748429893-SENT USING PAYTM U</t>
  </si>
  <si>
    <t>0000523748429893</t>
  </si>
  <si>
    <t>UPI-IKRAR  AHMAD-8881882449@YBL-KKBK0001399-523749511585-SENT USING PAYTM U</t>
  </si>
  <si>
    <t>0000523749511585</t>
  </si>
  <si>
    <t>UPI-ARJUN HOSPITALITY SE-Q528129353@YBL-YESB0YBLUPI-523749536058-SENT USING PAYTM U</t>
  </si>
  <si>
    <t>0000523749536058</t>
  </si>
  <si>
    <t>UPI-K ENTERPRISES-BHARATPE90727935629@YESBANKLTD-YESB0YESUPI-523749561581-PAY TO BHARATPE ME</t>
  </si>
  <si>
    <t>0000523749561581</t>
  </si>
  <si>
    <t>UPI-SHAD SALIM KHAN-SHADSALIMKHAN@OKICICI-KKBK0009288-523751279578-SENT USING PAYTM U</t>
  </si>
  <si>
    <t>0000523751279578</t>
  </si>
  <si>
    <t>UPI-FIRSTMED WELLNESS LL-Q704547550@YBL-YESB0YBLUPI-523752200513-SENT USING PAYTM U</t>
  </si>
  <si>
    <t>0000523752200513</t>
  </si>
  <si>
    <t>UPI-BRIJESH KUMAR  YADAV-BRIJESHKUMARYADAV221307@OKHDFCBANK-SBIN0006202-523752425751-SENT USING PAYTM U</t>
  </si>
  <si>
    <t>0000523752425751</t>
  </si>
  <si>
    <t>UPI-VIJAY R YADAV-YVIJAY7558@OKAXIS-SRCB0000015-523753730880-SENT USING PAYTM U</t>
  </si>
  <si>
    <t>0000523753730880</t>
  </si>
  <si>
    <t>UPI-MAGICPIN-PAYTM-13572266QSWF@PTYBL-YESB0PTMUPI-523753830487-SENT USING PAYTM U</t>
  </si>
  <si>
    <t>0000523753830487</t>
  </si>
  <si>
    <t>UPI-BSES YAMUNA-PAYTM-PTMBBP@PTYBL-YESB0PTMUPI-523755210535-SENT USING PAYTM U</t>
  </si>
  <si>
    <t>0000523755210535</t>
  </si>
  <si>
    <t>UPI-PAYTM-ONE97987@AXISBANK-UTIB0000022-293523872375-PAYMENT ON SWIGGY</t>
  </si>
  <si>
    <t>0000293523872375</t>
  </si>
  <si>
    <t>UPI-MOHD MUSTAKIM-MUSTKIMKHAN95037-1@OKICICI-AIRP0000001-523862521077-SENT USING PAYTM U</t>
  </si>
  <si>
    <t>0000523862521077</t>
  </si>
  <si>
    <t>26/08/25</t>
  </si>
  <si>
    <t>UPI-MD GULAM  KHAJA-GULAMKHAJA9142@OKSBI-SBIN0007264-523864439993-SENT USING PAYTM U</t>
  </si>
  <si>
    <t>0000523864439993</t>
  </si>
  <si>
    <t>UPI-ANUP  NAYAK-ANUPNAYAK745@OKAXIS-KKBK0000681-523867273798-SENT USING PAYTM U</t>
  </si>
  <si>
    <t>0000523867273798</t>
  </si>
  <si>
    <t>UPI-SAATVIK DABRAL-SAATVIKDABRAL2112@OKAXIS-HDFC0001098-523993690704-DEPOSIT SPLIT</t>
  </si>
  <si>
    <t>0000523993690704</t>
  </si>
  <si>
    <t>27/08/25</t>
  </si>
  <si>
    <t>UPI-SNABBIT-SNABBIONLINE@AXL-UTIB0AXLUPI-523971382241-COLLECT REQUEST FR</t>
  </si>
  <si>
    <t>0000523971382241</t>
  </si>
  <si>
    <t>UPI-MD PARVEJ ALAM-VOLCANICENTERPRISES008@OKHDFCBANK-BDBL0001808-523981917201-SENT USING PAYTM U</t>
  </si>
  <si>
    <t>0000523981917201</t>
  </si>
  <si>
    <t>UPI-SAJID KHALID NAGORI-Q780179765@YBL-YESB0YBLUPI-523982142181-SENT USING PAYTM U</t>
  </si>
  <si>
    <t>0000523982142181</t>
  </si>
  <si>
    <t>UPI-ABDUL RAB JAMALUDDIN-ABDULRAB2411@OKAXIS-KKBK0001364-523982413644-SENT USING PAYTM U</t>
  </si>
  <si>
    <t>0000523982413644</t>
  </si>
  <si>
    <t>UPI-RAPIDO-PAYTM-76881028@PTYBL-YESB0PTMUPI-523982920679-SENT USING PAYTM U</t>
  </si>
  <si>
    <t>0000523982920679</t>
  </si>
  <si>
    <t>UPI-MAGICPIN-PAYTM-13572266QSWF@PTYBL-YESB0PTMUPI-523984140569-SENT USING PAYTM U</t>
  </si>
  <si>
    <t>0000523984140569</t>
  </si>
  <si>
    <t>UPI-ARJUN HOSPITALITY SE-Q085279165@YBL-YESB0YBLUPI-524091226387-SENT USING PAYTM U</t>
  </si>
  <si>
    <t>0000524091226387</t>
  </si>
  <si>
    <t>28/08/25</t>
  </si>
  <si>
    <t>UPI-YASH SURESH MANE-MANEYASH29@OKHDFCBANK-BKID0001606-524092394087-SENT USING PAYTM U</t>
  </si>
  <si>
    <t>0000524092394087</t>
  </si>
  <si>
    <t>UPI-URBAN COMPANY-URBANCOMPANY1.PAYU@HDFCBANK-HDFC0MERUPI-524092452625-UPIINTENT</t>
  </si>
  <si>
    <t>0000524092452625</t>
  </si>
  <si>
    <t>UPI-BILAL ABDUL SAMAD SH-SHOPTHEFUTUREFURNITURE@OKICICI-PUNB0602200-388554234108-SENT USING PAYTM U</t>
  </si>
  <si>
    <t>0000388554234108</t>
  </si>
  <si>
    <t>0000011208323111</t>
  </si>
  <si>
    <t>29/08/25</t>
  </si>
  <si>
    <t>UPI-ARJUN HOSPITALITY SE-Q535664772@YBL-YESB0YBLUPI-524103806368-SENT USING PAYTM U</t>
  </si>
  <si>
    <t>0000524103806368</t>
  </si>
  <si>
    <t>UPI-CHANDRAKALA DEVMANI -ASHISHTIWARI9869329132-1@OKHDFCBANK-UBIN0558222-524108968779-SENT USING PAYTM U</t>
  </si>
  <si>
    <t>0000524108968779</t>
  </si>
  <si>
    <t>UPI-MOHDKHUSHHAL-Q832177608@YBL-YESB0YBLUPI-524109080927-SENT USING PAYTM U</t>
  </si>
  <si>
    <t>0000524109080927</t>
  </si>
  <si>
    <t>UPI-MAGICPIN-PAYTM-13572266QSWF@PTYBL-YESB0PTMUPI-524109455466-SENT USING PAYTM U</t>
  </si>
  <si>
    <t>0000524109455466</t>
  </si>
  <si>
    <t>UPI-RAPIDO-PAYTM-76881028@PTYBL-YESB0PTMUPI-524110021874-SENT USING PAYTM U</t>
  </si>
  <si>
    <t>0000524110021874</t>
  </si>
  <si>
    <t>UPI-MAGICPIN-PAYTM-13572266QSWF@PTYBL-YESB0PTMUPI-560708947472-EXPRESS</t>
  </si>
  <si>
    <t>0000560708947472</t>
  </si>
  <si>
    <t>UPI-MAGICPIN-PAYTM-13572266QSWF@PTYBL-YESB0PTMUPI-524115471473-SENT USING PAYTM U</t>
  </si>
  <si>
    <t>0000524115471473</t>
  </si>
  <si>
    <t>50100321723333-TPT-TEST-NEETU GUPTA</t>
  </si>
  <si>
    <t>0000000282762524</t>
  </si>
  <si>
    <t>UPI-MAGICPIN-PAYTM-13572266QSWF@PTYBL-YESB0PTMUPI-560700355362-EXPRESS</t>
  </si>
  <si>
    <t>0000560700355362</t>
  </si>
  <si>
    <t>30/08/25</t>
  </si>
  <si>
    <t>UPI-MAGICPIN-SAMASTTECHNOLOGIESPVTLTD.CF@AXISBANK-UTIB0001920-524220554657-4297602631</t>
  </si>
  <si>
    <t>0000524220554657</t>
  </si>
  <si>
    <t>UPI-MAGICPIN-SAMASTTECHNOLOGIESPVTLTD.CF@AXISBANK-UTIB0001920-866866092425-REFUND</t>
  </si>
  <si>
    <t>0000866866092425</t>
  </si>
  <si>
    <t>UPI-MAGICPIN-PAYTM-13572266QSWF@PTYBL-YESB0PTMUPI-524221453601-SENT USING PAYTM U</t>
  </si>
  <si>
    <t>0000524221453601</t>
  </si>
  <si>
    <t>UPI-POETRY POWAI-OMBK.AAFF495101YVU939M1OW@MBK-PPIW0881822-524221842326-SENT USING PAYTM U</t>
  </si>
  <si>
    <t>0000524221842326</t>
  </si>
  <si>
    <t>UPI-GAURAV SWEETS AND NA-PAYTMQR6D30VXEKOO@PAYTM-YESB0PTMUPI-524221894530-NA</t>
  </si>
  <si>
    <t>0000524221894530</t>
  </si>
  <si>
    <t>UPI-DISTRICT DINING-DISTRICTDINING.PAYU@HDFCBANK-HDFC0MERUPI-524228456794-UPIINTENT</t>
  </si>
  <si>
    <t>0000524228456794</t>
  </si>
  <si>
    <t>UPI-AAYUSH RAGHAV-9818949505@YESCRED-HDFC0002072-560825429034-PAID VIA CRED</t>
  </si>
  <si>
    <t>0000560825429034</t>
  </si>
  <si>
    <t>UPI-ASHIF ALI-SARTAJALISARTAAJALI@OKSBI-NSPB0000002-524229888044-SENT USING PAYTM U</t>
  </si>
  <si>
    <t>0000524229888044</t>
  </si>
  <si>
    <t>50100321723333-TPT-NBM5SMOBKSUB9EGP-NEETU GUPTA</t>
  </si>
  <si>
    <t>0000000450572981</t>
  </si>
  <si>
    <t>31/08/25</t>
  </si>
  <si>
    <t>UPI-MAGICPIN-MAGICPIN.PAYU@AXISBANK-UTIB0000000-524338525676-UPIINTENT</t>
  </si>
  <si>
    <t>0000524338525676</t>
  </si>
  <si>
    <t>UPI-DHAIRYA   PANDEY-DHAIRYAPANDEY18@OKICICI-KKBK0005948-560951026332-UPI</t>
  </si>
  <si>
    <t>0000560951026332</t>
  </si>
  <si>
    <t>UPI-RITIK GUPTA-GUPTA.RITIK@NIYOICICI-DCBL0000023-689967884870-SENT USING PAYTM U</t>
  </si>
  <si>
    <t>0000689967884870</t>
  </si>
  <si>
    <t>UPI-RITIK GUPTA-7011119142@PTHDFC-DCBL0000023-524342980287-NA</t>
  </si>
  <si>
    <t>0000524342980287</t>
  </si>
  <si>
    <t>UPI-K ENTERPRISES-BHARATPE90727935629@YESBANKLTD-YESB0YESUPI-524450769748-PAY TO BHARATPE ME</t>
  </si>
  <si>
    <t>0000524450769748</t>
  </si>
  <si>
    <t>01/09/25</t>
  </si>
  <si>
    <t>UPI-PHONEPE-PHONEPEMERCHANT@YESBANK-YESB0000022-524429214855-R02 PHONEPE REVERS</t>
  </si>
  <si>
    <t>0000524429214855</t>
  </si>
  <si>
    <t>UPI-STUDENT LIFE CYCLE F-STUDE332672@ICICI-ICIC0000001-524426307036-BILL</t>
  </si>
  <si>
    <t>0000524426307036</t>
  </si>
  <si>
    <t>UPI-VI-PAYBIL3066@PTYBL-YESB0PTMUPI-524560284659-SENT USING PAYTM U</t>
  </si>
  <si>
    <t>0000524560284659</t>
  </si>
  <si>
    <t>02/09/25</t>
  </si>
  <si>
    <t>UPI-KISHAN KAMTI-PAYTM.S1Q6YBW@PTY-YESB0MCHUPI-524565864529-SENT USING PAYTM U</t>
  </si>
  <si>
    <t>0000524565864529</t>
  </si>
  <si>
    <t>UPI-K ENTERPRISES-BHARATPE90727935629@YESBANKLTD-YESB0YESUPI-524566190173-PAY TO BHARATPE ME</t>
  </si>
  <si>
    <t>0000524566190173</t>
  </si>
  <si>
    <t>UPI-RAJEEV   KUMAR-RK5623791-1@OKICICI-KKBK0001364-524571527093-SENT USING PAYTM U</t>
  </si>
  <si>
    <t>0000524571527093</t>
  </si>
  <si>
    <t>UPI-K ENTERPRISES-BHARATPE90727935629@YESBANKLTD-YESB0YESUPI-524682870274-PAY TO BHARATPE ME</t>
  </si>
  <si>
    <t>0000524682870274</t>
  </si>
  <si>
    <t>03/09/25</t>
  </si>
  <si>
    <t>UPI-CAPITALFLOAT-AMZNLPA-T5EHEZZLL5@RAPL-RATN000RAPL-524683574392-YOU ARE PAYING FOR</t>
  </si>
  <si>
    <t>0000524683574392</t>
  </si>
  <si>
    <t>UPI-ARJUN HOSPITALITY SE-Q085279165@YBL-YESB0YBLUPI-524796499725-SENT USING PAYTM U</t>
  </si>
  <si>
    <t>0000524796499725</t>
  </si>
  <si>
    <t>04/09/25</t>
  </si>
  <si>
    <t>UPI-K ENTERPRISES-BHARATPE90727935629@YESBANKLTD-YESB0YESUPI-524796525386-PAY TO BHARATPE ME</t>
  </si>
  <si>
    <t>0000524796525386</t>
  </si>
  <si>
    <t>UPI-K ENTERPRISES-BHARATPE90727935629@YESBANKLTD-YESB0YESUPI-524798775196-PAY TO BHARATPE ME</t>
  </si>
  <si>
    <t>0000524798775196</t>
  </si>
  <si>
    <t>UPI-RAPIDO-PAYTM-76881028@PTYBL-YESB0PTMUPI-524700526817-SENT USING PAYTM U</t>
  </si>
  <si>
    <t>0000524700526817</t>
  </si>
  <si>
    <t>UPI-RAPIDO-PAYTM-76881028@PTYBL-YESB0PTMUPI-524700517628-SENT USING PAYTM U</t>
  </si>
  <si>
    <t>0000524700517628</t>
  </si>
  <si>
    <t>UPI-RAPIDO-PAYTM-76881028@PTYBL-YESB0PTMUPI-561304217066-EXPRESS</t>
  </si>
  <si>
    <t>0000561304217066</t>
  </si>
  <si>
    <t>UPI-SAKI VIHAR ROAD POWA-PAYTM.S1HNCT1@PTY-YESB0MCHUPI-524700685160-SENT USING PAYTM U</t>
  </si>
  <si>
    <t>0000524700685160</t>
  </si>
  <si>
    <t>UPI-RAPIDO-PAYTM-76881028@PTYBL-YESB0PTMUPI-524700976345-SENT USING PAYTM U</t>
  </si>
  <si>
    <t>0000524700976345</t>
  </si>
  <si>
    <t>UPI-RAHUL KUMAR MIRDHA-RAHULMIDHRA073-5@OKAXIS-KKBK0000651-524702209839-SENT USING PAYTM U</t>
  </si>
  <si>
    <t>0000524702209839</t>
  </si>
  <si>
    <t>UPI-HASAN ALAUDDIN SHAIK-HASAN8108738228@OKAXIS-KKBK0000655-524703728108-SENT USING PAYTM U</t>
  </si>
  <si>
    <t>0000524703728108</t>
  </si>
  <si>
    <t>UPI-ARJUN HOSPITALITY SE-Q535664772@YBL-YESB0YBLUPI-524811894834-SENT USING PAYTM U</t>
  </si>
  <si>
    <t>0000524811894834</t>
  </si>
  <si>
    <t>05/09/25</t>
  </si>
  <si>
    <t>UPI-K ENTERPRISES-BHARATPE90727935629@YESBANKLTD-YESB0YESUPI-524811928493-PAY TO BHARATPE ME</t>
  </si>
  <si>
    <t>0000524811928493</t>
  </si>
  <si>
    <t>UPI-RAMSAJEEVAN YADAV-PAYTMQR5HZ0AH@PTYS-YESB0PTMUPI-524814000360-SENT USING PAYTM U</t>
  </si>
  <si>
    <t>0000524814000360</t>
  </si>
  <si>
    <t>UPI-GUPTA VIRENDRAKUMAR -GUPTAVIRENDRA508-5@OKICICI-SRCB0000335-524925655603-SENT USING PAYTM U</t>
  </si>
  <si>
    <t>0000524925655603</t>
  </si>
  <si>
    <t>06/09/25</t>
  </si>
  <si>
    <t>UPI-INDIAN RAILWAYS-RAILSBIUPI11.809061175697764CR@SBI-SBIN0006812-524925718074-SENT USING PAYTM U</t>
  </si>
  <si>
    <t>0000524925718074</t>
  </si>
  <si>
    <t>UPI-XXXXXXXXXXX8827-UBIN0814385-388933048806-RENT SEP</t>
  </si>
  <si>
    <t>0000388933048806</t>
  </si>
  <si>
    <t>UPI-INDIAN RAILWAYS-RAILSBIUPI11.809061176131409CR@SBI-SBIN0006812-524930510508-SENT USING PAYTM U</t>
  </si>
  <si>
    <t>0000524930510508</t>
  </si>
  <si>
    <t>UPI-PAYTM TRAVEL-TRAVEL1PAYTM@HDFCBANK-HDFC0MERUPI-524931601237-SENT USING PAYTM U</t>
  </si>
  <si>
    <t>0000524931601237</t>
  </si>
  <si>
    <t>UPI-RAPIDO-PAYTM-76881028@PTYBL-YESB0PTMUPI-524932100225-SENT USING PAYTM U</t>
  </si>
  <si>
    <t>0000524932100225</t>
  </si>
  <si>
    <t>UPI-MOHD MOHSIN MOHD MON-91363075@YBL-GBCB0000001-524933423484-SENT USING PAYTM U</t>
  </si>
  <si>
    <t>0000524933423484</t>
  </si>
  <si>
    <t>UPI-APPLE MEDIA SERVICES-APPLESERVICES.BDSI@HDFCBANK-HDFC0MERUPI-101400605964-UPI MANDATE</t>
  </si>
  <si>
    <t>0000101400605964</t>
  </si>
  <si>
    <t>UPI-MAGICPIN-PAYTM-13572266QSWF@PTYBL-YESB0PTMUPI-524939252906-SENT USING PAYTM U</t>
  </si>
  <si>
    <t>0000524939252906</t>
  </si>
  <si>
    <t>UPI-PANDURANG PRABHAKAR -9022273568@YBL-BARB0POWBOM-525042633123-SENT USING PAYTM U</t>
  </si>
  <si>
    <t>0000525042633123</t>
  </si>
  <si>
    <t>07/09/25</t>
  </si>
  <si>
    <t>UPI-PRACHI RAVINDRA KAMB-RKAMBLE713-4@OKICICI-ICIC0001022-525043858538-SENT USING PAYTM U</t>
  </si>
  <si>
    <t>0000525043858538</t>
  </si>
  <si>
    <t>UPI-CAFE DNA POWAI-GPAY-12189993694@OKBIZAXIS-UTIB0000553-525047182219-SENT USING PAYTM U</t>
  </si>
  <si>
    <t>0000525047182219</t>
  </si>
  <si>
    <t>UPI-GULAB PAL-Q256347991@YBL-KARB0000512-525047301167-SENT USING PAYTM U</t>
  </si>
  <si>
    <t>0000525047301167</t>
  </si>
  <si>
    <t>UPI-MR VINAY  YADAV-VINAYYADAV869299-3@OKICICI-CBIN0280616-525048343370-SENT USING PAYTM U</t>
  </si>
  <si>
    <t>0000525048343370</t>
  </si>
  <si>
    <t>UPI-PANDURANG PRABHAKAR -9022273568@YBL-BARB0POWBOM-525155933489-SENT USING PAYTM U</t>
  </si>
  <si>
    <t>0000525155933489</t>
  </si>
  <si>
    <t>08/09/25</t>
  </si>
  <si>
    <t>UPI-CRED CLUB-CRED.CLUB@AXISB-UTIB0000114-561706981508-PAYMENT ON CRED</t>
  </si>
  <si>
    <t>0000561706981508</t>
  </si>
  <si>
    <t>UPI-ARJUN HOSPITALITY SE-Q085279165@YBL-YESB0YBLUPI-525159941356-SENT USING PAYTM U</t>
  </si>
  <si>
    <t>0000525159941356</t>
  </si>
  <si>
    <t>UPI-K ENTERPRISES-BHARATPE90727935629@YESBANKLTD-YESB0YESUPI-525160264535-PAY TO BHARATPE ME</t>
  </si>
  <si>
    <t>0000525160264535</t>
  </si>
  <si>
    <t>UPI-AIRTEL-PAYAIR7673@PTYBL-YESB0PTMUPI-525271003181-SENT USING PAYTM U</t>
  </si>
  <si>
    <t>0000525271003181</t>
  </si>
  <si>
    <t>09/09/25</t>
  </si>
  <si>
    <t>UPI-AIRTEL-PAYAIR7673@PTYBL-YESB0PTMUPI-525271013377-SENT USING PAYTM U</t>
  </si>
  <si>
    <t>0000525271013377</t>
  </si>
  <si>
    <t>UPI-RAJESH KUMAR BAL MUK-RM3880651@OKAXIS-UBIN0555843-525272382920-SENT USING PAYTM U</t>
  </si>
  <si>
    <t>0000525272382920</t>
  </si>
  <si>
    <t>UPI-ARJUN HOSPITALITY SE-Q085279165@YBL-YESB0YBLUPI-525272644220-SENT USING PAYTM U</t>
  </si>
  <si>
    <t>0000525272644220</t>
  </si>
  <si>
    <t>UPI-ARJUN HOSPITALITY SE-Q528129353@YBL-YESB0YBLUPI-525276936781-SENT USING PAYTM U</t>
  </si>
  <si>
    <t>0000525276936781</t>
  </si>
  <si>
    <t>UPI-ARJUN HOSPITALITY SE-Q528129353@YBL-YESB0YBLUPI-525276970756-SENT USING PAYTM U</t>
  </si>
  <si>
    <t>0000525276970756</t>
  </si>
  <si>
    <t>UPI-NARAYAN BABURAO HATT-PAYTMQR5JGQB3@PTYS-YESB0PTMUPI-525389428883-SENT USING PAYTM U</t>
  </si>
  <si>
    <t>0000525389428883</t>
  </si>
  <si>
    <t>10/09/25</t>
  </si>
  <si>
    <t>UPI-SHUKLA KRISHNADHAR P-KRISHNASHUKLA09091982@OKSBI-ASBL0000042-525390501352-SENT USING PAYTM U</t>
  </si>
  <si>
    <t>0000525390501352</t>
  </si>
  <si>
    <t>UPI-K ENTERPRISES-BHARATPE90727935629@YESBANKLTD-YESB0YESUPI-525392296474-PAY TO BHARATPE ME</t>
  </si>
  <si>
    <t>0000525392296474</t>
  </si>
  <si>
    <t>UPI-ARJUN HOSPITALITY SE-Q085279165@YBL-YESB0YBLUPI-525393338487-SENT USING PAYTM U</t>
  </si>
  <si>
    <t>0000525393338487</t>
  </si>
  <si>
    <t>UPI-AAYUSH RAGHAV-9818949505@YESCRED-HDFC0002072-561908396918-PAID VIA CRED</t>
  </si>
  <si>
    <t>0000561908396918</t>
  </si>
  <si>
    <t>UPI-SURAJ SURENDRANATH K-SURAJKESARWANI18819@OKHDFCBANK-UBIN0556688-525405279418-SENT USING PAYTM U</t>
  </si>
  <si>
    <t>0000525405279418</t>
  </si>
  <si>
    <t>11/09/25</t>
  </si>
  <si>
    <t>UPI-RAPIDO-PAYTM-76881028@PTYBL-YESB0PTMUPI-525406654156-SENT USING PAYTM U</t>
  </si>
  <si>
    <t>0000525406654156</t>
  </si>
  <si>
    <t>UPI-ARJUN HOSPITALITY SE-Q528129353@YBL-YESB0YBLUPI-525410549024-SENT USING PAYTM U</t>
  </si>
  <si>
    <t>0000525410549024</t>
  </si>
  <si>
    <t>UPI-MUKEEM  -MUKEEMSHAIKH441@OKSBI-SBIN0017582-525414771328-SENT USING PAYTM U</t>
  </si>
  <si>
    <t>0000525414771328</t>
  </si>
  <si>
    <t>UPI-RITIK GUPTA-RITIKG222@FIFEDERAL-FDRL0005555-525418207211-SENT USING PAYTM U</t>
  </si>
  <si>
    <t>0000525418207211</t>
  </si>
  <si>
    <t>UPI-RITIK GUPTA-GUPTA.RITIK@NIYOICICI-DCBL0000023-389196235817-SENT USING PAYTM U</t>
  </si>
  <si>
    <t>0000389196235817</t>
  </si>
  <si>
    <t>UPI-ARJUN HOSPITALITY SE-Q085279165@YBL-YESB0YBLUPI-525525780758-SENT USING PAYTM U</t>
  </si>
  <si>
    <t>0000525525780758</t>
  </si>
  <si>
    <t>12/09/25</t>
  </si>
  <si>
    <t>UPI-RAPIDO-PAYTM-76881028@PTYBL-YESB0PTMUPI-525526971148-SENT USING PAYTM U</t>
  </si>
  <si>
    <t>0000525526971148</t>
  </si>
  <si>
    <t>UPI-SAKI VIHAR ROAD POWA-PAYTM.S1GHEF1@PTY-YESB0MCHUPI-525527015900-SENT USING PAYTM U</t>
  </si>
  <si>
    <t>0000525527015900</t>
  </si>
  <si>
    <t>UPI-RAPIDO-PAYTM-76881028@PTYBL-YESB0PTMUPI-525527197236-SENT USING PAYTM U</t>
  </si>
  <si>
    <t>0000525527197236</t>
  </si>
  <si>
    <t>UPI-SONI SINGH-SONIOMSINGH1983@OKICICI-UBIN0802387-525749014742-SENT USING PAYTM U</t>
  </si>
  <si>
    <t>0000525749014742</t>
  </si>
  <si>
    <t>14/09/25</t>
  </si>
  <si>
    <t>UPI-PURNAK SITARAM GOGAR-PURNANK18@OKSBI-SBIN0001406-525752380381-IMS BOOKS</t>
  </si>
  <si>
    <t>0000525752380381</t>
  </si>
  <si>
    <t>UPI-KRUSHNA  JADHAV-JADHAVKRUSHNA216-1@OKSBI-IDFB0040101-525752422000-SENT USING PAYTM U</t>
  </si>
  <si>
    <t>0000525752422000</t>
  </si>
  <si>
    <t>UPI-THE GRATITUDE COMPAN-THEGRATITUDECO@SBI-SBIN0070319-525757518240-SENT USING PAYTM U</t>
  </si>
  <si>
    <t>0000525757518240</t>
  </si>
  <si>
    <t>UPI-RITIK GUPTA-7011119142@PTYES-DCBL0000023-690675616027-SENT USING PAYTM U</t>
  </si>
  <si>
    <t>0000690675616027</t>
  </si>
  <si>
    <t>UPI-K ENTERPRISES-BHARATPE90727935629@YESBANKLTD-YESB0YESUPI-525866099391-PAY TO BHARATPE ME</t>
  </si>
  <si>
    <t>0000525866099391</t>
  </si>
  <si>
    <t>15/09/25</t>
  </si>
  <si>
    <t>UPI-HARIHARAN SARAVANARA-8928457512@PTAXIS-TMBL0000162-525866412204-NA</t>
  </si>
  <si>
    <t>0000525866412204</t>
  </si>
  <si>
    <t>UPI-DEVI SHANKAR PANDEY-Q622999851@YBL-CORP0000769-525867082325-SENT USING PAYTM U</t>
  </si>
  <si>
    <t>0000525867082325</t>
  </si>
  <si>
    <t>UPI-MOHAMMAD  NAIM-MOHDNAEEMMOHDNAEEM584@AXL-KKBK0001364-525869478554-SENT USING PAYTM U</t>
  </si>
  <si>
    <t>0000525869478554</t>
  </si>
  <si>
    <t>UPI-DAYASHANKAR RAMAVADH-DAYASHANKARCHAUHAN2528@OKSBI-SBIN0009055-525973460084-SENT USING PAYTM U</t>
  </si>
  <si>
    <t>0000525973460084</t>
  </si>
  <si>
    <t>16/09/25</t>
  </si>
  <si>
    <t>UPI-RAPIDO-PAYTM-76881028@PTYBL-YESB0PTMUPI-525979677299-SENT USING PAYTM U</t>
  </si>
  <si>
    <t>0000525979677299</t>
  </si>
  <si>
    <t>UPI-SURENDRAKUMAR NEHRUL-8097284178@AXL-UBIN0556688-526091143011-SENT USING PAYTM U</t>
  </si>
  <si>
    <t>0000526091143011</t>
  </si>
  <si>
    <t>17/09/25</t>
  </si>
  <si>
    <t>UPI-RAPIDO-PAYTM-76881028@PTYBL-YESB0PTMUPI-526091507216-SENT USING PAYTM U</t>
  </si>
  <si>
    <t>0000526091507216</t>
  </si>
  <si>
    <t>UPI-RAPIDO-PAYTM-76881028@PTYBL-YESB0PTMUPI-526093690572-SENT USING PAYTM U</t>
  </si>
  <si>
    <t>0000526093690572</t>
  </si>
  <si>
    <t>UPI-MOHAMMAD ASIF RAFIQ -PAYTM.S12YP6L@PTY-YESB0MCHUPI-526198485419-SENT USING PAYTM U</t>
  </si>
  <si>
    <t>0000526198485419</t>
  </si>
  <si>
    <t>18/09/25</t>
  </si>
  <si>
    <t>UPI-MOHAMMED SHADAB ZUBA-SHADAB45617-2@OKSBI-SBIN0018874-526101826142-SENT USING PAYTM U</t>
  </si>
  <si>
    <t>0000526101826142</t>
  </si>
  <si>
    <t>UPI-VASIM SALIM KHAN-9867227894@IBL-KKBK0001364-526102856864-SENT USING PAYTM U</t>
  </si>
  <si>
    <t>0000526102856864</t>
  </si>
  <si>
    <t>UPI-SUBHASH  HANWATE-HANWATESUBHASH4@OKSBI-SBIN0020869-526105806018-SENT USING PAYTM U</t>
  </si>
  <si>
    <t>0000526105806018</t>
  </si>
  <si>
    <t>UPI-CHETLAL  PANDIT-KUMARCHANDAN19233@OKSBI-SBIN0016853-526219833279-SENT USING PAYTM U</t>
  </si>
  <si>
    <t>0000526219833279</t>
  </si>
  <si>
    <t>19/09/25</t>
  </si>
  <si>
    <t>UPI-SHRI PRAKASH SO LAXI-SHREEPRAKASHBIND865@OKICICI-UBIN0541672-526320626764-SENT USING PAYTM U</t>
  </si>
  <si>
    <t>0000526320626764</t>
  </si>
  <si>
    <t>20/09/25</t>
  </si>
  <si>
    <t>UPI-RAPIDO-PAYTM-76881028@PTYBL-YESB0PTMUPI-526324879798-SENT USING PAYTM U</t>
  </si>
  <si>
    <t>0000526324879798</t>
  </si>
  <si>
    <t>UPI-MO   AMIN-AMEENKHAN9702232@OKSBI-KKBK0001364-389597137603-SENT USING PAYTM U</t>
  </si>
  <si>
    <t>0000389597137603</t>
  </si>
  <si>
    <t>UPI-ARJUN HOSPITALITY SE-Q085279165@YBL-YESB0YBLUPI-526551298488-SENT USING PAYTM U</t>
  </si>
  <si>
    <t>0000526551298488</t>
  </si>
  <si>
    <t>22/09/25</t>
  </si>
  <si>
    <t>UPI-K ENTERPRISES-BHARATPE90727935629@YESBANKLTD-YESB0YESUPI-526551349813-PAY TO BHARATPE ME</t>
  </si>
  <si>
    <t>0000526551349813</t>
  </si>
  <si>
    <t>UPI-RAPIDO-PAYTM-76881028@PTYBL-YESB0PTMUPI-526552318926-SENT USING PAYTM U</t>
  </si>
  <si>
    <t>0000526552318926</t>
  </si>
  <si>
    <t>UPI-CAFE DNA POWAI-GPAY-12189993694@OKBIZAXIS-UTIB0000553-526553970494-SENT USING PAYTM U</t>
  </si>
  <si>
    <t>0000526553970494</t>
  </si>
  <si>
    <t>UPI-PURSHOTTAM BHASKAR Y-PURSHOTTAMYADAV1-1@OKICICI-KKBK0001363-526659393756-SENT USING PAYTM U</t>
  </si>
  <si>
    <t>0000526659393756</t>
  </si>
  <si>
    <t>23/09/25</t>
  </si>
  <si>
    <t>UPI-RITIK GUPTA-GUPTA.RITIK@NIYOICICI-DCBL0000023-691105801981-SENT USING PAYTM U</t>
  </si>
  <si>
    <t>0000691105801981</t>
  </si>
  <si>
    <t>UPI-POWAI-OMBK.AACI1978125RN7GZYBHS@MBK-PPIW0881822-526660498846-SENT USING PAYTM U</t>
  </si>
  <si>
    <t>0000526660498846</t>
  </si>
  <si>
    <t>UPI-ARJUN HOSPITALITY SE-Q085279165@YBL-YESB0YBLUPI-526662625733-SENT USING PAYTM U</t>
  </si>
  <si>
    <t>0000526662625733</t>
  </si>
  <si>
    <t>UPI-K ENTERPRISES-BHARATPE90727935629@YESBANKLTD-YESB0YESUPI-526662661455-PAY TO BHARATPE ME</t>
  </si>
  <si>
    <t>0000526662661455</t>
  </si>
  <si>
    <t>UPI-RAPIDO-PAYTM-76881028@PTYBL-YESB0PTMUPI-526664383372-SENT USING PAYTM U</t>
  </si>
  <si>
    <t>0000526664383372</t>
  </si>
  <si>
    <t>UPI-AJINKYA AVINASH DHEK-AJINKYADHEKLE19@OKSBI-BKID0000132-526771403739-SENT USING PAYTM U</t>
  </si>
  <si>
    <t>0000526771403739</t>
  </si>
  <si>
    <t>24/09/25</t>
  </si>
  <si>
    <t>UPI-ARJUN HOSPITALITY SE-Q757584362@YBL-YESB0YBLUPI-526774462336-SENT USING PAYTM U</t>
  </si>
  <si>
    <t>0000526774462336</t>
  </si>
  <si>
    <t>UPI-MR ANGAD DOHAR-ANGADKUMAR23455667@OKAXIS-IDIB000B835-526774491759-SENT USING PAYTM U</t>
  </si>
  <si>
    <t>0000526774491759</t>
  </si>
  <si>
    <t>UPI-RAPIDO-PAYTM-76881028@PTYBL-YESB0PTMUPI-526776239946-SENT USING PAYTM U</t>
  </si>
  <si>
    <t>0000526776239946</t>
  </si>
  <si>
    <t>UPI-K ENTERPRISES-BHARATPE90727935629@YESBANKLTD-YESB0YESUPI-526888857714-PAY TO BHARATPE ME</t>
  </si>
  <si>
    <t>0000526888857714</t>
  </si>
  <si>
    <t>25/09/25</t>
  </si>
  <si>
    <t>UPI-ARJUN HOSPITALITY SE-Q085279165@YBL-YESB0YBLUPI-526888906125-SENT USING PAYTM U</t>
  </si>
  <si>
    <t>0000526888906125</t>
  </si>
  <si>
    <t>UPI-RAPIDO-PAYTM-76881028@PTYBL-YESB0PTMUPI-526890951563-SENT USING PAYTM U</t>
  </si>
  <si>
    <t>0000526890951563</t>
  </si>
  <si>
    <t>UPI-REENA-GONDPRAHALAD732@OKICICI-UBIN0543284-526995445275-SENT USING PAYTM U</t>
  </si>
  <si>
    <t>0000526995445275</t>
  </si>
  <si>
    <t>26/09/25</t>
  </si>
  <si>
    <t>UPI-RAPIDO-PAYTM-76881028@PTYBL-YESB0PTMUPI-526997782866-SENT USING PAYTM U</t>
  </si>
  <si>
    <t>0000526997782866</t>
  </si>
  <si>
    <t>UPI-HUBBLE WALLET-HUBBLEWALLETONLINE@AXL-UTIB0AXLUPI-527005168934-PAYMENT FOR 01K63T</t>
  </si>
  <si>
    <t>0000527005168934</t>
  </si>
  <si>
    <t>27/09/25</t>
  </si>
  <si>
    <t>NEFT CR-SBIN0000TBU-ITDTAX REFUND 2025-26 DIYPG9947P-RITIK GUPTA-SBINN52025092724710850</t>
  </si>
  <si>
    <t>SBINN52025092724710850</t>
  </si>
  <si>
    <t>UPI-WWW EATSURE COM-EATSURE.PAYU@HDFCBANK-HDFC0MERUPI-527016253971-SENT USING PAYTM U</t>
  </si>
  <si>
    <t>0000527016253971</t>
  </si>
  <si>
    <t>UPI-MAESTROEDGE SOLUTION-MAESTRO289555.RZP@RXAXIS-UTIB0000RZP-527119554324-SENT USING PAYTM U</t>
  </si>
  <si>
    <t>0000527119554324</t>
  </si>
  <si>
    <t>28/09/25</t>
  </si>
  <si>
    <t>0000011250470803</t>
  </si>
  <si>
    <t>29/09/25</t>
  </si>
  <si>
    <t>UPI-NEETU GUPTA-7011119142@PTHDFC-HDFC0004767-527232216453-RITIK</t>
  </si>
  <si>
    <t>0000527232216453</t>
  </si>
  <si>
    <t>UPI-RAPIDO-PAYTM-76881028@PTYBL-YESB0PTMUPI-527232685617-SENT USING PAYTM U</t>
  </si>
  <si>
    <t>0000527232685617</t>
  </si>
  <si>
    <t>UPI-MUMBAI METRO RAIL CO-MML3AFC@SBI-SBIN0008586-527232688767-SENT USING PAYTM U</t>
  </si>
  <si>
    <t>0000527232688767</t>
  </si>
  <si>
    <t>UPI-SHREE SIDDHI VINAYAK-SBIPMOPAD.02EZ01000003749-20868811@SBIPAY-SBIP0123456-527233128696-SENT USING PAYTM U</t>
  </si>
  <si>
    <t>0000527233128696</t>
  </si>
  <si>
    <t>UPI-PRABHAT COLD DRINK-PAYTMQR6GWBOH@PTYS-YESB0PTMUPI-527233405240-SENT USING PAYTM U</t>
  </si>
  <si>
    <t>0000527233405240</t>
  </si>
  <si>
    <t>UPI-RAHUL SHARMA-RAHULSHARMA2008@OKICICI-HDFC0000652-390010277449-SENT USING PAYTM U</t>
  </si>
  <si>
    <t>0000390010277449</t>
  </si>
  <si>
    <t>UPI-MMRCL-MMRCL.BDPG@HDFCBANK-HDFC0MERUPI-101569458642-MMRCL</t>
  </si>
  <si>
    <t>0000101569458642</t>
  </si>
  <si>
    <t>UPI-MOHD  SAMSUDDIN-8850350664@AXL-AIRP0000001-527234170067-SENT USING PAYTM U</t>
  </si>
  <si>
    <t>0000527234170067</t>
  </si>
  <si>
    <t>UPI-MOHD  SHARIK-8077070145-4@AXL-SBIN0005961-527234762276-SENT USING PAYTM U</t>
  </si>
  <si>
    <t>0000527234762276</t>
  </si>
  <si>
    <t>UPI-MR BASUDEV YADAV-YMINTU381-1@OKICICI-IDIB000M238-527342277591-SENT USING PAYTM U</t>
  </si>
  <si>
    <t>0000527342277591</t>
  </si>
  <si>
    <t>30/09/25</t>
  </si>
  <si>
    <t>UPI-MR BASUDEV YADAV-YMINTU381-1@OKICICI-IDIB000M238-527342279211-SENT USING PAYTM U</t>
  </si>
  <si>
    <t>0000527342279211</t>
  </si>
  <si>
    <t>UPI-K ENTERPRISES-BHARATPE90727935629@YESBANKLTD-YESB0YESUPI-527344697659-PAY TO BHARATPE ME</t>
  </si>
  <si>
    <t>0000527344697659</t>
  </si>
  <si>
    <t>UPI-RAPIDO-PAYTM-76881028@PTYBL-YESB0PTMUPI-527346986736-SENT USING PAYTM U</t>
  </si>
  <si>
    <t>0000527346986736</t>
  </si>
  <si>
    <t>INTEREST PAID TILL 30-SEP-2025</t>
  </si>
  <si>
    <t>UPI-CHHOTE LAL-CHHOTELALPAL519@OKAXIS-UBIN0534170-527454728507-SENT USING PAYTM U</t>
  </si>
  <si>
    <t>0000527454728507</t>
  </si>
  <si>
    <t>01/10/25</t>
  </si>
  <si>
    <t>UPI-KISHAN KAMTI-Q13706476@YBL-KKBK0001364-527456871629-SENT USING PAYTM U</t>
  </si>
  <si>
    <t>0000527456871629</t>
  </si>
  <si>
    <t>UPI-RAPIDO-PAYTM-76881028@PTYBL-YESB0PTMUPI-527460998214-SENT USING PAYTM U</t>
  </si>
  <si>
    <t>0000527460998214</t>
  </si>
  <si>
    <t>UPI-EKART-EKART@YBL-YESB0YBLUPI-527570454260-PAYMENT FOR REFCL3</t>
  </si>
  <si>
    <t>0000527570454260</t>
  </si>
  <si>
    <t>02/10/25</t>
  </si>
  <si>
    <t>UPI-SHANI TIWARI-9919690600@KOTAK-KKBK0000811-691630860049-SENT USING PAYTM U</t>
  </si>
  <si>
    <t>0000691630860049</t>
  </si>
  <si>
    <t>03/10/25</t>
  </si>
  <si>
    <t>UPI-AAYUSH RAGHAV-9818949505@YESCRED-HDFC0002072-564309114588-PAID VIA CRED</t>
  </si>
  <si>
    <t>0000564309114588</t>
  </si>
  <si>
    <t>04/10/25</t>
  </si>
  <si>
    <t>UPI-SUNIL KUMAR JAWAHARL-SUNILPAL878798@OKAXIS-BARB0KURLAX-527795313468-SENT USING PAYTM U</t>
  </si>
  <si>
    <t>0000527795313468</t>
  </si>
  <si>
    <t>UPI-SAWAN ALI-7880345414@IBL-IPOS0000001-527807525234-SENT USING PAYTM U</t>
  </si>
  <si>
    <t>0000527807525234</t>
  </si>
  <si>
    <t>05/10/25</t>
  </si>
  <si>
    <t>UPI-GANESH SHANKAR YADAV-9619579458-2@YBL-SBIN0000539-527812467158-SENT USING PAYTM U</t>
  </si>
  <si>
    <t>0000527812467158</t>
  </si>
  <si>
    <t>UPI-VIKASH KUMAR SAH-6200958073@YBL-UCBA0001218-527813249229-SENT USING PAYTM U</t>
  </si>
  <si>
    <t>0000527813249229</t>
  </si>
  <si>
    <t>UPI-ROPPEN TRANSPORTATIO-ROPPENTRANSPORT110491.RZP-RQ3DKFSH2YDJ12QRV2@RXAIRT-AIRP0000011-527915369814-PAYMENTTOROPPENTRA</t>
  </si>
  <si>
    <t>0000527915369814</t>
  </si>
  <si>
    <t>06/10/25</t>
  </si>
  <si>
    <t>UPI-CAPITALFLOAT-AMZNLPA-T5EHEZZLL5@RAPL-RATN000RAPL-527916960883-YOU ARE PAYING FOR</t>
  </si>
  <si>
    <t>0000527916960883</t>
  </si>
  <si>
    <t>UPI-XXXXXXXXXXX8827-UBIN0814385-691797913209-OCTOBER RENT</t>
  </si>
  <si>
    <t>0000691797913209</t>
  </si>
  <si>
    <t>UPI-ONE97 COMMUNICATIONS-POWERACCESS.PAYTM3@AXISBANK-UTIB0000022-845585182795-SENDING MONEY USIN</t>
  </si>
  <si>
    <t>0000845585182795</t>
  </si>
  <si>
    <t>UPI-K ENTERPRISES-BHARATPE90727935629@YESBANKLTD-YESB0YESUPI-527919346814-PAY TO BHARATPE ME</t>
  </si>
  <si>
    <t>0000527919346814</t>
  </si>
  <si>
    <t>UPI-RAPIDO-PAYTM-76881028@PTYBL-YESB0PTMUPI-527922623313-SENT USING PAYTM U</t>
  </si>
  <si>
    <t>0000527922623313</t>
  </si>
  <si>
    <t>UPI-APPLE MEDIA SERVICES-APPLESERVICES.BDSI@HDFCBANK-HDFC0MERUPI-101642956997-UPI MANDATE</t>
  </si>
  <si>
    <t>0000101642956997</t>
  </si>
  <si>
    <t>UPI-HASAN AKHTAR SHAIKH-AKHTARSHAIKHHASANSHAIKH126-2@OKSBI-BARB0VIREAS-528027489524-SENT USING PAYTM U</t>
  </si>
  <si>
    <t>0000528027489524</t>
  </si>
  <si>
    <t>07/10/25</t>
  </si>
  <si>
    <t>UPI-ARJUN HOSPITALITY SE-Q085279165@YBL-YESB0YBLUPI-528030486203-SENT USING PAYTM U</t>
  </si>
  <si>
    <t>0000528030486203</t>
  </si>
  <si>
    <t>UPI-K ENTERPRISES-BHARATPE90727935629@YESBANKLTD-YESB0YESUPI-528030747003-PAY TO BHARATPE ME</t>
  </si>
  <si>
    <t>0000528030747003</t>
  </si>
  <si>
    <t>UPI-KAIF ANSARI-KAIFWEAVER@PTYES-SBIN0000019-528031986701-NA</t>
  </si>
  <si>
    <t>0000528031986701</t>
  </si>
  <si>
    <t>UPI-SRI VENKATESWARA COL-SVC.PAYU@INDUS-INDB0MERCHA-528100249554-UPI TRANSACTION</t>
  </si>
  <si>
    <t>0000528100249554</t>
  </si>
  <si>
    <t>UPI-PRASHANT SURESH KHED-PRASHANTKHEDEKAR786@OKSBI-SBIN0007074-528143922380-SENT USING PAYTM U</t>
  </si>
  <si>
    <t>0000528143922380</t>
  </si>
  <si>
    <t>08/10/25</t>
  </si>
  <si>
    <t>UPI-RAPIDO-PAYTM-76881028@PTYBL-YESB0PTMUPI-528146234543-SENT USING PAYTM U</t>
  </si>
  <si>
    <t>0000528146234543</t>
  </si>
  <si>
    <t>UPI-RAPIDO-PAYTM-76881028@PTYBL-YESB0PTMUPI-528148801499-SENT USING PAYTM U</t>
  </si>
  <si>
    <t>0000528148801499</t>
  </si>
  <si>
    <t>UPI-SHYAM BIR SO MEVA RA-9324319311@NAVIAXIS-HDFC0000989-528250982286-SENT USING PAYTM U</t>
  </si>
  <si>
    <t>0000528250982286</t>
  </si>
  <si>
    <t>UPI-CRED CLUB-CRED.CLUB@AXISB-UTIB0000114-564809942442-PAYMENT ON CRED</t>
  </si>
  <si>
    <t>0000564809942442</t>
  </si>
  <si>
    <t>09/10/25</t>
  </si>
  <si>
    <t>UPI-ONE97 COMMUNICATIONS-POWERACCESS.PAYTM3@AXISBANK-UTIB0000022-491695792825-PAYMENT ON RAPIDO</t>
  </si>
  <si>
    <t>0000491695792825</t>
  </si>
  <si>
    <t>UPI-ONE97 COMMUNICATIONS-POWERACCESS.PAYTM3@AXISBANK-UTIB0000022-573057202835-USING RUPAY CREDIT</t>
  </si>
  <si>
    <t>0000573057202835</t>
  </si>
  <si>
    <t>10/10/25</t>
  </si>
  <si>
    <t>UPI-K ENTERPRISES-BHARATPE90727935629@YESBANKLTD-YESB0YESUPI-528368603286-PAY TO BHARATPE ME</t>
  </si>
  <si>
    <t>0000528368603286</t>
  </si>
  <si>
    <t>UPI-FAKIR MOHAMMAD HARUN-FAKIRMS1331-2@OKHDFCBANK-HDFC0000086-528373518600-SENT USING PAYTM U</t>
  </si>
  <si>
    <t>0000528373518600</t>
  </si>
  <si>
    <t>UPI-ONE97 COMMUNICATIONS-POWERACCESS.PAYTM3@AXISBANK-UTIB0000022-884285232855-PAYMENT ON MAGICPI</t>
  </si>
  <si>
    <t>0000884285232855</t>
  </si>
  <si>
    <t>12/10/25</t>
  </si>
  <si>
    <t>UPI-SANKALP VERMA-SANKY.V93-1@OKAXIS-UTIB0001540-528607771928-SENT USING PAYTM U</t>
  </si>
  <si>
    <t>0000528607771928</t>
  </si>
  <si>
    <t>13/10/25</t>
  </si>
  <si>
    <t>UPI-JAYANTH PALAKSHA GOW-PALAKSHGOWDA2@OKAXIS-UBIN0814385-528714946183-SENT USING PAYTM U</t>
  </si>
  <si>
    <t>0000528714946183</t>
  </si>
  <si>
    <t>14/10/25</t>
  </si>
  <si>
    <t>UPI-SUJIT KUMAR MANDAL-9123424135@PTSBI-UTIB0000061-528717499266-NA</t>
  </si>
  <si>
    <t>0000528717499266</t>
  </si>
  <si>
    <t>UPI-RAPIDO-PAYTM-76881028@PTYBL-YESB0PTMUPI-528719796297-SENT USING PAYTM U</t>
  </si>
  <si>
    <t>0000528719796297</t>
  </si>
  <si>
    <t>UPI-RAPIDO-PAYTM-76881028@PTYBL-YESB0PTMUPI-528826631901-SENT USING PAYTM U</t>
  </si>
  <si>
    <t>0000528826631901</t>
  </si>
  <si>
    <t>15/10/25</t>
  </si>
  <si>
    <t>UPI-RAPIDO-PAYTM-76881028@PTYBL-YESB0PTMUPI-528830106989-SENT USING PAYTM U</t>
  </si>
  <si>
    <t>0000528830106989</t>
  </si>
  <si>
    <t>UPI-DALVI VAIBHAV MADHUK-DALVI.VAIBHAV0@OKHDFCBANK-SRCB0000008-528830351734-SENT USING PAYTM U</t>
  </si>
  <si>
    <t>0000528830351734</t>
  </si>
  <si>
    <t>UPI-RAPIDO-PAYTM-76881028@PTYBL-YESB0PTMUPI-528832353598-SENT USING PAYTM U</t>
  </si>
  <si>
    <t>0000528832353598</t>
  </si>
  <si>
    <t>UPI-K ENTERPRISES-BHARATPE90727935629@YESBANKLTD-YESB0YESUPI-529054172359-PAY TO BHARATPE ME</t>
  </si>
  <si>
    <t>0000529054172359</t>
  </si>
  <si>
    <t>17/10/25</t>
  </si>
  <si>
    <t>UPI-SHAMSUL   KHAN-KSHAMSUL042@OKHDFCBANK-KKBK0001364-529056746533-SENT USING PAYTM U</t>
  </si>
  <si>
    <t>0000529056746533</t>
  </si>
  <si>
    <t>UPI-RAPIDO-PAYTM-76881028@PTYBL-YESB0PTMUPI-529167317035-SENT USING PAYTM U</t>
  </si>
  <si>
    <t>0000529167317035</t>
  </si>
  <si>
    <t>18/10/25</t>
  </si>
  <si>
    <t>UPI-RAPIDO-PAYTM-76881028@PTYBL-YESB0PTMUPI-529169540735-SENT USING PAYTM U</t>
  </si>
  <si>
    <t>0000529169540735</t>
  </si>
  <si>
    <t>UPI-INDRASEN YADAV-7710020003@AXL-UBIN0572837-529387662456-SENT USING PAYTM U</t>
  </si>
  <si>
    <t>0000529387662456</t>
  </si>
  <si>
    <t>20/10/25</t>
  </si>
  <si>
    <t>UPI-DELHI METRO-PAYTM-8736701@PTYBL-YESB0PTMUPI-529387636863-SENT USING PAYTM U</t>
  </si>
  <si>
    <t>0000529387636863</t>
  </si>
  <si>
    <t>UPI-GAURAV SO DAYA CHAND-9278473955@AXL-HDFC0000584-529388807471-SENT USING PAYTM U</t>
  </si>
  <si>
    <t>0000529388807471</t>
  </si>
  <si>
    <t>UPI-JUGNU KUMAR PAL-Q868616181@YBL-YESB0YBLUPI-529394350722-SENT USING PAYTM U</t>
  </si>
  <si>
    <t>0000529394350722</t>
  </si>
  <si>
    <t>UPI-RAM NATH DUBEY-Q776987870@YBL-YESB0YBLUPI-529402566808-SENT USING PAYTM U</t>
  </si>
  <si>
    <t>0000529402566808</t>
  </si>
  <si>
    <t>21/10/25</t>
  </si>
  <si>
    <t>UPI-OM MEDICOS-Q038563115@YBL-YESB0YBLUPI-529407559503-SENT USING PAYTM U</t>
  </si>
  <si>
    <t>0000529407559503</t>
  </si>
  <si>
    <t>UPI-MADHU KUMARI-9650962582@AXL-PUNB0498900-529512465588-SENT USING PAYTM U</t>
  </si>
  <si>
    <t>0000529512465588</t>
  </si>
  <si>
    <t>22/10/25</t>
  </si>
  <si>
    <t>UPI-DTU XEROX SHOP-7503971958@OKBIZAXIS-UTIB0000553-529512751115-SENT USING PAYTM U</t>
  </si>
  <si>
    <t>0000529512751115</t>
  </si>
  <si>
    <t>UPI-PANDEY CHAAT-8376917618@OKBIZAXIS-UTIB0000553-529513306327-SENT USING PAYTM U</t>
  </si>
  <si>
    <t>0000529513306327</t>
  </si>
  <si>
    <t>UPI-SAMEER ALI-7982985245@YESPOP-AIRP0000001-529514934322-SENT USING PAYTM U</t>
  </si>
  <si>
    <t>0000529514934322</t>
  </si>
  <si>
    <t>UPI-PAYTM TRAVEL-TRAVEL1PAYTM@HDFCBANK-HDFC0MERUPI-529620986030-SENT USING PAYTM U</t>
  </si>
  <si>
    <t>0000529620986030</t>
  </si>
  <si>
    <t>23/10/25</t>
  </si>
  <si>
    <t>UPI-DELHI METRO-PAYTM-8736701@PTYBL-YESB0PTMUPI-529621013356-SENT USING PAYTM U</t>
  </si>
  <si>
    <t>0000529621013356</t>
  </si>
  <si>
    <t>UPI-DELHI METRO-PAYTM-8736701@PTYBL-YESB0PTMUPI-529628821506-SENT USING PAYTM U</t>
  </si>
  <si>
    <t>0000529628821506</t>
  </si>
  <si>
    <t>UPI-NEETU GUPTA-7838855176@PTHDFC-PUNB0160300-529846723316-NEETU SUNDER BLOCK</t>
  </si>
  <si>
    <t>0000529846723316</t>
  </si>
  <si>
    <t>25/10/25</t>
  </si>
  <si>
    <t>UPI-AADITYA PRASAD-AADITYA-PRASAD@PTYES-HDFC0000394-692856864042-SENT FROM PAYTM</t>
  </si>
  <si>
    <t>0000692856864042</t>
  </si>
  <si>
    <t>UPI-SUBHASH  SINGH-BUPANDERMALIK76@OKAXIS-SBIN0004714-530063227724-SENT USING PAYTM U</t>
  </si>
  <si>
    <t>0000530063227724</t>
  </si>
  <si>
    <t>27/10/25</t>
  </si>
  <si>
    <t>UPI-CRED CLUB-CRED.CLUB@AXISB-UTIB0000114-566614666640-PAYMENT ON CRED</t>
  </si>
  <si>
    <t>0000566614666640</t>
  </si>
  <si>
    <t>UPI-MOHD AAMIR KHAN-AAMIRKHAN971132-1@OKHDFCBANK-PUNB0657400-530064893961-SENT USING PAYTM U</t>
  </si>
  <si>
    <t>0000530064893961</t>
  </si>
  <si>
    <t>UPI-JAYAN BAWEJA-PAYTMQR1IC5L4M9LT@PAYTM-YESB0PTMUPI-530067323449-NA</t>
  </si>
  <si>
    <t>0000530067323449</t>
  </si>
  <si>
    <t>UPI-OM S OMANWAR-OMANWAROM@OKICICI-ICIC0001642-566678385611-UPI</t>
  </si>
  <si>
    <t>0000566678385611</t>
  </si>
  <si>
    <t>UPI-RAJEEV LOCHAN  MUDUL-9643636600@PTSBI-SBIN0010650-530050425689-26TH OCT</t>
  </si>
  <si>
    <t>0000530050425689</t>
  </si>
  <si>
    <t>UPI-DTU XEROX SHOP-7503971958@OKBIZAXIS-UTIB0000553-530177756181-SENT USING PAYTM U</t>
  </si>
  <si>
    <t>0000530177756181</t>
  </si>
  <si>
    <t>28/10/25</t>
  </si>
  <si>
    <t>UPI-MRS ANJU  ANJU-Q367786241@YBL-YESB0YBLUPI-530177776660-SENT USING PAYTM U</t>
  </si>
  <si>
    <t>0000530177776660</t>
  </si>
  <si>
    <t>UPI-M S HEALTH CARE PHAR-MSHEALTHCAREPHARMACY.EAZYPAY1@ICICI-ICIC0DC0099-530180480879-SENT USING PAYTM U</t>
  </si>
  <si>
    <t>0000530180480879</t>
  </si>
  <si>
    <t>UPI-VISHAL  JAISWAL-VISHALJAISWAL2002@OKSBI-SBIN0010269-530100354958-UPI</t>
  </si>
  <si>
    <t>0000530100354958</t>
  </si>
  <si>
    <t>0000011297334559</t>
  </si>
  <si>
    <t>29/10/25</t>
  </si>
  <si>
    <t>UPI-OM MEDICOS-Q038563115@YBL-YESB0YBLUPI-530293907546-SENT USING PAYTM U</t>
  </si>
  <si>
    <t>0000530293907546</t>
  </si>
  <si>
    <t>UPI-SANTOSH KUMAR-PAYTMQR5ZH7CQ@PTYS-YESB0PTMUPI-530294286565-SENT USING PAYTM U</t>
  </si>
  <si>
    <t>0000530294286565</t>
  </si>
  <si>
    <t>UPI-AIRTEL-AIRTELPAYMENTSB258202.RZP@AXISBANK-UTIB0000100-530408065456-PREPAID RECHARGEVA</t>
  </si>
  <si>
    <t>0000530408065456</t>
  </si>
  <si>
    <t>31/10/25</t>
  </si>
  <si>
    <t>UPI-RAZORPAY-PG.RAZORPAY@AXISBANK-UTIB0001506-111522063045-AIRTELREFUNDRZXDZL</t>
  </si>
  <si>
    <t>0000111522063045</t>
  </si>
  <si>
    <t>UPI-RAPIDO-PAYTM-76881028@PTYBL-YESB0PTMUPI-530414514650-SENT USING PAYTM U</t>
  </si>
  <si>
    <t>0000530414514650</t>
  </si>
  <si>
    <t>UPI-ARSAD  ARSAD-9625722896@PTAXIS-SBIN0010880-530417455005-NA</t>
  </si>
  <si>
    <t>0000530417455005</t>
  </si>
  <si>
    <t>UPI-MAKEMYTRIP COM-MAKEMYTRIP.BUS.PAYU@HDFCBANK-HDFC0MERUPI-101843964767-UPI TRANSACTION</t>
  </si>
  <si>
    <t>0000101843964767</t>
  </si>
  <si>
    <t>01/11/25</t>
  </si>
  <si>
    <t>UPI-MAKEMYTRIP-MAKEMYTRIP132116.RZP@RXAIRTEL-AIRP0000011-530521664390-MAKEMYTRIP</t>
  </si>
  <si>
    <t>0000530521664390</t>
  </si>
  <si>
    <t>UPI-MAKEMYTRIP COM-MAKEMYTRIP.BUS.PAYU@HDFCBANK-HDFC0000001-101844014942-REFUND</t>
  </si>
  <si>
    <t>0000101844014942</t>
  </si>
  <si>
    <t>UPI-GAJENDRA   KUMAR-BHARATPE.9053239042@FBPE-FDRL0001382-530630623638-VERIFIED MERCHANT</t>
  </si>
  <si>
    <t>0000530630623638</t>
  </si>
  <si>
    <t>02/11/25</t>
  </si>
  <si>
    <t>UPI-AJAY KUMAR SAH-7676438412@AXL-AIRP0000001-530630736614-SENT USING PAYTM U</t>
  </si>
  <si>
    <t>0000530630736614</t>
  </si>
  <si>
    <t>UPIRET-20251101-530521664390</t>
  </si>
  <si>
    <t>UPI-SUBHASH-7838547461@PTAXIS-CNRB0000033-530747917952-NA</t>
  </si>
  <si>
    <t>0000530747917952</t>
  </si>
  <si>
    <t>03/11/25</t>
  </si>
  <si>
    <t>UPI-SUNIL   SAH-76350601181@YBL-KKBK0004590-530751434619-SENT USING PAYTM U</t>
  </si>
  <si>
    <t>0000530751434619</t>
  </si>
  <si>
    <t>UPI-XXXXXXXXXXX8827-UBIN0814385-693307585985-NOVEMBER RENT</t>
  </si>
  <si>
    <t>0000693307585985</t>
  </si>
  <si>
    <t>04/11/25</t>
  </si>
  <si>
    <t>UPI-MEHRUNNISA JAFAR SHA-MEHRUNNISASHAIK1@BPUNITY-UTIB0001344-530855597599-SENT USING PAYTM U</t>
  </si>
  <si>
    <t>0000530855597599</t>
  </si>
  <si>
    <t>UPI-LOKENDRA BAHADUR HAT-7506010090@AXL-UBIN0531588-530857502250-SENT USING PAYTM U</t>
  </si>
  <si>
    <t>0000530857502250</t>
  </si>
  <si>
    <t>UPI-SUNNY KUMAR-9801612811@AXL-IPOS0000001-530975594237-SENT USING PAYTM U</t>
  </si>
  <si>
    <t>0000530975594237</t>
  </si>
  <si>
    <t>05/11/25</t>
  </si>
  <si>
    <t>UPI-SUNIL NARSINGH BAHAD-SUNILYADAV55467@OKSBI-KKBK0001363-531082215295-SENT USING PAYTM U</t>
  </si>
  <si>
    <t>0000531082215295</t>
  </si>
  <si>
    <t>06/11/25</t>
  </si>
  <si>
    <t>UPI-CAPITALFLOAT-AMZNLPA-52SZ9RN0NA@YAPL-YESB0APLUPI-531085382758-YOU ARE PAYING FOR</t>
  </si>
  <si>
    <t>0000531085382758</t>
  </si>
  <si>
    <t>UPI-CRED CLUB-CRED.CLUB@AXISB-UTIB0000114-567619373905-PAYMENT ON CRED</t>
  </si>
  <si>
    <t>0000567619373905</t>
  </si>
  <si>
    <t>UPI-CRED CLUB-CRED.CLUB@AXISB-UTIB0000114-567615380259-PAYMENT ON CRED</t>
  </si>
  <si>
    <t>0000567615380259</t>
  </si>
  <si>
    <t>UPI-NEETU GUPTA-7011119142@PTHDFC-HDFC0004767-531085347555-NA</t>
  </si>
  <si>
    <t>0000531085347555</t>
  </si>
  <si>
    <t>UPI-APPLE MEDIA SERVICES-APPLESERVICES.BDSI@HDFCBANK-HDFC0MERUPI-101904396529-UPI MANDATE</t>
  </si>
  <si>
    <t>0000101904396529</t>
  </si>
  <si>
    <t>UPI-K ENTERPRISES-BHARATPE90727935629@YESBANKLTD-YESB0YESUPI-531100798384-PAY TO BHARATPE ME</t>
  </si>
  <si>
    <t>0000531100798384</t>
  </si>
  <si>
    <t>07/11/25</t>
  </si>
  <si>
    <t>UPI-SANTOSH PANDIT-8210849486@IBL-BKID0005251-531204439139-SENT USING PAYTM U</t>
  </si>
  <si>
    <t>0000531204439139</t>
  </si>
  <si>
    <t>08/11/25</t>
  </si>
  <si>
    <t>UPI-DINESH MOHAN KHETE-DINESHKHETE2520@OKSBI-SBIN0007074-531437141026-SENT USING PAYTM U</t>
  </si>
  <si>
    <t>0000531437141026</t>
  </si>
  <si>
    <t>10/11/25</t>
  </si>
  <si>
    <t>UPI-NOBLE CHEMIST-BHARATPE90718399444@YESBANKLTD-YESB0YESUPI-531437713885-PAY TO NOBLE CHEMI</t>
  </si>
  <si>
    <t>0000531437713885</t>
  </si>
  <si>
    <t>NWD-526099XXXXXX3226-B1518010-MUMBAI</t>
  </si>
  <si>
    <t>0000531420321274</t>
  </si>
  <si>
    <t>UPI-SOHEL-SHOHAILK789-1@OKICICI-BARB0BILGRA-531543065536-SENT USING PAYTM U</t>
  </si>
  <si>
    <t>0000531543065536</t>
  </si>
  <si>
    <t>11/11/25</t>
  </si>
  <si>
    <t>UPI-KAVITA  CHOUHAN-KAVITACHOUHAN1202-2@OKSBI-SBIN0031193-531527413486-UPI</t>
  </si>
  <si>
    <t>0000531527413486</t>
  </si>
  <si>
    <t>UPI-CHINTAMANI MACHCHHIN-8097035952@OKBIZAXIS-UTIB0000553-531552209301-SENT USING PAYTM U</t>
  </si>
  <si>
    <t>0000531552209301</t>
  </si>
  <si>
    <t>UPI-SURENDRA PANDIT-8097805346@IBL-BKID0000038-531552849494-SENT USING PAYTM U</t>
  </si>
  <si>
    <t>0000531552849494</t>
  </si>
  <si>
    <t>UPI-MR SANTOSH VISHWAKAR-SATOSHVISWAKRMA1995@OKICICI-IDIB000M238-531552960652-SENT USING PAYTM U</t>
  </si>
  <si>
    <t>0000531552960652</t>
  </si>
  <si>
    <t>12/11/25</t>
  </si>
  <si>
    <t>UPI-MOHD ARIF RAZA-9125511912@NAVIAXIS-IPOS0000001-531777698654-SENT USING PAYTM U</t>
  </si>
  <si>
    <t>0000531777698654</t>
  </si>
  <si>
    <t>13/11/25</t>
  </si>
  <si>
    <t>UPI-HEENA KAUSAR ISMAIL -SANGEHEENA6@OKAXIS-AUBL0002340-531878126301-SENT USING PAYTM U</t>
  </si>
  <si>
    <t>0000531878126301</t>
  </si>
  <si>
    <t>14/11/25</t>
  </si>
  <si>
    <t>UPI-K ENTERPRISES-BHARATPE90727935629@YESBANKLTD-YESB0YESUPI-531882478556-PAY TO BHARATPE ME</t>
  </si>
  <si>
    <t>0000531882478556</t>
  </si>
  <si>
    <t>UPI-SHREE PRAKASH PANDEY-SHREEPRAKASH2179@OKAXIS-BARB0THAEAS-531888281310-SENT USING PAYTM U</t>
  </si>
  <si>
    <t>0000531888281310</t>
  </si>
  <si>
    <t>UPI-MUNNA RAM-9958696267@AXL-AIRP0000001-531995779176-SENT USING PAYTM U</t>
  </si>
  <si>
    <t>0000531995779176</t>
  </si>
  <si>
    <t>15/11/25</t>
  </si>
  <si>
    <t>UPI-AFROZ FIROZ KHAN-A.KHAN889033-2@OKSBI-KKBK0001467-693931273664-SENT USING PAYTM U</t>
  </si>
  <si>
    <t>0000693931273664</t>
  </si>
  <si>
    <t>UPI-MO   SUFIYAN-93100513@IBL-KKBK0005315-392321348340-SENT USING PAYTM U</t>
  </si>
  <si>
    <t>0000392321348340</t>
  </si>
  <si>
    <t>UPI-IRCTCTOURISM-IRCTCTOURISM1PAYTM@HDFCBANK-HDFC0MERUPI-101976440532-PAYMENT</t>
  </si>
  <si>
    <t>0000101976440532</t>
  </si>
  <si>
    <t>UPI-DIMPLE WINES-BHARATPE.9050018330@FBPE-FDRL0001382-531998709572-PAY TO DIMPLEWINES</t>
  </si>
  <si>
    <t>0000531998709572</t>
  </si>
  <si>
    <t>UPI-MR ASHOK KUMAR YADAV-ASHOKKUMARYADAVHAUWAG69-1@OKICICI-IDIB000B861-531999385305-SENT USING PAYTM U</t>
  </si>
  <si>
    <t>0000531999385305</t>
  </si>
  <si>
    <t>UPI-VIJAY SHANKER SO JAG-9892022561@PTYES-BKID0007315-532000052433-NA</t>
  </si>
  <si>
    <t>0000532000052433</t>
  </si>
  <si>
    <t>16/11/25</t>
  </si>
  <si>
    <t>UPI-MR SYED ABDUL REHAN-8898173608@AXL-BDBL0001330-532000122317-SENT USING PAYTM U</t>
  </si>
  <si>
    <t>0000532000122317</t>
  </si>
  <si>
    <t>UPI-PAWANKUMAR RAMESHCHA-PAWATIWARI.2002-2@OKHDFCBANK-HDFC0001204-532000188044-SENT USING PAYTM U</t>
  </si>
  <si>
    <t>0000532000188044</t>
  </si>
  <si>
    <t>UPI-TUSHAR VIGH-TUSHARVIGH@OKHDFCBANK-HDFC0000539-532000210555-SENT USING PAYTM U</t>
  </si>
  <si>
    <t>0000532000210555</t>
  </si>
  <si>
    <t>UPI-IMRAN AHMED-IA2347264@OKSBI-BARB0POWBOM-532000225028-SENT USING PAYTM U</t>
  </si>
  <si>
    <t>0000532000225028</t>
  </si>
  <si>
    <t>UPI-CRED CLUB-CRED.CLUB@AXISB-UTIB0000114-568629948174-PAYMENT ON CRED</t>
  </si>
  <si>
    <t>0000568629948174</t>
  </si>
  <si>
    <t>POS 526099XXXXXX3226 SPOTIFYINDIA</t>
  </si>
  <si>
    <t>0000000000094053</t>
  </si>
  <si>
    <t>17/11/25</t>
  </si>
  <si>
    <t>UPI-QURESHI MOHD TAUSEEF-8655226535@AXL-ASBL0000006-532118412893-SENT USING PAYTM U</t>
  </si>
  <si>
    <t>0000532118412893</t>
  </si>
  <si>
    <t>UPI-NOTHING BUT CHICKEN-PAYTMQR10P6KB@PAYTM-YESB0PTMUPI-532124691514-NA</t>
  </si>
  <si>
    <t>0000532124691514</t>
  </si>
  <si>
    <t>UPI-IRCTCTOURISM-IRCTCTOURISM1PAYTM@HDFCBANK-HDFC0MERUPI-102002559257-PAYMENT</t>
  </si>
  <si>
    <t>0000102002559257</t>
  </si>
  <si>
    <t>19/11/25</t>
  </si>
  <si>
    <t>UPI-NITESH HARESH GOSWAM-NITEI14G@OKHDFCBANK-DNSB0000028-532339686943-SENT USING PAYTM U</t>
  </si>
  <si>
    <t>0000532339686943</t>
  </si>
  <si>
    <t>UPI-MOHIT  KUMAR-MY8726481@OKSBI-SBIN0011708-532340407182-SENT USING PAYTM U</t>
  </si>
  <si>
    <t>0000532340407182</t>
  </si>
  <si>
    <t>UPI-IRCTCTOURISM-IRCTCTOURISM1PAYTM@HDFCBANK-HDFC0MERUPI-102005454853-PAYMENT</t>
  </si>
  <si>
    <t>0000102005454853</t>
  </si>
  <si>
    <t>UPI-ANITA PAL-ANITAPAL5047@OKICICI-BARB0BUPGBX-532344794364-SENT USING PAYTM U</t>
  </si>
  <si>
    <t>0000532344794364</t>
  </si>
  <si>
    <t>UPI-MAHENDRA   KUMAR-MAHENDRAYADAV5919@OKAXIS-KKBK0001364-532349370735-SENT USING PAYTM U</t>
  </si>
  <si>
    <t>0000532349370735</t>
  </si>
  <si>
    <t>UPI-AMIN UDIN-6201958974@AXL-BKID0004889-532349893381-SENT USING PAYTM U</t>
  </si>
  <si>
    <t>0000532349893381</t>
  </si>
  <si>
    <t>UPI-KHANE KHAS-9820053010@OKBIZAXIS-UTIB0000553-532350376550-SENT USING PAYTM U</t>
  </si>
  <si>
    <t>0000532350376550</t>
  </si>
  <si>
    <t>20/11/25</t>
  </si>
  <si>
    <t>UPI-KAVITA  CHOUHAN-KAVITACHOUHAN1202@OKAXIS-SBIN0031193-568988907795-UPI</t>
  </si>
  <si>
    <t>0000568988907795</t>
  </si>
  <si>
    <t>UPI-MR UMASHANKAR PANDIT-PANDIT.UMASHANKAR983@OKHDFCBANK-IDIB000M238-532565835831-SENT USING PAYTM U</t>
  </si>
  <si>
    <t>0000532565835831</t>
  </si>
  <si>
    <t>21/11/25</t>
  </si>
  <si>
    <t>UPI-LAXMINARAYAN GURJAR-6367896062-2@IBL-UBIN0556904-532576164449-SENT USING PAYTM U</t>
  </si>
  <si>
    <t>0000532576164449</t>
  </si>
  <si>
    <t>22/11/25</t>
  </si>
  <si>
    <t>UPI-RAMESH KUMAR TIVARI-RAMESHTIWARI4079@OKSBI-SBIN0051262-532676489217-SENT USING PAYTM U</t>
  </si>
  <si>
    <t>0000532676489217</t>
  </si>
  <si>
    <t>UPI-RAMESH KUMAR TIVARI-RAMESHTIWARI4079@OKSBI-SBIN0051262-532676489269-SENT USING PAYTM U</t>
  </si>
  <si>
    <t>0000532676489269</t>
  </si>
  <si>
    <t>UPI-KAVITA  CHOUHAN-KAVITACHOUHAN1202@OKAXIS-SBIN0031193-569289553886-UPI</t>
  </si>
  <si>
    <t>0000569289553886</t>
  </si>
  <si>
    <t>UPI-SARWAR ALI ANSARI-ANSARISARWARALI181@OKAXIS-KKBK0001363-532688606158-SENT USING PAYTM U</t>
  </si>
  <si>
    <t>0000532688606158</t>
  </si>
  <si>
    <t>UPI-SANJAY RAMLAL PRASAD-PSANJAY.25-1@OKICICI-ICIC0000555-532788906531-SENT USING PAYTM U</t>
  </si>
  <si>
    <t>0000532788906531</t>
  </si>
  <si>
    <t>23/11/25</t>
  </si>
  <si>
    <t>UPI-K ENTERPRISES-BHARATPE90727935629@YESBANKLTD-YESB0YESUPI-532805377594-PAY TO BHARATPE ME</t>
  </si>
  <si>
    <t>0000532805377594</t>
  </si>
  <si>
    <t>24/11/25</t>
  </si>
  <si>
    <t>UPI-SAATVIK DABRAL-SAATVIKDABRAL2112@OKHDFCBANK-HDFC0001098-114620418471-GROCERY ETC SPLIT</t>
  </si>
  <si>
    <t>0000114620418471</t>
  </si>
  <si>
    <t>UPI-DHIRAJ DHARMANAND MO-DHIRAJDMORE1991-1@OKICICI-AUBL0002340-532808553491-SENT USING PAYTM U</t>
  </si>
  <si>
    <t>0000532808553491</t>
  </si>
  <si>
    <t>UPI-ISRAEEL-9870855219@NAVIAXIS-PUNB0073400-532915984696-SENT USING PAYTM U</t>
  </si>
  <si>
    <t>0000532915984696</t>
  </si>
  <si>
    <t>25/11/25</t>
  </si>
  <si>
    <t>UPI-BRUFFLES POWAI-BRUFFLESPOWAI.67058728@HDFCBANK-HDFC0MERUPI-532926075330-SENT USING PAYTM U</t>
  </si>
  <si>
    <t>0000532926075330</t>
  </si>
  <si>
    <t>26/11/25</t>
  </si>
  <si>
    <t>UPI-RUPESH DEVAN KAMTI-RUPESHKAMTI7161@YBL-KKBK0001364-533026255891-SENT USING PAYTM U</t>
  </si>
  <si>
    <t>0000533026255891</t>
  </si>
  <si>
    <t>UPI-KAVITA CHOUHAN-KAVITACHOUHAN1202-1@OKHDFCBANK-HDFC0001019-114692313019-UPI</t>
  </si>
  <si>
    <t>0000114692313019</t>
  </si>
  <si>
    <t>UPI-ARMAN KHAN-8097687939@NAVIAXIS-AIRP0000001-533028456182-SENT USING PAYTM U</t>
  </si>
  <si>
    <t>0000533028456182</t>
  </si>
  <si>
    <t>UPI-VIKASH KUMAR SAHU-8169188826@OKBIZAXIS-UTIB0000553-533031004627-SENT USING PAYTM U</t>
  </si>
  <si>
    <t>0000533031004627</t>
  </si>
  <si>
    <t>UPI-IDEAL HOSPITALITY PV-BHARATPE90719988298@YESBANKLTD-YESB0YESUPI-533037537241-PAY TO IDEAL HOSPI</t>
  </si>
  <si>
    <t>0000533037537241</t>
  </si>
  <si>
    <t>UPI-HAMID RAZA-9001019890@IBL-BARB0BASNIX-533038854226-SENT USING PAYTM U</t>
  </si>
  <si>
    <t>0000533038854226</t>
  </si>
  <si>
    <t>27/11/25</t>
  </si>
  <si>
    <t>UPI-MR NIKESH KUMAR-NIKESHKUMAR629930-2@OKICICI-IDIB000V021-533139061601-SENT USING PAYTM U</t>
  </si>
  <si>
    <t>0000533139061601</t>
  </si>
  <si>
    <t>UPI-TAUKIR AHMAD-6377510086@PTYES-BARB0BUPGBX-533139137566-NA</t>
  </si>
  <si>
    <t>0000533139137566</t>
  </si>
  <si>
    <t>UPI-SURESH MISHRILAL RAJ-RAJU8692919656@OKSBI-UBIN0545031-533145704731-SENT USING PAYTM U</t>
  </si>
  <si>
    <t>0000533145704731</t>
  </si>
  <si>
    <t>0000011342180224</t>
  </si>
  <si>
    <t>28/11/25</t>
  </si>
  <si>
    <t>UPI-K ENTERPRISES-BHARATPE90727935629@YESBANKLTD-YESB0YESUPI-533256125260-PAY TO BHARATPE ME</t>
  </si>
  <si>
    <t>0000533256125260</t>
  </si>
  <si>
    <t>UPI-MR RIHAN-9634774398@AXL-IDIB000K566-533258674391-SENT USING PAYTM U</t>
  </si>
  <si>
    <t>0000533258674391</t>
  </si>
  <si>
    <t>UPI-ZUBER KHAN-ZUBERKHAN3915-3@OKSBI-FDRL0007777-533376103990-SENT USING PAYTM U</t>
  </si>
  <si>
    <t>0000533376103990</t>
  </si>
  <si>
    <t>29/11/25</t>
  </si>
  <si>
    <t>UPI-BHUPENDRA GULAB SHAH-9768646244@PTYES-SBIN0009055-533594298143-NA</t>
  </si>
  <si>
    <t>0000533594298143</t>
  </si>
  <si>
    <t>01/12/25</t>
  </si>
  <si>
    <t>UPI-MOHAMMAD JISHAN-ZA4917639-1@OKICICI-UTIB0000741-533613827375-SENT USING PAYTM U</t>
  </si>
  <si>
    <t>0000533613827375</t>
  </si>
  <si>
    <t>02/12/25</t>
  </si>
  <si>
    <t>UPI-THE YELLOW BOWL-9818288834@OKBIZAXIS-UTIB0000553-533617518286-SENT USING PAYTM U</t>
  </si>
  <si>
    <t>0000533617518286</t>
  </si>
  <si>
    <t>UPI-CALEB RATNAKAR KHAND-CALEBRATNAKAR@IBL-BARB0SAKINA-533724190676-SENT USING PAYTM U</t>
  </si>
  <si>
    <t>0000533724190676</t>
  </si>
  <si>
    <t>03/12/25</t>
  </si>
  <si>
    <t>UPI-K ENTERPRISES-BHARATPE90727935629@YESBANKLTD-YESB0YESUPI-533727907075-PAY TO BHARATPE ME</t>
  </si>
  <si>
    <t>0000533727907075</t>
  </si>
  <si>
    <t>UPI-K ENTERPRISES-BHARATPE90727935629@YESBANKLTD-YESB0YESUPI-533838938038-PAY TO BHARATPE ME</t>
  </si>
  <si>
    <t>0000533838938038</t>
  </si>
  <si>
    <t>04/12/25</t>
  </si>
  <si>
    <t>UPI-NIMISH RAMDAS DICHWA-NIMISHDICHWALKAR@AXL-UBIN0554219-533839577720-SENT USING PAYTM U</t>
  </si>
  <si>
    <t>0000533839577720</t>
  </si>
  <si>
    <t>UPI-GUPTA GIRISH MUKUND-8349424242@IBL-SRCB0000345-533840441280-SENT USING PAYTM U</t>
  </si>
  <si>
    <t>0000533840441280</t>
  </si>
  <si>
    <t>UPI-SACHIN UDDHAV AGALE-AGALESACHIN13@OKICICI-UBIN0558222-533843214919-SENT USING PAYTM U</t>
  </si>
  <si>
    <t>0000533843214919</t>
  </si>
  <si>
    <t>UPI-YOGESH DHRUVRAJ CHAU-YOGESHCHAUBEY2323@OKHDFCBANK-IBKL0000611-533846112160-SENT USING PAYTM U</t>
  </si>
  <si>
    <t>0000533846112160</t>
  </si>
  <si>
    <t>UPI-SAIF YASIN SHAIKH-8369495571@AXL-KKBK0001349-533847118880-SENT USING PAYTM U</t>
  </si>
  <si>
    <t>0000533847118880</t>
  </si>
  <si>
    <t>05/12/25</t>
  </si>
  <si>
    <t>UPI-AMRENDRA YADAV SO BI-9507313239@IBL-PUNB0300700-533947211921-SENT USING PAYTM U</t>
  </si>
  <si>
    <t>0000533947211921</t>
  </si>
  <si>
    <t>UPI-RICKY AJMANI-RICKYAJMANI73@OKICICI-ICIC0000419-533947332788-SENT USING PAYTM U</t>
  </si>
  <si>
    <t>0000533947332788</t>
  </si>
  <si>
    <t>UPI-TUSHAR VIGH-TUSHARVIGH@OKHDFCBANK-HDFC0000539-393303222773-SENT USING PAYTM U</t>
  </si>
  <si>
    <t>0000393303222773</t>
  </si>
  <si>
    <t>UPI-XXXXXXXXXXX8827-UBIN0814385-695023143449-DECEMBER RENT</t>
  </si>
  <si>
    <t>0000695023143449</t>
  </si>
  <si>
    <t>UPI-CRED CLUB-CRED.CLUB@AXISB-UTIB0000114-570521000218-PAYMENT ON CRED</t>
  </si>
  <si>
    <t>0000570521000218</t>
  </si>
  <si>
    <t>UPI-CRED CLUB-CRED.CLUB@AXISB-UTIB0000114-570515002613-PAYMENT ON CRED</t>
  </si>
  <si>
    <t>0000570515002613</t>
  </si>
  <si>
    <t>UPI-ANEETA DEVI WO VIJAY-VIJAYKGUPTA4946@OKHDFCBANK-BARB0NARABS-533951471409-SENT USING PAYTM U</t>
  </si>
  <si>
    <t>0000533951471409</t>
  </si>
  <si>
    <t>UPI-K ENTERPRISES-BHARATPE90727935629@YESBANKLTD-YESB0YESUPI-533952706960-PAY TO BHARATPE ME</t>
  </si>
  <si>
    <t>0000533952706960</t>
  </si>
  <si>
    <t>UPI-CAPITALFLOAT-AMZNLPA-T5EHEZZLL5@RAPL-RATN000RAPL-533953092793-YOU ARE PAYING FOR</t>
  </si>
  <si>
    <t>0000533953092793</t>
  </si>
  <si>
    <t>UPI-SHIV BAHADUR PAL-8417871883@KOTAK811-KKBK0001465-534066851612-SENT USING PAYTM U</t>
  </si>
  <si>
    <t>0000534066851612</t>
  </si>
  <si>
    <t>06/12/25</t>
  </si>
  <si>
    <t>UPI-MUMBAI METRO RAIL CO-MML3AFC@SBI-SBIN0008586-534066872367-SENT USING PAYTM U</t>
  </si>
  <si>
    <t>0000534066872367</t>
  </si>
  <si>
    <t>UPI-KANAK COSMETIC-8655543684@PTHDFC-SRCB0SAM001-534072978905-NA</t>
  </si>
  <si>
    <t>0000534072978905</t>
  </si>
  <si>
    <t>UPI-KALVINDER SINGH BALV-KALVINDERSINGHNAHAR-3@OKAXIS-IDFB0040101-534073701039-SENT USING PAYTM U</t>
  </si>
  <si>
    <t>0000534073701039</t>
  </si>
  <si>
    <t>UPI-APPLE MEDIA SERVICES-APPLESERVICES.BDSI@HDFCBANK-HDFC0MERUPI-102155589019-UPI MANDATE</t>
  </si>
  <si>
    <t>0000102155589019</t>
  </si>
  <si>
    <t>UPI-SHAHID  KHAN-SKHAN574691@OKICICI-KKBK0000646-534290222955-SENT USING PAYTM U</t>
  </si>
  <si>
    <t>0000534290222955</t>
  </si>
  <si>
    <t>08/12/25</t>
  </si>
  <si>
    <t>UPI-SODEXO JPMC-PAYTM-83851273@PTYBL-YESB0PTMUPI-534290937213-SENT USING PAYTM U</t>
  </si>
  <si>
    <t>0000534290937213</t>
  </si>
  <si>
    <t>UPI-NEETU GUPTA-7011119142@PTHDFC-HDFC0004767-534291864376-NA</t>
  </si>
  <si>
    <t>0000534291864376</t>
  </si>
  <si>
    <t>UPI-SODEXO JPMC-PAYTM-83851273@PTYBL-YESB0PTMUPI-534293660206-SENT USING PAYTM U</t>
  </si>
  <si>
    <t>0000534293660206</t>
  </si>
  <si>
    <t>UPI-RAMA  PUNDLIK WANKHA-RAMAWANKHADE040-1@OKSBI-UBIN0557625-534297863953-SENT USING PAYTM U</t>
  </si>
  <si>
    <t>0000534297863953</t>
  </si>
  <si>
    <t>UPI-ATAHAR AKRAM HUSSAIN-ATAHARKHAN4019@OKSBI-SBIN0008770-534304717214-SENT USING PAYTM U</t>
  </si>
  <si>
    <t>0000534304717214</t>
  </si>
  <si>
    <t>09/12/25</t>
  </si>
  <si>
    <t>UPI-SODEXO JPMC-PAYTM-83851273@PTYBL-YESB0PTMUPI-534305616389-SENT USING PAYTM U</t>
  </si>
  <si>
    <t>0000534305616389</t>
  </si>
  <si>
    <t>UPI-SODEXO JPMC-PAYTM-83851273@PTYBL-YESB0PTMUPI-534308001062-SENT USING PAYTM U</t>
  </si>
  <si>
    <t>0000534308001062</t>
  </si>
  <si>
    <t>UPI-GIRAJA SHANKAR YADAV-GSYADAV53805@OKSBI-UBIN0566233-534418816287-SENT USING PAYTM U</t>
  </si>
  <si>
    <t>0000534418816287</t>
  </si>
  <si>
    <t>10/12/25</t>
  </si>
  <si>
    <t>UPI-SODEXO JPMC-PAYTM-83851273@PTYBL-YESB0PTMUPI-534419454103-SENT USING PAYTM U</t>
  </si>
  <si>
    <t>0000534419454103</t>
  </si>
  <si>
    <t>UPI-SODEXO JPMC-PAYTM-83851273@PTYBL-YESB0PTMUPI-534422239927-SENT USING PAYTM U</t>
  </si>
  <si>
    <t>0000534422239927</t>
  </si>
  <si>
    <t>UPI-PASHTE OMKAR-OSPASHTE717-2@OKICICI-SRCB0000060-534533904728-SENT USING PAYTM U</t>
  </si>
  <si>
    <t>0000534533904728</t>
  </si>
  <si>
    <t>11/12/25</t>
  </si>
  <si>
    <t>UPI-SODEXO JPMC-PAYTM-83851273@PTYBL-YESB0PTMUPI-534534273598-SENT USING PAYTM U</t>
  </si>
  <si>
    <t>0000534534273598</t>
  </si>
  <si>
    <t>UPI-SODEXO JPMC-PAYTM-83851273@PTYBL-YESB0PTMUPI-534534302817-SENT USING PAYTM U</t>
  </si>
  <si>
    <t>0000534534302817</t>
  </si>
  <si>
    <t>UPI-SODEXO JPMC-PAYTM-83851273@PTYBL-YESB0PTMUPI-534536590555-SENT USING PAYTM U</t>
  </si>
  <si>
    <t>0000534536590555</t>
  </si>
  <si>
    <t>UPI-SODEXO JPMC-PAYTM-83851273@PTYBL-YESB0PTMUPI-534541416095-SENT USING PAYTM U</t>
  </si>
  <si>
    <t>0000534541416095</t>
  </si>
  <si>
    <t>UPI-BHANUSHALI JAYESH KU-9082321503@YBL-BARB0GHAWES-534544709901-SENT USING PAYTM U</t>
  </si>
  <si>
    <t>0000534544709901</t>
  </si>
  <si>
    <t>UPI-VIPIN SARVJEET MISHR-8483856202@YBL-BCBM0000011-534647765970-SENT USING PAYTM U</t>
  </si>
  <si>
    <t>0000534647765970</t>
  </si>
  <si>
    <t>12/12/25</t>
  </si>
  <si>
    <t>UPI-SODEXO JPMC-PAYTM-83851273@PTYBL-YESB0PTMUPI-534650364444-SENT USING PAYTM U</t>
  </si>
  <si>
    <t>0000534650364444</t>
  </si>
  <si>
    <t>UPI-SODEXO JPMC-PAYTM-83851273@PTYBL-YESB0PTMUPI-534654614397-SENT USING PAYTM U</t>
  </si>
  <si>
    <t>0000534654614397</t>
  </si>
  <si>
    <t>UPI-MR ANIL YADAV-AY2329331@OKSBI-IDIB000O011-534659683908-SENT USING PAYTM U</t>
  </si>
  <si>
    <t>0000534659683908</t>
  </si>
  <si>
    <t>UPI-ANANT R CHAVAN-ANANTCHAVAN790-1@OKAXIS-IBKL0000059-534769228540-SENT USING PAYTM U</t>
  </si>
  <si>
    <t>0000534769228540</t>
  </si>
  <si>
    <t>13/12/25</t>
  </si>
  <si>
    <t>ME DC SI 526099XXXXXX3226 SPOTIFYINDIA</t>
  </si>
  <si>
    <t>0000000000623137</t>
  </si>
  <si>
    <t>14/12/25</t>
  </si>
  <si>
    <t>UPI-KESHAV SINGLA-SINGLA23KESHAV45-1@OKHDFCBANK-BARB0JAGRAO-534878976299-ROADHOUSE</t>
  </si>
  <si>
    <t>0000534878976299</t>
  </si>
  <si>
    <t>UPI-K ENTERPRISES-BHARATPE90727935629@YESBANKLTD-YESB0YESUPI-534992299768-PAY TO BHARATPE ME</t>
  </si>
  <si>
    <t>0000534992299768</t>
  </si>
  <si>
    <t>15/12/25</t>
  </si>
  <si>
    <t>UPI-ROPPEN TRANSPORTATIO-ROPPENTRANSPORT110491.RZP-RRTHZEATCJKJDHQRV2@RXAIRT-AIRP0000011-534996367517-PAYMENTTOROPPENTRA</t>
  </si>
  <si>
    <t>0000534996367517</t>
  </si>
  <si>
    <t>UPI-SURAJ KAPOOR-9592792747@NAVIAXIS-PUNB0194700-535003848575-SENT USING PAYTM U</t>
  </si>
  <si>
    <t>0000535003848575</t>
  </si>
  <si>
    <t>16/12/25</t>
  </si>
  <si>
    <t>UPI-GULAM HUSAIN ABDULLA-GUJRATIGULAM@OKHDFCBANK-BARB0JOGWES-535121827222-SENT USING PAYTM U</t>
  </si>
  <si>
    <t>0000535121827222</t>
  </si>
  <si>
    <t>17/12/25</t>
  </si>
  <si>
    <t>UPI-RAUNAK   SINGH-TERA.YAAR1@YBL-KKBK0002864-535674485313-SENT USING PAYTM U</t>
  </si>
  <si>
    <t>0000535674485313</t>
  </si>
  <si>
    <t>22/12/25</t>
  </si>
  <si>
    <t>0000000000415893</t>
  </si>
  <si>
    <t>23/12/25</t>
  </si>
  <si>
    <t>UPI-BALA MURUGAN  B-BALA.B@SUPERYES-SBIN0010507-535787564289-SENT USING PAYTM U</t>
  </si>
  <si>
    <t>0000535787564289</t>
  </si>
  <si>
    <t>UPI-VISHAL POPAT SAPKAL-VISHALPSAPKAL@YBL-BARB0DBMARO-535790830388-SENT USING PAYTM U</t>
  </si>
  <si>
    <t>0000535790830388</t>
  </si>
  <si>
    <t>UPI-MIADIAMANTE FOODS AN-0792062A0090812.BQR@KOTAK-KKBK0002062-535792319868-SENT USING PAYTM U</t>
  </si>
  <si>
    <t>0000535792319868</t>
  </si>
  <si>
    <t>UPI-RAJKUMAR TEEPU RAJBH-RAJKUMARRAJBHAR511@OKHDFCBANK-UBIN0531961-535898353991-SENT USING PAYTM U</t>
  </si>
  <si>
    <t>0000535898353991</t>
  </si>
  <si>
    <t>24/12/25</t>
  </si>
  <si>
    <t>0000000000000031</t>
  </si>
  <si>
    <t>CHQ DEP - TRANSFER OW - NOIDA WBO: RAJAN GUPTA :HDFC BANK LTD</t>
  </si>
  <si>
    <t>0000000000000030</t>
  </si>
  <si>
    <t>UPI-SUNIL KUMAR RAMBACHA-7045208021@PTYES-PUNB0063210-535802028767-NA</t>
  </si>
  <si>
    <t>0000535802028767</t>
  </si>
  <si>
    <t>UPI-XXXXXX7707-KKBK0000640-535802312234-SENT USING PAYTM U</t>
  </si>
  <si>
    <t>0000535802312234</t>
  </si>
  <si>
    <t>UPI-XXXXXX7707-KKBK0000640-394290386299-SENT USING PAYTM U</t>
  </si>
  <si>
    <t>0000394290386299</t>
  </si>
  <si>
    <t>IMPS-535816979931-GOLD-KKBK-XXXXXX7707-</t>
  </si>
  <si>
    <t>0000535816979931</t>
  </si>
  <si>
    <t>UPI-XXXXXX7707-KKBK0000640-696140732582-SENT USING PAYTM U</t>
  </si>
  <si>
    <t>0000696140732582</t>
  </si>
  <si>
    <t>IMPS-535816907581-SAATVIK DABRAL-HDFC-XXXXXXXXXX3162-</t>
  </si>
  <si>
    <t>0000535816907581</t>
  </si>
  <si>
    <t>UPI-LAXMAN TILKDHARI PAT-8898321936@AXL-UBIN0556688-536139374531-SENT USING PAYTM U</t>
  </si>
  <si>
    <t>0000536139374531</t>
  </si>
  <si>
    <t>27/12/25</t>
  </si>
  <si>
    <t>UPI-LAXMAN TILKDHARI PAT-8898321936@IBL-UBIN0556688-536140125319-SENT USING PAYTM U</t>
  </si>
  <si>
    <t>0000536140125319</t>
  </si>
  <si>
    <t>UPI-CHETAN BALASAHEB DES-CHETANBDESAI95@OKHDFCBANK-SBIN0003109-394478523145-SENT USING PAYTM U</t>
  </si>
  <si>
    <t>0000394478523145</t>
  </si>
  <si>
    <t>0000011386199252</t>
  </si>
  <si>
    <t>29/12/25</t>
  </si>
  <si>
    <t>UPI-SHRADHA VIJAY SINGH-SHRADDHASINGH2274@OKICICI-UBIN0907693-536360900318-SENT USING PAYTM U</t>
  </si>
  <si>
    <t>0000536360900318</t>
  </si>
  <si>
    <t>UPI-NEETU GUPTA-7011119142@PTHDFC-HDFC0004767-536366597244-NA</t>
  </si>
  <si>
    <t>0000536366597244</t>
  </si>
  <si>
    <t>UPI-AAYUSH RAGHAV-9818949505@YESCRED-KKBK0000197-573003882311-ADIDAS</t>
  </si>
  <si>
    <t>0000573003882311</t>
  </si>
  <si>
    <t>30/12/25</t>
  </si>
  <si>
    <t>UPI-RAMAN CHANDRASEKHAR -RAMANKAMTI82-1@OKSBI-SBIN0001266-536471892166-SENT USING PAYTM U</t>
  </si>
  <si>
    <t>0000536471892166</t>
  </si>
  <si>
    <t>UPI-ANKIT K SONAWANE-ANKITSONAWANE64-2@OKSBI-SRCB0000015-536478382516-SENT USING PAYTM U</t>
  </si>
  <si>
    <t>0000536478382516</t>
  </si>
  <si>
    <t>UPI-SARATHI   PAUL-9867550532@YBL-KKBK0000674-536590189801-SENT USING PAYTM U</t>
  </si>
  <si>
    <t>0000536590189801</t>
  </si>
  <si>
    <t>31/12/25</t>
  </si>
  <si>
    <t>UPI-SANDIP KUMAR SO RAJE-9768086563@PTAXIS-BARB0GYANBS-536592801537-NA</t>
  </si>
  <si>
    <t>0000536592801537</t>
  </si>
  <si>
    <t>UPI-VIJAY NATH YADAV SO -VIJAYNATH8185@OKSBI-UBIN0548791-536592949179-SENT USING PAYTM U</t>
  </si>
  <si>
    <t>0000536592949179</t>
  </si>
  <si>
    <t>UPI-THE BEER GARDEN-THEGAMEGARDENRANCH.63011640@HDFCBANK-HDFC0MERUPI-394685107471-SENT USING PAYTM U</t>
  </si>
  <si>
    <t>0000394685107471</t>
  </si>
  <si>
    <t>UPI-RAINBOW JUICE CENTRE-VYAPAR.175693180668@HDFCBANK-HDFC0MERUPI-696554959236-SENT USING PAYTM U</t>
  </si>
  <si>
    <t>0000696554959236</t>
  </si>
  <si>
    <t>UPI-LIQUID LIBRARY POWAI-9619366636@OKBIZAXIS-UTIB0000553-536597385733-SENT USING PAYTM U</t>
  </si>
  <si>
    <t>0000536597385733</t>
  </si>
  <si>
    <t>INTEREST PAID TILL 31-DEC-2025</t>
  </si>
  <si>
    <t>01/01/26</t>
  </si>
  <si>
    <t>UPI-DHEERAJKUMAR SO RAMJ-DK99504842@AXL-SBIN0005796-600217925761-SENT USING PAYTM U</t>
  </si>
  <si>
    <t>0000600217925761</t>
  </si>
  <si>
    <t>02/01/26</t>
  </si>
  <si>
    <t>UPI-MOHAMMAD  SAKIR-SAKIRMOHAMMAD979@OKHDFCBANK-KKBK0001364-600228394925-SENT USING PAYTM U</t>
  </si>
  <si>
    <t>0000600228394925</t>
  </si>
  <si>
    <t>UPI-MOHD HASEEB KHAN-KHANHASEEB14517-1@OKICICI-AIRP0000001-600450953776-SENT USING PAYTM U</t>
  </si>
  <si>
    <t>0000600450953776</t>
  </si>
  <si>
    <t>04/01/26</t>
  </si>
  <si>
    <t>UPI-SAMEER AHMED BARISTE-SAYYEDSAMEER142@OKHDFCBANK-SBIN0000567-600562167980-SENT USING PAYTM U</t>
  </si>
  <si>
    <t>0000600562167980</t>
  </si>
  <si>
    <t>05/01/26</t>
  </si>
  <si>
    <t>UPI-XXXXXXXXXXX8827-UBIN0814385-394947726147-JAN RENT</t>
  </si>
  <si>
    <t>0000394947726147</t>
  </si>
  <si>
    <t>UPI-SURESH  PANDIT-SP0865597@OKHDFCBANK-CNRB0000033-600678019526-SENT USING PAYTM U</t>
  </si>
  <si>
    <t>0000600678019526</t>
  </si>
  <si>
    <t>06/01/26</t>
  </si>
  <si>
    <t>UPI-APPLE MEDIA SERVICES-APPLESERVICES.BDSI@HDFCBANK-HDFC0MERUPI-102406788704-UPI MANDATE</t>
  </si>
  <si>
    <t>0000102406788704</t>
  </si>
  <si>
    <t>UPI-JEWARE SURAJ TANAJI-SURAJ28122000@OKSBI-HDFC0000084-600690595383-SENT USING PAYTM U</t>
  </si>
  <si>
    <t>0000600690595383</t>
  </si>
  <si>
    <t>07/01/26</t>
  </si>
  <si>
    <t>UPI-ARMAN  KHAN-ARMANKHANAK2251-1@OKSBI-SBIN0016879-600794045477-SENT USING PAYTM U</t>
  </si>
  <si>
    <t>0000600794045477</t>
  </si>
  <si>
    <t>UPI-RENU SINGH-SINGH8953RENU@OKAXIS-AIRP0000001-395104620395-SENT USING PAYTM U</t>
  </si>
  <si>
    <t>0000395104620395</t>
  </si>
  <si>
    <t>UPI-K ENTERPRISES-BHARATPE90727935629@YESBANKLTD-YESB0YESUPI-600805318539-PAY TO BHARATPE ME</t>
  </si>
  <si>
    <t>0000600805318539</t>
  </si>
  <si>
    <t>08/01/26</t>
  </si>
  <si>
    <t>UPI-SAIEED AHMAD-9021234957@YBL-CNRB0000000-600809622968-SENT USING PAYTM U</t>
  </si>
  <si>
    <t>0000600809622968</t>
  </si>
  <si>
    <t>UPI-XXXXXXXXXX6886-HDFC0001202-395165603561-SENT USING PAYTM U</t>
  </si>
  <si>
    <t>0000395165603561</t>
  </si>
  <si>
    <t>UPI-ABCOFFEE-ABCOFFEE-13056424.PAYU@INDUS-INDB0MERCHA-100016066318-UPI TRANSACTION</t>
  </si>
  <si>
    <t>0000100016066318</t>
  </si>
  <si>
    <t>09/01/26</t>
  </si>
  <si>
    <t>UPI-PAL SUNIL LALMAN-SUNILPAL6091@OKAXIS-SRCB0000155-601261755508-SENT USING PAYTM U</t>
  </si>
  <si>
    <t>0000601261755508</t>
  </si>
  <si>
    <t>12/01/26</t>
  </si>
  <si>
    <t>UPI-HARIPRAKAS SHAW-GUPTAHARIPRAKASH633-2@OKICICI-UBIN0535419-601376344734-SENT USING PAYTM U</t>
  </si>
  <si>
    <t>0000601376344734</t>
  </si>
  <si>
    <t>13/01/26</t>
  </si>
  <si>
    <t>UPI-AMIT KUMAR RAMJI KOR-9004042901@OKBIZAXIS-UTIB0000553-601385777395-SENT USING PAYTM U</t>
  </si>
  <si>
    <t>0000601385777395</t>
  </si>
  <si>
    <t>UPI-MR NAFISUL ZMA-SHERUKHAN5289@OKICICI-IDIB000M283-601491601783-SENT USING PAYTM U</t>
  </si>
  <si>
    <t>0000601491601783</t>
  </si>
  <si>
    <t>14/01/26</t>
  </si>
  <si>
    <t>0000000000286291</t>
  </si>
  <si>
    <t>UPI-SBIMOPS-SBIMOPS@SBI-SBIN0016209-100391097481-COLLECT FROM 70111</t>
  </si>
  <si>
    <t>0000100391097481</t>
  </si>
  <si>
    <t>UPI-MUMBAI METRO RAIL CO-MML3AFC@SBI-SBIN0008586-601845020036-SENT USING PAYTM U</t>
  </si>
  <si>
    <t>0000601845020036</t>
  </si>
  <si>
    <t>18/01/26</t>
  </si>
  <si>
    <t>UPI-MOHDIBRAHIM IBRAHIM -MOHDIBRAHIMIBRAHIMALI@APL-UBIN0901687-697634536465-SENT USING PAYTM U</t>
  </si>
  <si>
    <t>0000697634536465</t>
  </si>
  <si>
    <t>UPI-GUPTA UNDER GARMENTS-GPAY-11257802362@OKBIZAXIS-UTIB0000553-395713672543-SENT USING PAYTM U</t>
  </si>
  <si>
    <t>0000395713672543</t>
  </si>
  <si>
    <t>UPI-GUPTA UNDER GARMENTS-GPAY-11257802362@OKBIZAXIS-UTIB0000553-601846650182-SENT USING PAYTM U</t>
  </si>
  <si>
    <t>0000601846650182</t>
  </si>
  <si>
    <t>UPI-PANKAJ SHOP-9869389576-1@OKBIZAXIS-UTIB0000553-697641960343-SENT USING PAYTM U</t>
  </si>
  <si>
    <t>0000697641960343</t>
  </si>
  <si>
    <t>UPI-PANKAJ SHOP-9869389576-1@OKBIZAXIS-UTIB0000553-601846863867-SENT USING PAYTM U</t>
  </si>
  <si>
    <t>0000601846863867</t>
  </si>
  <si>
    <t>UPI-MMRDA-MMRDA1.BDPG@KOTAKPAY-KKBK0JPUPIA-601847178068-PAY</t>
  </si>
  <si>
    <t>0000601847178068</t>
  </si>
  <si>
    <t>UPI-ARMAN KHAN-8097687939@NAVIAXIS-AIRP0000001-601952655044-SENT USING PAYTM U</t>
  </si>
  <si>
    <t>0000601952655044</t>
  </si>
  <si>
    <t>19/01/26</t>
  </si>
  <si>
    <t>UPI-K ENTERPRISES-BHARATPE90727935629@YESBANKLTD-YESB0YESUPI-602066015071-PAY TO BHARATPE ME</t>
  </si>
  <si>
    <t>0000602066015071</t>
  </si>
  <si>
    <t>20/01/26</t>
  </si>
  <si>
    <t>UPI-SHAHNWAZ  SHAHNWAZ-7830008366-2@IBL-SBIN0009540-602068706028-SENT USING PAYTM U</t>
  </si>
  <si>
    <t>0000602068706028</t>
  </si>
  <si>
    <t>UPI-ROHIDAS BHISE-9594217005-X208-2@YBL-HDFC0001471-602069249453-SENT USING PAYTM U</t>
  </si>
  <si>
    <t>0000602069249453</t>
  </si>
  <si>
    <t>UPI-IDEAL HOSPITALITY PV-BHARATPE90719988298@YESBANKLTD-YESB0YESUPI-602070086276-PAY TO IDEAL HOSPI</t>
  </si>
  <si>
    <t>0000602070086276</t>
  </si>
  <si>
    <t>UPI-PRATIMA PRABHAKAR SH-9653320194@IBL-BARB0POWBOM-395835290078-SENT USING PAYTM U</t>
  </si>
  <si>
    <t>0000395835290078</t>
  </si>
  <si>
    <t>UPI-ANWARUL HAQUE KHAN A-ANWARKHAN.367812@OKAXIS-BMCB0000008-602287656657-SENT USING PAYTM U</t>
  </si>
  <si>
    <t>0000602287656657</t>
  </si>
  <si>
    <t>22/01/26</t>
  </si>
  <si>
    <t>ME DC SI 526099XXXXXX3226 GOOGLEPLAY</t>
  </si>
  <si>
    <t>0000000000233894</t>
  </si>
  <si>
    <t>23/01/26</t>
  </si>
  <si>
    <t>25/01/26</t>
  </si>
  <si>
    <t>UPI-JAYANI MOHAMMED MOIN-MOHMMEDMOIN11-1@OKHDFCBANK-IBKL0000146-396162591350-SENT USING PAYTM U</t>
  </si>
  <si>
    <t>0000396162591350</t>
  </si>
  <si>
    <t>26/01/26</t>
  </si>
  <si>
    <t>UPI-TUSHAR VIGH-TUSHARVIGH@OKHDFCBANK-HDFC0000539-602741910491-SENT USING PAYTM U</t>
  </si>
  <si>
    <t>0000602741910491</t>
  </si>
  <si>
    <t>27/01/26</t>
  </si>
  <si>
    <t>UPI-SAMSHIR AJIJ KHAN-7666555314@YBL-SRCB0000395-602741948918-SENT USING PAYTM U</t>
  </si>
  <si>
    <t>0000602741948918</t>
  </si>
  <si>
    <t>UPI-K ENTERPRISES-BHARATPE90727935629@YESBANKLTD-YESB0YESUPI-396219110894-PAY TO BHARATPE ME</t>
  </si>
  <si>
    <t>0000396219110894</t>
  </si>
  <si>
    <t>UPI-K ENTERPRISES-BHARATPE90727935629@YESBANKLTD-YESB0YESUPI-396264924209-PAY TO BHARATPE ME</t>
  </si>
  <si>
    <t>0000396264924209</t>
  </si>
  <si>
    <t>28/01/26</t>
  </si>
  <si>
    <t>UPI-SIJI VARGHESE-SIJIROBINVARGHESE-1@OKICICI-IBKL0000694-639527004453-UPI</t>
  </si>
  <si>
    <t>0000639527004453</t>
  </si>
  <si>
    <t>29/01/26</t>
  </si>
  <si>
    <t>0000011436262180</t>
  </si>
  <si>
    <t>UPI-RAMSAHAY GURJAR-9660160359@IBL-BARB0TARHAT-602960525628-SENT USING PAYTM U</t>
  </si>
  <si>
    <t>0000602960525628</t>
  </si>
  <si>
    <t>UPI-SIJI VARGHESE-SIJIROBINVARGHESE-1@OKICICI-IBKL0000694-639572136676-UPI</t>
  </si>
  <si>
    <t>0000639572136676</t>
  </si>
  <si>
    <t>UPI-K ENTERPRISES-BHARATPE90727935629@YESBANKLTD-YESB0YESUPI-602965266360-PAY TO BHARATPE ME</t>
  </si>
  <si>
    <t>0000602965266360</t>
  </si>
  <si>
    <t>UPI-ADANI ELECTRICITY-PAYTM-PTMBBP@PTYBL-YESB0PTMUPI-299371299910-SENT USING PAYTM U</t>
  </si>
  <si>
    <t>0000299371299910</t>
  </si>
  <si>
    <t>02/02/26</t>
  </si>
  <si>
    <t>UPI-ONE97 COMMUNICATIONS-POWERACCESS.PAYTM3@AXISBANK-UTIB0000022-811878000346-PAYMENT ON JIO ON</t>
  </si>
  <si>
    <t>0000811878000346</t>
  </si>
  <si>
    <t>03/02/26</t>
  </si>
  <si>
    <t>UPI-ONE97 COMMUNICATIONS-POWERACCESS.PAYTM3@AXISBANK-UTIB0000022-106472720356-PAYMENT ON AIRTEL</t>
  </si>
  <si>
    <t>0000106472720356</t>
  </si>
  <si>
    <t>04/02/26</t>
  </si>
  <si>
    <t>UPI-K ENTERPRISES-BHARATPE90727935629@YESBANKLTD-YESB0YESUPI-603538739501-PAY TO BHARATPE ME</t>
  </si>
  <si>
    <t>0000603538739501</t>
  </si>
  <si>
    <t>UPI-XXXXXXXXXXX8827-UBIN0814385-396666370437-FEB RENT</t>
  </si>
  <si>
    <t>0000396666370437</t>
  </si>
  <si>
    <t>UPI-NEETU GUPTA-7011119142@PTYES-HDFC0004767-299505495230-NA</t>
  </si>
  <si>
    <t>0000299505495230</t>
  </si>
  <si>
    <t>UPI-SIJI VARGHESE-SIJIROBINVARGHESE-1@OKICICI-IBKL0000694-640285578670-UPI</t>
  </si>
  <si>
    <t>0000640285578670</t>
  </si>
  <si>
    <t>05/02/26</t>
  </si>
  <si>
    <t>UPI-FAIZAN ALTAF SAYYED-SAYYEDFAIZAN896@OKAXIS-BKID0000132-396712219281-SENT USING PAYTM U</t>
  </si>
  <si>
    <t>0000396712219281</t>
  </si>
  <si>
    <t>UPI-RAMLAL   DOHAR-DHOARRAMLAL@OKSBI-KKBK0001399-603651764089-SENT USING PAYTM U</t>
  </si>
  <si>
    <t>0000603651764089</t>
  </si>
  <si>
    <t>UPI-ETERNAL LIMITED-ETERNALLIMITEDEMI.RZP@MAIRTEL-AIRP0000001-603655542087-PAYVIARAZORPAY</t>
  </si>
  <si>
    <t>0000603655542087</t>
  </si>
  <si>
    <t>UPI-BRAHMA LTY-8879097402.WALLET@PHONEPE-PPIW0882027-396747298193-SENT USING PAYTM U</t>
  </si>
  <si>
    <t>0000396747298193</t>
  </si>
  <si>
    <t>UPI-UMESH KUMAR YADAV-YADAVAUMESA314@OKSBI-UBIN0812838-603761973909-SENT USING PAYTM U</t>
  </si>
  <si>
    <t>0000603761973909</t>
  </si>
  <si>
    <t>06/02/26</t>
  </si>
  <si>
    <t>UPI-K ENTERPRISES-BHARATPE90727935629@YESBANKLTD-YESB0YESUPI-603764230876-PAY TO BHARATPE ME</t>
  </si>
  <si>
    <t>0000603764230876</t>
  </si>
  <si>
    <t>UPI-SHREE DEV SUPER MARK-PAYTMQR281005050101J6V67QV0CFVZ@PAYTM-YESB0PTMUPI-396795718822-NA</t>
  </si>
  <si>
    <t>0000396795718822</t>
  </si>
  <si>
    <t>UPI-APPLE MEDIA SERVICES-APPLESERVICES.BDSI@HDFCBANK-HDFC0MERUPI-102654693213-EXECUTION TEST</t>
  </si>
  <si>
    <t>0000102654693213</t>
  </si>
  <si>
    <t>UPI-HUSSAIN NADIM AYUB-NOBBYHUSSAIN56@OKAXIS-TJSB0000124-603876153173-SENT USING PAYTM U</t>
  </si>
  <si>
    <t>0000603876153173</t>
  </si>
  <si>
    <t>07/02/26</t>
  </si>
  <si>
    <t>UPI-XXXXXXXXXX6886-HDFC0001202-698929490555-CC BILL</t>
  </si>
  <si>
    <t>0000698929490555</t>
  </si>
  <si>
    <t>08/02/26</t>
  </si>
  <si>
    <t>UPI-MAHAK GUPTA-8750528023@AXL-KKBK0005029-077172685306-PAYMENT FROM PHONE</t>
  </si>
  <si>
    <t>0000077172685306</t>
  </si>
  <si>
    <t>UPI-KHAN MOHAMMAD MUJIB -MOHAMMADMUJIBKHAN11882786-3@OKSBI-UBIN0814385-604108607130-SENT USING PAYTM U</t>
  </si>
  <si>
    <t>0000604108607130</t>
  </si>
  <si>
    <t>10/02/26</t>
  </si>
  <si>
    <t>UPI-KAUSER AHMED PEERMOH-KAUSERAHMEDPEERMOHAMME-13420716.PAYU@INDUS-INDB0MERCHA-100037104861-UPI TRANSACTION</t>
  </si>
  <si>
    <t>0000100037104861</t>
  </si>
  <si>
    <t>11/02/26</t>
  </si>
  <si>
    <t>UPI-DINESH RAMLOCHAN PAL-9920465189@IBL-UBIN0564168-397079364457-SENT USING PAYTM U</t>
  </si>
  <si>
    <t>0000397079364457</t>
  </si>
  <si>
    <t>UPI-BLUE DART EXPRESS LT-BLUEDARTEXPRESS758072.RZP@RXAIRTEL-AIRP0000011-397160354734-PAYMENTTOBLUEDARTE</t>
  </si>
  <si>
    <t>0000397160354734</t>
  </si>
  <si>
    <t>12/02/26</t>
  </si>
  <si>
    <t>UPI-SEHWAZ ASHRAF SO BAC-PQR.FQ0YG4U@PTYES-PUNB0311300-604436786788-NA</t>
  </si>
  <si>
    <t>0000604436786788</t>
  </si>
  <si>
    <t>13/02/26</t>
  </si>
  <si>
    <t>UPI-SHANU SHAMIM KHAN-9768474075@NAVIAXIS-UBIN0531961-604437933689-SENT USING PAYTM U</t>
  </si>
  <si>
    <t>0000604437933689</t>
  </si>
  <si>
    <t>0000000000014515</t>
  </si>
  <si>
    <t>14/02/26</t>
  </si>
  <si>
    <t>UPI-OMKAR SANTOSH SHINDE-8850226804@FAM-PPIW0884509-200108688989-SENT USING PAYTM U</t>
  </si>
  <si>
    <t>0000200108688989</t>
  </si>
  <si>
    <t>UPI-MR SHIVSHANKAR RADHE-SHIVSG16@OKSBI-IDIB000G008-604546343200-SENT USING PAYTM U</t>
  </si>
  <si>
    <t>0000604546343200</t>
  </si>
  <si>
    <t>UPI-SUNIL KUMAR YADAV-PAYNEARBY.M.9022113697@INDUS-INDB0MERCHA-200126076619-PAY TOSUNIL GRAHAK</t>
  </si>
  <si>
    <t>0000200126076619</t>
  </si>
  <si>
    <t>UPI-MUMBAI METRO RAIL CO-MML3AFC@SBI-SBIN0008586-200126162712-SENT USING PAYTM U</t>
  </si>
  <si>
    <t>0000200126162712</t>
  </si>
  <si>
    <t>UPI-INDIAN RAILWAYS TICK-PAYTM-64670120@PTYS-YESB0PTMUPI-699313758807-SENT USING PAYTM U</t>
  </si>
  <si>
    <t>0000699313758807</t>
  </si>
  <si>
    <t>UPI-GOUHAR AHMED AZMAT A-GOUHARSUFI01-1@OKAXIS-KKBK0000662-604552409969-SENT USING PAYTM U</t>
  </si>
  <si>
    <t>0000604552409969</t>
  </si>
  <si>
    <t>UPI-SUNIL KUMAR  BAITHA-9576164947@AXL-SBIN0002988-604657441510-SENT USING PAYTM U</t>
  </si>
  <si>
    <t>0000604657441510</t>
  </si>
  <si>
    <t>15/02/26</t>
  </si>
  <si>
    <t>UPI-RITIK GUPTA-GUPTA.RITIK@NIYOICICI-DCBL0000023-397364753085-SENT USING PAYTM U</t>
  </si>
  <si>
    <t>0000397364753085</t>
  </si>
  <si>
    <t>UPI-MOHAMMAD FARAZ-7877859952@YBL-AIRP0000001-200241192990-SENT USING PAYTM U</t>
  </si>
  <si>
    <t>0000200241192990</t>
  </si>
  <si>
    <t>16/02/26</t>
  </si>
  <si>
    <t>UPI-MEESHO TECHNOLOGIES -MTPL1@YESBANK-YESB0000022-604756575234-CT2138690324</t>
  </si>
  <si>
    <t>0000604756575234</t>
  </si>
  <si>
    <t>UPI-MEESHO TECHNOLOGIES -MTPL1@YESBANK-YESB0000022-604756576654-CT2138691641</t>
  </si>
  <si>
    <t>0000604756576654</t>
  </si>
  <si>
    <t>UPI-RAHUL KUMAR BHAGAT-8652374283@PTAXIS-ICIC0000026-397465651540-SENT FROM PAYTM</t>
  </si>
  <si>
    <t>0000397465651540</t>
  </si>
  <si>
    <t>17/02/26</t>
  </si>
  <si>
    <t>UPI-GULSHAN AJAY VISHWAK-GULSHANV775-1@OKAXIS-UBIN0556688-699497494171-SENT USING PAYTM U</t>
  </si>
  <si>
    <t>0000699497494171</t>
  </si>
  <si>
    <t>18/02/26</t>
  </si>
  <si>
    <t>UPI-K ENTERPRISES-BHARATPE90727935629@YESBANKLTD-YESB0YESUPI-604979996939-PAY TO BHARATPE ME</t>
  </si>
  <si>
    <t>0000604979996939</t>
  </si>
  <si>
    <t>UPI-AKASH SURESH BHOSALE-ABHOSALE4137@OKSBI-BARB0GHATKO-604982741644-SENT USING PAYTM U</t>
  </si>
  <si>
    <t>0000604982741644</t>
  </si>
  <si>
    <t>UPI-AMIT KUMAR RAMJI KOR-9004042901@OKBIZAXIS-UTIB0000553-604983280653-SENT USING PAYTM U</t>
  </si>
  <si>
    <t>0000604983280653</t>
  </si>
  <si>
    <t>UPI-SHAIKH AADIL SHAKUR-8591665046@YBL-ASBL0000030-397559204798-SENT USING PAYTM U</t>
  </si>
  <si>
    <t>0000397559204798</t>
  </si>
  <si>
    <t>19/02/26</t>
  </si>
  <si>
    <t>UPI-BLUE DART EXPRESS LT-BLUEDARTEXPRESS652352.RZP@RXAIRTEL-AIRP0000011-605092028440-BLUEDARTEXPRESSLTD</t>
  </si>
  <si>
    <t>0000605092028440</t>
  </si>
  <si>
    <t>UPI-K ENTERPRISES-BHARATPE90727935629@YESBANKLTD-YESB0YESUPI-397626656365-PAY TO BHARATPE ME</t>
  </si>
  <si>
    <t>0000397626656365</t>
  </si>
  <si>
    <t>20/02/26</t>
  </si>
  <si>
    <t>UPI-ROHIT DASURAM PAL-ROHITPAL51285-1@OKSBI-UBIN0556688-605101094856-SENT USING PAYTM U</t>
  </si>
  <si>
    <t>0000605101094856</t>
  </si>
  <si>
    <t>UPI-SINGH VIKAL-PAYTMQR6WOYXD@PTYS-YESB0PTMUPI-605105340828-SENT USING PAYTM U</t>
  </si>
  <si>
    <t>0000605105340828</t>
  </si>
  <si>
    <t>UPI-IRCTCTOURISM-IRCTCTOURISM1PAYTM@HDFCBANK-HDFC0MERUPI-102754627472-PAYMENT</t>
  </si>
  <si>
    <t>0000102754627472</t>
  </si>
  <si>
    <t>21/02/26</t>
  </si>
  <si>
    <t>UPI-JANGBAHADUR YADAV SO-PQR.TJ8RF7U@PTYES-UBIN0572900-200572716569-NA</t>
  </si>
  <si>
    <t>0000200572716569</t>
  </si>
  <si>
    <t>UPI-AIRTEL-AIRTELPAYMENTSB554262.RZP-SIKWV8FREVLCQN@RXAIRTEL-AIRP0000011-397688375712-PREPAID RECHARGEVA</t>
  </si>
  <si>
    <t>0000397688375712</t>
  </si>
  <si>
    <t>UPI-AYYUB  MASULDAR-AYYUB222@OKSBI-SBIN0001154-397691222931-SENT USING PAYTM U</t>
  </si>
  <si>
    <t>0000397691222931</t>
  </si>
  <si>
    <t>UPI-MANISH KUMAR SINGH-7084003864@YBL-UBIN0554642-605537303464-SENT USING PAYTM U</t>
  </si>
  <si>
    <t>0000605537303464</t>
  </si>
  <si>
    <t>24/02/26</t>
  </si>
  <si>
    <t>UPI-ARVIND RAMCHANDRA YA-AV121231234@OKICICI-BARB0WADALA-605647177683-SENT USING PAYTM U</t>
  </si>
  <si>
    <t>0000605647177683</t>
  </si>
  <si>
    <t>25/02/26</t>
  </si>
  <si>
    <t>UPI-CHANDER  SHEKHAR-9319954862@AXL-SBIN0003066-605647773631-SENT USING PAYTM U</t>
  </si>
  <si>
    <t>0000605647773631</t>
  </si>
  <si>
    <t>UPI-VIRENDER KUMAR MALHO-9810745320@PTYES-PUNB0025510-605764445636-NA</t>
  </si>
  <si>
    <t>0000605764445636</t>
  </si>
  <si>
    <t>26/02/26</t>
  </si>
  <si>
    <t>UPI-ALIM RAJA-9810350317@PTAXIS-KKBK0000219-397970845844-SENT FROM PAYTM</t>
  </si>
  <si>
    <t>0000397970845844</t>
  </si>
  <si>
    <t>UPI-KHEEM BAHADUR-7303048198@YBL-BKID0006058-605766109286-SENT USING PAYTM U</t>
  </si>
  <si>
    <t>0000605766109286</t>
  </si>
  <si>
    <t>UPI-GUJARI DEVI-9953334960-2@IBL-BARB0LEAMAX-605766622012-SENT USING PAYTM U</t>
  </si>
  <si>
    <t>0000605766622012</t>
  </si>
  <si>
    <t>UPI-MD RAEES-81301066@AXL-BKID0006283-605766989479-SENT USING PAYTM U</t>
  </si>
  <si>
    <t>0000605766989479</t>
  </si>
  <si>
    <t>UPI-ARUN  KUMAR-ARUNLIC241@IBL-CNRB0000033-605767405170-SENT USING PAYTM U</t>
  </si>
  <si>
    <t>0000605767405170</t>
  </si>
  <si>
    <t>0000011487881379</t>
  </si>
  <si>
    <t>27/02/26</t>
  </si>
  <si>
    <t>UPI-JITENDER-9599574362-2@AXL-BARB0KRINGR-605877966943-SENT USING PAYTM U</t>
  </si>
  <si>
    <t>0000605877966943</t>
  </si>
  <si>
    <t>UPI-MAX HEALTHCARE SUPER-MAXHEALTHCARESUPERSP.41990571@HDFCBANK-HDFC0MERUPI-605878064646-SENT USING PAYTM U</t>
  </si>
  <si>
    <t>0000605878064646</t>
  </si>
  <si>
    <t>UPI-MAX HEALTHCARE SUPER-MAXHEALTHCARESUPERSP.42760730@HDFCBANK-HDFC0MERUPI-605879253362-SENT USING PAYTM U</t>
  </si>
  <si>
    <t>0000605879253362</t>
  </si>
  <si>
    <t>UPI-MOHD AHMED-AANAAHMED1978@OKSBI-BARB0DBPATP-605880062334-SENT USING PAYTM U</t>
  </si>
  <si>
    <t>0000605880062334</t>
  </si>
  <si>
    <t>UPI-DEEPAK KHATUJA-DCEDITORHUB@OKHDFCBANK-KKBK0004599-605880443959-SENT USING PAYTM U</t>
  </si>
  <si>
    <t>0000605880443959</t>
  </si>
  <si>
    <t>UPI-NEETU GUPTA-7011119142@PTHDFC-HDFC0004767-605993723993-NA</t>
  </si>
  <si>
    <t>0000605993723993</t>
  </si>
  <si>
    <t>28/02/26</t>
  </si>
  <si>
    <t>UPI-INDER  PAL-9354710043-X6AE@IBL-SBIN0004714-605997297713-SENT USING PAYTM U</t>
  </si>
  <si>
    <t>0000605997297713</t>
  </si>
  <si>
    <t>UPI-THE LIQOUR EMPORIUM -PAYTM.S1GHPBM@PTY-YESB0MCHUPI-398116001735-SENT USING PAYTM U</t>
  </si>
  <si>
    <t>0000398116001735</t>
  </si>
  <si>
    <t>UPI-MOHD SALMAN KHAN  SO-9695768338@YBL-SBIN0017382-606000150001-SENT USING PAYTM U</t>
  </si>
  <si>
    <t>0000606000150001</t>
  </si>
  <si>
    <t>01/03/26</t>
  </si>
  <si>
    <t>UPI-SUDANSHU SUDANSHU-7310854170@PTYES-SBIN0006162-606003072178-NA</t>
  </si>
  <si>
    <t>0000606003072178</t>
  </si>
  <si>
    <t>UPI-KRISHNA ENTERPRISES-YESPAY.MABS0106619AKIT5096@YESBANKLTD-YESB0YESUPI-606003711166-SENT USING PAYTM U</t>
  </si>
  <si>
    <t>0000606003711166</t>
  </si>
  <si>
    <t>UPI-TANIK KUMAR KUKREJA-9990625188-4@YBL-ICIC0001353-606006035393-SENT USING PAYTM U</t>
  </si>
  <si>
    <t>0000606006035393</t>
  </si>
  <si>
    <t>UPI-XXXXXXXXXX9138-HDFC0001202-201124500129-SENT USING PAYTM U</t>
  </si>
  <si>
    <t>0000201124500129</t>
  </si>
  <si>
    <t>02/03/26</t>
  </si>
  <si>
    <t>UPI-VIJENDRA  KUMAR-VIJENDRAK33@YBL-SBIN0002408-606118805717-SENT USING PAYTM U</t>
  </si>
  <si>
    <t>0000606118805717</t>
  </si>
  <si>
    <t>UPI-A N MEDICOS-GPAY-11252564888@OKBIZAXIS-UTIB0000553-606123868001-SENT USING PAYTM U</t>
  </si>
  <si>
    <t>0000606123868001</t>
  </si>
  <si>
    <t>UPI-A N MEDICOS-GPAY-11252944599@OKBIZAXIS-UTIB0000553-606233785841-SENT USING PAYTM U</t>
  </si>
  <si>
    <t>0000606233785841</t>
  </si>
  <si>
    <t>03/03/26</t>
  </si>
  <si>
    <t>UPI-STUDENT LIFE CYCLE F-STUDE332672@ICICI-ICIC0000001-606236153553-SENT USING PAYTM U</t>
  </si>
  <si>
    <t>0000606236153553</t>
  </si>
  <si>
    <t>UPI-XXXXXXXXXXX8827-UBIN0814385-398305526185-MARCH RENT</t>
  </si>
  <si>
    <t>0000398305526185</t>
  </si>
  <si>
    <t>04/03/26</t>
  </si>
  <si>
    <t>IMPS-606410557992-INDIAIDEAS.COM LIMIT-ICIC-XXXXXXXX0371-FTTRANSFERP2A</t>
  </si>
  <si>
    <t>0000606410557992</t>
  </si>
  <si>
    <t>05/03/26</t>
  </si>
  <si>
    <t>UPI-SBI CARDS-BILLDESKPG.SBICARDSPTMTPV@HDFCBANK-HDFC0MERUPI-102849235077-SBICARDSTPV</t>
  </si>
  <si>
    <t>0000102849235077</t>
  </si>
  <si>
    <t>UPI-ONE97 COMMUNICATIONS-POWERACCESS.PAYTM3@AXISBANK-UTIB0000022-212921530656-PAYMENT ON AIRTEL</t>
  </si>
  <si>
    <t>0000212921530656</t>
  </si>
  <si>
    <t>06/03/26</t>
  </si>
  <si>
    <t>UPI-MANOJ KUMAR PAWAR-Q394933544@YBL-SIBL0000420-606570703784-SENT USING PAYTM U</t>
  </si>
  <si>
    <t>0000606570703784</t>
  </si>
  <si>
    <t>UPI-CARD GALLERY-9818110380@PTSBI-SIBL0000420-606570860956-NA</t>
  </si>
  <si>
    <t>0000606570860956</t>
  </si>
  <si>
    <t>UPI-APPLE MEDIA SERVICES-APPLESERVICES.BDSI@HDFCBANK-HDFC0MERUPI-102863095557-EXECUTION TEST</t>
  </si>
  <si>
    <t>0000102863095557</t>
  </si>
  <si>
    <t>UPI-SHEENA  CHUNIYARA-7835925368@AXL-UBIN0553271-606677325412-SENT USING PAYTM U</t>
  </si>
  <si>
    <t>0000606677325412</t>
  </si>
  <si>
    <t>07/03/26</t>
  </si>
  <si>
    <t>UPI-DEPARTMENT OF POSTS-DOP.BHUUEZCNQ8F1II1OCNG3@SBI-SBIN0000691-606677713704-SENT USING PAYTM U</t>
  </si>
  <si>
    <t>0000606677713704</t>
  </si>
  <si>
    <t>UPI-PURUSHOTTAM TRADERS-PAYTMQR6LCYMA@PTYS-YESB0PTMUPI-606678578224-SENT USING PAYTM U</t>
  </si>
  <si>
    <t>0000606678578224</t>
  </si>
  <si>
    <t>UPI-KULDEEP PAL-PAYTM.S1T4ZW2@PTY-YESB0MCHUPI-606678634316-SENT USING PAYTM U</t>
  </si>
  <si>
    <t>0000606678634316</t>
  </si>
  <si>
    <t>UPI-MANISH  PAWAR-MANNI93105@OKHDFCBANK-KKBK0005033-606683815163-SENT USING PAYTM U</t>
  </si>
  <si>
    <t>0000606683815163</t>
  </si>
  <si>
    <t>UPI-MANISH  PAWAR-MANNI93105@OKHDFCBANK-KKBK0005033-606683844187-SENT USING PAYTM U</t>
  </si>
  <si>
    <t>0000606683844187</t>
  </si>
  <si>
    <t>UPI-AJAY CHAUDHARY-Q710707652@YBL-YESB0YBLUPI-606684417745-SENT USING PAYTM U</t>
  </si>
  <si>
    <t>0000606684417745</t>
  </si>
  <si>
    <t>UPI-RANVEER  KUMAR-7870885308@YBL-SBIN0005903-606685045547-SENT USING PAYTM U</t>
  </si>
  <si>
    <t>0000606685045547</t>
  </si>
  <si>
    <t>UPI-DUSHYANT KOTHARI-THEGREENWOK@OKSBI-PUNB0080210-606685208636-SENT USING PAYTM U</t>
  </si>
  <si>
    <t>0000606685208636</t>
  </si>
  <si>
    <t>UPI-BIRENDRA KUMAR  PRAS-9560979009@PTSBI-SBIN0004838-606786646408-NA</t>
  </si>
  <si>
    <t>0000606786646408</t>
  </si>
  <si>
    <t>08/03/26</t>
  </si>
  <si>
    <t>UPI-DELHI METRO-PAYTM-8736701@PTYBL-YESB0PTMUPI-606788515934-SENT USING PAYTM U</t>
  </si>
  <si>
    <t>0000606788515934</t>
  </si>
  <si>
    <t>UPI-XXXXXXXXXX6886-HDFC0001202-600569253861-SENT USING PAYTM U</t>
  </si>
  <si>
    <t>0000600569253861</t>
  </si>
  <si>
    <t>UPI-HIRA SWEETS AND REST-PAYTMQRERXM6HT6D8@PAYTM-YESB0PTMUPI-606805067070-NA</t>
  </si>
  <si>
    <t>0000606805067070</t>
  </si>
  <si>
    <t>09/03/26</t>
  </si>
  <si>
    <t>UPI-SHAGUN SWEETS 1-PAYTMQRTCZQWI8JRA@PAYTM-YESB0PTMUPI-606805244531-NA</t>
  </si>
  <si>
    <t>0000606805244531</t>
  </si>
  <si>
    <t>UPI-HIRA SWEETS AND REST-PAYTMQRERXM6HT6D8@PAYTM-YESB0PTMUPI-606805450913-NA</t>
  </si>
  <si>
    <t>0000606805450913</t>
  </si>
  <si>
    <t>UPI-PAYTM TRAVEL-TRAVEL1PAYTM@HDFCBANK-HDFC0MERUPI-606807760071-SENT USING PAYTM U</t>
  </si>
  <si>
    <t>0000606807760071</t>
  </si>
  <si>
    <t>UPI-PAYTM TRAVEL-TRAVEL1PAYTM@HDFCBANK-HDFC0MERUPI-606807756077-SENT USING PAYTM U</t>
  </si>
  <si>
    <t>0000606807756077</t>
  </si>
  <si>
    <t>UPI-MO SHAHRUKH-9335212339@PTYES-KKBK0005315-606911202523-NA</t>
  </si>
  <si>
    <t>0000606911202523</t>
  </si>
  <si>
    <t>10/03/26</t>
  </si>
  <si>
    <t>UPI-RAMZU KARIM SHAIKH-PQR.LM1YW6J@PTYES-SBIN0009055-606915213598-NA</t>
  </si>
  <si>
    <t>0000606915213598</t>
  </si>
  <si>
    <t>UPI-YOGENDRA PAL  -YOGENDRAS6291@OKSBI-SBIN0009338-606916179243-SENT USING PAYTM U</t>
  </si>
  <si>
    <t>0000606916179243</t>
  </si>
  <si>
    <t>UPI-SNABBIT-SNABBIONLINE@YBL-YESB0YBLUPI-607025534198-PAYMENT FOR SACC65</t>
  </si>
  <si>
    <t>0000607025534198</t>
  </si>
  <si>
    <t>11/03/26</t>
  </si>
  <si>
    <t>UPI-XXXXXXXXXX6886-HDFC0001202-398761328353-SENT USING PAYTM U</t>
  </si>
  <si>
    <t>0000398761328353</t>
  </si>
  <si>
    <t>UPI-MR PIYUSH KISHAN SOL-SOLANKIPIYUSH360-5@OKHDFCBANK-MAHB0000128-607034474501-SENT USING PAYTM U</t>
  </si>
  <si>
    <t>0000607034474501</t>
  </si>
  <si>
    <t>UPI-MANOJ KUMAR YADAV S -MANOJ788JUST@OKAXIS-BARB0POWBOM-607139674953-SENT USING PAYTM U</t>
  </si>
  <si>
    <t>0000607139674953</t>
  </si>
  <si>
    <t>12/03/26</t>
  </si>
  <si>
    <t>UPI-MAESTROEDGE SOLUTION-SNABBIT.PAYU@AXISBANK-UTIB0000100-607248928545-UPIINTENT</t>
  </si>
  <si>
    <t>0000607248928545</t>
  </si>
  <si>
    <t>13/03/26</t>
  </si>
  <si>
    <t>IMPS-607211129581-CASHFREE PAYMENTS IN-IDFB-XXXXXXX6991-CASHFREEPAYMENTS</t>
  </si>
  <si>
    <t>0000607211129581</t>
  </si>
  <si>
    <t>UPI-SANTOSH SHIVAJI BHIR-BHIRAD1973@OKSBI-SBIN0008770-607251254314-SENT USING PAYTM U</t>
  </si>
  <si>
    <t>0000607251254314</t>
  </si>
  <si>
    <t>UPI-AMOL BHARAT PAWAR-8689923089@YBL-SBIN0011752-607586026459-SENT USING PAYTM U</t>
  </si>
  <si>
    <t>0000607586026459</t>
  </si>
  <si>
    <t>16/03/26</t>
  </si>
  <si>
    <t>UPI-SUNNY KUMAR-9801612811@KOTAK811-KKBK0000958-607592627726-SENT USING PAYTM U</t>
  </si>
  <si>
    <t>0000607592627726</t>
  </si>
  <si>
    <t>UPI-K ENTERPRISES-BHARATPE90727935629@YESBANKLTD-YESB0YESUPI-607592650120-PAY TO BHARATPE ME</t>
  </si>
  <si>
    <t>0000607592650120</t>
  </si>
  <si>
    <t>UPI-MR MOHAMMAD HASAN MO-HASANSHAIKHG@OKSBI-MAHB0000227-607592831611-SENT USING PAYTM U</t>
  </si>
  <si>
    <t>0000607592831611</t>
  </si>
  <si>
    <t>UPI-MAYANK SUREKA-MAYANKSUREKA0-2@OKHDFCBANK-HDFC0007029-399079577615-SENT USING PAYTM U</t>
  </si>
  <si>
    <t>0000399079577615</t>
  </si>
  <si>
    <t>17/03/26</t>
  </si>
  <si>
    <t>UPI-MOHAMMAD SAEED RAIS -MOHAMMADSAEED8@YBL-PUNB0920100-607697368827-SENT USING PAYTM U</t>
  </si>
  <si>
    <t>0000607697368827</t>
  </si>
  <si>
    <t>UPI-MAYANK SUREKA-MAYANKSUREKA0-2@OKHDFCBANK-HDFC0007029-399082451616-SENT USING PAYTM U</t>
  </si>
  <si>
    <t>0000399082451616</t>
  </si>
  <si>
    <t>UPI-SHADAB-8400223787@AXL-PUNB0871500-607601416653-SENT USING PAYTM U</t>
  </si>
  <si>
    <t>0000607601416653</t>
  </si>
  <si>
    <t>UPI-VIJAY NATH-NATHVIJAY8966@OKSBI-AIRP0000001-607816283809-SENT USING PAYTM U</t>
  </si>
  <si>
    <t>0000607816283809</t>
  </si>
  <si>
    <t>19/03/26</t>
  </si>
  <si>
    <t>UPI-SUMIT KUMAR-SUMITKUMAR658000@OKICICI-BARB0BHITAR-607816633129-SENT USING PAYTM U</t>
  </si>
  <si>
    <t>0000607816633129</t>
  </si>
  <si>
    <t>UPI-RAJ SINGH  SENGAR-MR.RAJSINGH12345-1@OKAXIS-SBIN0001109-607843938801-UPI</t>
  </si>
  <si>
    <t>0000607843938801</t>
  </si>
  <si>
    <t>UPI-ANIL KUMAR PAL-9167458416@AXL-BARB0BUPGBX-607931728024-SENT USING PAYTM U</t>
  </si>
  <si>
    <t>0000607931728024</t>
  </si>
  <si>
    <t>20/03/26</t>
  </si>
  <si>
    <t>UPI-MR BHAGWAT  SINGH-BHAGWATSINGHSUAWAT1-1@OKHDFCBANK-MAHB0000397-399331626565-SENT USING PAYTM U</t>
  </si>
  <si>
    <t>0000399331626565</t>
  </si>
  <si>
    <t>21/03/26</t>
  </si>
  <si>
    <t>UPI-RITIK GUPTA-GUPTA.RITIK@NIYOICICI-DCBL0000023-608049273556-SENT USING PAYTM U</t>
  </si>
  <si>
    <t>0000608049273556</t>
  </si>
  <si>
    <t>22/03/26</t>
  </si>
  <si>
    <t>UPI-AMREETA JAGDISH MOUR-AMREETAMOURYA.WORK@OKSBI-SBIN0020408-608125657161-UPI</t>
  </si>
  <si>
    <t>0000608125657161</t>
  </si>
  <si>
    <t>UPI-MOHD JENUL-7268932748@PTSBI-FDRL0001979-608264241769-NA</t>
  </si>
  <si>
    <t>0000608264241769</t>
  </si>
  <si>
    <t>23/03/26</t>
  </si>
  <si>
    <t>UPI-MANISH  PAWAR-MANNI93105@OKHDFCBANK-KKBK0005033-399442141384-SENT USING PAYTM U</t>
  </si>
  <si>
    <t>0000399442141384</t>
  </si>
  <si>
    <t>UPI-SHAMSUL   KHAN-8108366517@YBL-KKBK0001364-608267927120-SENT USING PAYTM U</t>
  </si>
  <si>
    <t>0000608267927120</t>
  </si>
  <si>
    <t>UPI-SIDDHARATH AANNASAHE-WSIDDHARTH220-3@OKAXIS-AUBL0002521-202519752929-JAN MAID</t>
  </si>
  <si>
    <t>0000202519752929</t>
  </si>
  <si>
    <t>24/03/26</t>
  </si>
  <si>
    <t>UPI-OM S OMANWAR-OMANWAROM@OKICICI-ICIC0001642-608391190973-UPI</t>
  </si>
  <si>
    <t>0000608391190973</t>
  </si>
  <si>
    <t>UPI-NETAVYA   KAPOOR-7678271645@PTAXIS-KKBK0004617-608317704406-NA</t>
  </si>
  <si>
    <t>0000608317704406</t>
  </si>
  <si>
    <t>UPI-RAJEEV LOCHAN  MUDUL-9643636600@PTYES-SBIN0010650-399472814987-DAY OUT ON 1 MAR</t>
  </si>
  <si>
    <t>0000399472814987</t>
  </si>
  <si>
    <t>UPI-FIROJ VEG-9768083142@PTYES-UBIN0913421-608376116783-NA</t>
  </si>
  <si>
    <t>0000608376116783</t>
  </si>
  <si>
    <t>UPI-MR RAGHVENDRA KUMAR -PAYTMQR5DR4G9@PTYS-CBIN0282680-608492903270-VERIFIED PAYTM ACC</t>
  </si>
  <si>
    <t>0000608492903270</t>
  </si>
  <si>
    <t>25/03/26</t>
  </si>
  <si>
    <t>UPI-RAJAN RAMCHANDRA UPA-URAJAN25@OKSBI-SBIN0001131-608493500230-SENT USING PAYTM U</t>
  </si>
  <si>
    <t>0000608493500230</t>
  </si>
  <si>
    <t>UPI-YOGENDRA DWARIKA RAI-8591092065@PTHDFC-BDBL0001809-608598594400-NA</t>
  </si>
  <si>
    <t>0000608598594400</t>
  </si>
  <si>
    <t>26/03/26</t>
  </si>
  <si>
    <t>UPI-TARIQ KHAN-9761886331-2@AXL-BARB0BLYKHE-608503145678-SENT USING PAYTM U</t>
  </si>
  <si>
    <t>0000608503145678</t>
  </si>
  <si>
    <t>0000011540805894</t>
  </si>
  <si>
    <t>27/03/26</t>
  </si>
  <si>
    <t>DEBIT CARD ANNUAL FEE-MAR-2026-EPR2608690649757</t>
  </si>
  <si>
    <t>EPR2608690649757</t>
  </si>
  <si>
    <t>28/03/26</t>
  </si>
  <si>
    <t>DEBIT CARD ISSUANCE FEE-EPR2608689875556</t>
  </si>
  <si>
    <t>EPR2608689875556</t>
  </si>
  <si>
    <t>UPI-SIDDHESH RAMESH NAIK-SIDDHESHNAIKFC@OKAXIS-UTIB0003681-399723328035-SENT USING PAYTM U</t>
  </si>
  <si>
    <t>0000399723328035</t>
  </si>
  <si>
    <t>UPI-JUICY BURGERS GOA-7507511151@OKBIZAXIS-UTIB0000553-608826885880-SENT USING PAYTM U</t>
  </si>
  <si>
    <t>0000608826885880</t>
  </si>
  <si>
    <t>29/03/26</t>
  </si>
  <si>
    <t>UPI-KAUSHAL KUMAR BHARAT-BHARTIKAUSHAL913@OKICICI-ICIC0001542-608827033793-SENT USING PAYTM U</t>
  </si>
  <si>
    <t>0000608827033793</t>
  </si>
  <si>
    <t>UPI-LYNDFORD D SOUZA-ELEPHANTARTCAFE@OKHDFCBANK-HDFC0002702-608831789368-SENT USING PAYTM U</t>
  </si>
  <si>
    <t>0000608831789368</t>
  </si>
  <si>
    <t>UPI-ELEPHANT ART CAFE-ELEPHANTARTCAFE.64056242@HDFCBANK-HDFC0MERUPI-608832261315-SENT USING PAYTM U</t>
  </si>
  <si>
    <t>0000608832261315</t>
  </si>
  <si>
    <t>UPI-RUPA WINE STORE-PAYTMQR5XONV8@PTYS-YESB0PTMUPI-608832365687-SENT USING PAYTM U</t>
  </si>
  <si>
    <t>0000608832365687</t>
  </si>
  <si>
    <t>UPI-GURU BAR AND RESTURA-9816876846@OKBIZAXIS-UTIB0000553-608834131113-SENT USING PAYTM U</t>
  </si>
  <si>
    <t>0000608834131113</t>
  </si>
  <si>
    <t>UPI-MAYANK MISHRA-8130263522@PTYES-ICIC0000399-399797707402-PENDING STUFF</t>
  </si>
  <si>
    <t>0000399797707402</t>
  </si>
  <si>
    <t>UPI-CRED CLUB-CRED.CLUB@AXISB-UTIB0000114-645504024699-PAYMENT ON CRED</t>
  </si>
  <si>
    <t>0000645504024699</t>
  </si>
  <si>
    <t>30/03/26</t>
  </si>
  <si>
    <t>UPI-DEVARAJ RATHOD-DEVARAJRATHOD.1993-1@OKAXIS-CNRB0000033-609054933667-SENT USING PAYTM U</t>
  </si>
  <si>
    <t>0000609054933667</t>
  </si>
  <si>
    <t>31/03/26</t>
  </si>
  <si>
    <t>UPI-ADIL KARIM MOHAMMAD -ADILPANHALKAR00@OKAXIS-KKBK0001351-609160608845-SENT USING PAYTM U</t>
  </si>
  <si>
    <t>0000609160608845</t>
  </si>
  <si>
    <t>01/04/26</t>
  </si>
  <si>
    <t>INTEREST PAID TILL 31-MAR-2026</t>
  </si>
  <si>
    <t>UPI-MOHD SUFIYAN-6390325151@AXL-AIRP0000001-609169772637-SENT USING PAYTM U</t>
  </si>
  <si>
    <t>0000609169772637</t>
  </si>
  <si>
    <t>UPI-AIRTEL-AIRTELPAYMENTSB554262.RZP-SYY8I44ZFA5FH3@RXAIRTEL-AIRP0000011-609276494222-PREPAID RECHARGEVA</t>
  </si>
  <si>
    <t>0000609276494222</t>
  </si>
  <si>
    <t>02/04/26</t>
  </si>
  <si>
    <t>UPI-XXXXXXXXXX6886-HDFC0001202-203187211560-SENT USING PAYTM U</t>
  </si>
  <si>
    <t>0000203187211560</t>
  </si>
  <si>
    <t>03/04/26</t>
  </si>
  <si>
    <t>UPI-XXXXXXXXXXX8827-UBIN0814385-203187298451-APR RENT</t>
  </si>
  <si>
    <t>0000203187298451</t>
  </si>
  <si>
    <t>UPI-XXXXXXXXXX6886-HDFC0001202-300057272527-SENT USING PAYTM U</t>
  </si>
  <si>
    <t>0000300057272527</t>
  </si>
  <si>
    <t>UPI-PRADEEP MOHAN PATEL-9702361168@AXL-BARB0DBGHTE-609385272351-SENT USING PAYTM U</t>
  </si>
  <si>
    <t>0000609385272351</t>
  </si>
  <si>
    <t>UPI-AADITYA PRASAD-AADITYA-PRASAD@PTYES-HDFC0000394-300082362397-SENT FROM PAYTM</t>
  </si>
  <si>
    <t>0000300082362397</t>
  </si>
  <si>
    <t>UPI-SHREE DEV SUPER MARK-PAYTMQR281005050101J6V67QV0CFVZ@PAYTM-YESB0PTMUPI-609512358201-NA</t>
  </si>
  <si>
    <t>0000609512358201</t>
  </si>
  <si>
    <t>05/04/26</t>
  </si>
  <si>
    <t>UPI-NAGORI DAIRY-PAYTMQRC1VHB2G70Z@PAYTM-YESB0PTMUPI-609512390902-NA</t>
  </si>
  <si>
    <t>0000609512390902</t>
  </si>
  <si>
    <t>UPI-APPLE MEDIA SERVICES-APPLESERVICES.BDSI@HDFCBANK-HDFC0MERUPI-103064811146-EXECUTION TEST</t>
  </si>
  <si>
    <t>0000103064811146</t>
  </si>
  <si>
    <t>06/04/26</t>
  </si>
  <si>
    <t>UPI-SUMAN VERMA DO JIYA -INDRASENVARMA834-4@OKSBI-BARB0TENDUV-609736477810-SENT USING PAYTM U</t>
  </si>
  <si>
    <t>0000609736477810</t>
  </si>
  <si>
    <t>07/04/26</t>
  </si>
  <si>
    <t>UPI-MR DINESH KUMAR BIND-BINDD7956@OKHDFCBANK-CBIN0280187-610068722946-SENT USING PAYTM U</t>
  </si>
  <si>
    <t>0000610068722946</t>
  </si>
  <si>
    <t>10/04/26</t>
  </si>
  <si>
    <t>UPI-SITARAM MOHAN KUMAR-SITARAMPANDIT811-1@OKAXIS-UBIN0531863-610073495042-SENT USING PAYTM U</t>
  </si>
  <si>
    <t>0000610073495042</t>
  </si>
  <si>
    <t>UPI-XXXXXXXXXX6886-HDFC0001202-300677928019-SENT USING PAYTM U</t>
  </si>
  <si>
    <t>0000300677928019</t>
  </si>
  <si>
    <t>13/04/26</t>
  </si>
  <si>
    <t>UPI-NEETU GUPTA-7011119142@PTYES-HDFC0004767-203903635262-NA</t>
  </si>
  <si>
    <t>0000203903635262</t>
  </si>
  <si>
    <t>UPI-TAHA SAMAD SHAIKH-TAHASHAIKH996-2@OKAXIS-UTIB0000062-610303938081-SENT USING PAYTM U</t>
  </si>
  <si>
    <t>0000610303938081</t>
  </si>
  <si>
    <t>UPI-TAHA SAMAD SHAIKH-TAHASHAIKH996-2@OKAXIS-UTIB0000062-610303938806-SENT USING PAYTM U</t>
  </si>
  <si>
    <t>0000610303938806</t>
  </si>
  <si>
    <t>UPI-RITIK GUPTA-GUPTA.RITIK@NIYOICICI-DCBL0000023-610411056238-SENT USING PAYTM U</t>
  </si>
  <si>
    <t>0000610411056238</t>
  </si>
  <si>
    <t>14/04/26</t>
  </si>
  <si>
    <t>UPI-MR KISHUN KUMAR-KRISHNAYADAV753676-1@OKAXIS-IDIB000M238-610415945854-SENT USING PAYTM U</t>
  </si>
  <si>
    <t>0000610415945854</t>
  </si>
  <si>
    <t>UPI-SUNNY KUMAR-RASUNNY317-1@OKSBI-KKBK0001364-610418247033-SENT USING PAYTM U</t>
  </si>
  <si>
    <t>0000610418247033</t>
  </si>
  <si>
    <t>UPI-SUNNY KUMAR-RASUNNY317-1@OKSBI-KKBK0001364-610418266783-SENT USING PAYTM U</t>
  </si>
  <si>
    <t>0000610418266783</t>
  </si>
  <si>
    <t>UPI-MR MUSRAT-MUSARRATKHANMUSARRAT30@OKSBI-IDIB000M283-610520108801-SENT USING PAYTM U</t>
  </si>
  <si>
    <t>0000610520108801</t>
  </si>
  <si>
    <t>15/04/26</t>
  </si>
  <si>
    <t>UPI-OMPRAKASH-SD7253733@OKSBI-IPOS0000001-610527512612-SENT USING PAYTM U</t>
  </si>
  <si>
    <t>0000610527512612</t>
  </si>
  <si>
    <t>UPI-SHIVAM KUMAR-Y383535@OKICICI-IOBA0000386-610745530374-SENT USING PAYTM U</t>
  </si>
  <si>
    <t>0000610745530374</t>
  </si>
  <si>
    <t>17/04/26</t>
  </si>
  <si>
    <t>UPI-CHATOREE-Q888744200@YBL-YESB0YBLUPI-610750530499-SENT USING PAYTM U</t>
  </si>
  <si>
    <t>0000610750530499</t>
  </si>
  <si>
    <t>UPI-BHARAT KUMAR GUPTA-9769591839BK@OKHDFCBANK-PUNB0893000-610750973877-SENT USING PAYTM U</t>
  </si>
  <si>
    <t>0000610750973877</t>
  </si>
  <si>
    <t>UPI-RAMA HAJARILAL SONKA-SONKARRAMA@YBL-UBIN0572187-610966911601-SENT USING PAYTM U</t>
  </si>
  <si>
    <t>0000610966911601</t>
  </si>
  <si>
    <t>19/04/26</t>
  </si>
  <si>
    <t>UPI-GOOGLE PLAY-PLAYSTORE1.BD@AXISBANK-UTIB0000100-438777081106-MANDATEEXECUTE</t>
  </si>
  <si>
    <t>0000438777081106</t>
  </si>
  <si>
    <t>20/04/26</t>
  </si>
  <si>
    <t>UPI-VIKAS KAMALNARAYAN S-VS09822266-1@OKICICI-UBIN0556688-611078156047-SENT USING PAYTM U</t>
  </si>
  <si>
    <t>0000611078156047</t>
  </si>
  <si>
    <t>UPI-SHREE DEV SUPER MARK-PAYTMQR281005050101J6V67QV0CFVZ@PAYTM-YESB0PTMUPI-611079099125-NA</t>
  </si>
  <si>
    <t>0000611079099125</t>
  </si>
  <si>
    <t>UPI-BENDAYE VINOD VILAS-9082030813@AXL-TJSB0000089-611313495763-SENT USING PAYTM U</t>
  </si>
  <si>
    <t>0000611313495763</t>
  </si>
  <si>
    <t>23/04/26</t>
  </si>
  <si>
    <t>UPI-PAWANKUMAR MALAHA-9137446765@PTYES-BARB0SAKINA-611422515718-NA</t>
  </si>
  <si>
    <t>0000611422515718</t>
  </si>
  <si>
    <t>24/04/26</t>
  </si>
  <si>
    <t>UPI-LAXMAN NARAYAN BHAND-LBHANDARE2-1@OKSBI-UBIN0904015-611859666519-SENT USING PAYTM U</t>
  </si>
  <si>
    <t>0000611859666519</t>
  </si>
  <si>
    <t>28/04/26</t>
  </si>
  <si>
    <t>UPI-RITIK GUPTA-GUPTA.RITIK@NIYOICICI-DCBL0000023-611859724674-SENT USING PAYTM U</t>
  </si>
  <si>
    <t>0000611859724674</t>
  </si>
  <si>
    <t>UPI-SANJIT DAS-9326701708@PTAXIS-PUNB0047220-611860922474-NA</t>
  </si>
  <si>
    <t>0000611860922474</t>
  </si>
  <si>
    <t>0000011599691726</t>
  </si>
  <si>
    <t>29/04/26</t>
  </si>
  <si>
    <t>UPI-ANIL KUMAR NISHAD-GOODNISHAD28@AXL-SBIN0018874-611969750740-SENT USING PAYTM U</t>
  </si>
  <si>
    <t>0000611969750740</t>
  </si>
  <si>
    <t>UPI-K ENTERPRISES-BHARATPE90727935629@YESBANKLTD-YESB0YESUPI-611970585483-PAY TO BHARATPE ME</t>
  </si>
  <si>
    <t>0000611970585483</t>
  </si>
  <si>
    <t>UPI-NILESH BARKU BHOIR-NILESHBARKUBHOIR1987@OKICICI-SBIN0009055-611970698315-SENT USING PAYTM U</t>
  </si>
  <si>
    <t>0000611970698315</t>
  </si>
  <si>
    <t>UPI-RITIK GUPTA-GUPTA.RITIK@NIYOICICI-DCBL0000023-611973206541-SENT USING PAYTM U</t>
  </si>
  <si>
    <t>0000611973206541</t>
  </si>
  <si>
    <t>UPI-BREAD BUTTER AND BIT-PAYTMQR2810050501011JAXYZJRYO5S@PAYTM-YESB0PTMUPI-612084509507-NA</t>
  </si>
  <si>
    <t>0000612084509507</t>
  </si>
  <si>
    <t>30/04/26</t>
  </si>
  <si>
    <t>UPI-XXXXXXXXXXX8827-UBIN0814385-603815355302-MAY RENT</t>
  </si>
  <si>
    <t>0000603815355302</t>
  </si>
  <si>
    <t>02/05/26</t>
  </si>
  <si>
    <t>UPI-XXXXXXXXXX6886-HDFC0001202-301824077270-SENT USING PAYTM U</t>
  </si>
  <si>
    <t>0000301824077270</t>
  </si>
  <si>
    <t>UPI-RITIK GUPTA-GUPTA.RITIK@NIYOICICI-DCBL0000023-612315058151-SENT USING PAYTM U</t>
  </si>
  <si>
    <t>0000612315058151</t>
  </si>
  <si>
    <t>03/05/26</t>
  </si>
  <si>
    <t>UPI-ADITYA SUDHAKAR PAND-8070311822-1@NYES-IOBA0002186-612425836306-SENT USING PAYTM U</t>
  </si>
  <si>
    <t>0000612425836306</t>
  </si>
  <si>
    <t>04/05/26</t>
  </si>
  <si>
    <t>UPI-SAIF KHAN-9352563261@KOTAKBANK-KKBK0811000-612537603355-SENT USING PAYTM U</t>
  </si>
  <si>
    <t>0000612537603355</t>
  </si>
  <si>
    <t>05/05/26</t>
  </si>
  <si>
    <t>UPI-MOHAMMAD IMRAN IBARA-7415955376-1@NAVIAXIS-HDFC0001471-612537802282-SENT USING PAYTM U</t>
  </si>
  <si>
    <t>0000612537802282</t>
  </si>
  <si>
    <t>UPI-CRED CLUB-CRED.CLUB@AXISB-UTIB0000114-649226139188-PAYMENT ON CRED</t>
  </si>
  <si>
    <t>0000649226139188</t>
  </si>
  <si>
    <t>06/05/26</t>
  </si>
  <si>
    <t>POS 223487XXXXXX0215 704118 06MAY26 02:54:56 MUMBAI YOUTUBEGOOGLE</t>
  </si>
  <si>
    <t>0000000000704118</t>
  </si>
  <si>
    <t>POS 223487XXXXXX0215 704219 06MAY26 02:56:59 MUMBAI SPOTIFYINDIA</t>
  </si>
  <si>
    <t>0000000000704219</t>
  </si>
  <si>
    <t>UPI-MR MAHMOOD RAZA-M85536807@OKAXIS-IDIB000M698-612643393320-SENT USING PAYTM U</t>
  </si>
  <si>
    <t>0000612643393320</t>
  </si>
  <si>
    <t>UPI-APPLE MEDIA SERVICES-APPLESERVICES.BDSI@HDFCBANK-HDFC0MERUPI-103249267337-EXECUTION TEST</t>
  </si>
  <si>
    <t>0000103249267337</t>
  </si>
  <si>
    <t>UPI-SAMBHAJI TATYERAO  S-DOUSTYLES@OKSBI-SBIN0020869-769695634948-PAYMENT FROM PHONE</t>
  </si>
  <si>
    <t>0000769695634948</t>
  </si>
  <si>
    <t>07/05/26</t>
  </si>
  <si>
    <t>UPI-VIKASH KUMAR SAHU-8169188826@OKBIZAXIS-UTIB0000553-232479855422-PAYMENT FROM PHONE</t>
  </si>
  <si>
    <t>0000232479855422</t>
  </si>
  <si>
    <t>CRV POS 223487******0215 SPOTIFYINDIA</t>
  </si>
  <si>
    <t>08/05/26</t>
  </si>
  <si>
    <t>UPI-RITIK GUPTA-GUPTA.RITIK@NIYOICICI-DCBL0000023-612969830505-SENT USING PAYTM U</t>
  </si>
  <si>
    <t>0000612969830505</t>
  </si>
  <si>
    <t>09/05/26</t>
  </si>
  <si>
    <t>UPI-NARAYAN LAL DANGI-9867727042@AXL-AIRP0000001-877781398050-PAYMENT FROM PHONE</t>
  </si>
  <si>
    <t>0000877781398050</t>
  </si>
  <si>
    <t>UPI-RITIK GUPTA-GUPTA.RITIK@NIYOICICI-DCBL0000023-613195182948-SENT USING PAYTM U</t>
  </si>
  <si>
    <t>0000613195182948</t>
  </si>
  <si>
    <t>11/05/26</t>
  </si>
  <si>
    <t>UPI-MR MOHAMMED ZAKIR MO-ZAKIRSHAIKHZAKIR51@OKSBI-IDIB000M238-167813866395-PAYMENT FROM PHONE</t>
  </si>
  <si>
    <t>0000167813866395</t>
  </si>
  <si>
    <t>UPI-COLLECTION ACCOUNT A-MSWIPE.2530011526683523@MSWIPESBM-STCB0RMSWIP-613196393083-SENT USING PAYTM U</t>
  </si>
  <si>
    <t>0000613196393083</t>
  </si>
  <si>
    <t>UPI-JAISHANKAR JILEDAR  -JAYSHANAKAR43@OKSBI-UBIN0539686-613205353168-SENT USING PAYTM U</t>
  </si>
  <si>
    <t>0000613205353168</t>
  </si>
  <si>
    <t>12/05/26</t>
  </si>
  <si>
    <t>UPI-AMEER RIZWAN SHAIKH-8591047823-3@IBL-AIRP0000001-090722396502-PAYMENT FROM PHONE</t>
  </si>
  <si>
    <t>0000090722396502</t>
  </si>
  <si>
    <t>13/05/26</t>
  </si>
  <si>
    <t>ME DC SI 223487XXXXXX0215 SPOTIFYINDIA</t>
  </si>
  <si>
    <t>0000000000607207</t>
  </si>
  <si>
    <t>14/05/26</t>
  </si>
  <si>
    <t>UPI-HARISH MAHESH UDDYAL-HARISHUDDYALO5555-3@OKICICI-ICIC0001243-851757349674-PAYMENT FROM PHONE</t>
  </si>
  <si>
    <t>0000851757349674</t>
  </si>
  <si>
    <t>UPI-DEPARTMENT OF POSTS-SBIEPAY.1003429@SBI-SBIN0016209-122367209494-DEPARTMENT OF POST</t>
  </si>
  <si>
    <t>0000122367209494</t>
  </si>
  <si>
    <t>UPI-DELHIVERY LIMITED-PAYTM-DELHIVERY123@PTYBL-YESB0PTMUPI-613536602000-SENT USING PAYTM U</t>
  </si>
  <si>
    <t>0000613536602000</t>
  </si>
  <si>
    <t>15/05/26</t>
  </si>
  <si>
    <t>CRV POS 223487******0215 YOUTUBEGOOGLE</t>
  </si>
  <si>
    <t>UPI-MISS AMREETA JAGDISH-AMREETAMOURYA.WORK-2@OKHDFCBANK-MAHB0000089-123197415502-UPI</t>
  </si>
  <si>
    <t>0000123197415502</t>
  </si>
  <si>
    <t>16/05/26</t>
  </si>
  <si>
    <t>UPI-AMREETA JAGDISH MOUR-AMREETAMOURYA.WORK@OKSBI-SBIN0020408-613642658642-SENDING 1</t>
  </si>
  <si>
    <t>0000613642658642</t>
  </si>
  <si>
    <t>UPI-RAJAN RAMCHANDRA UPA-URAJAN25@OKSBI-SBIN0001131-734595066675-PAYMENT FROM PHONE</t>
  </si>
  <si>
    <t>0000734595066675</t>
  </si>
  <si>
    <t>18/05/26</t>
  </si>
  <si>
    <t>UPI-KSHITIJ  JAIN-9999206830@PTSBI-SBIN0031332-613981078356-NA</t>
  </si>
  <si>
    <t>0000613981078356</t>
  </si>
  <si>
    <t>19/05/26</t>
  </si>
  <si>
    <t>POS 223487XXXXXX0215 387066 19MAY26 23:03:06 NEW DELHI UNIQUE INDENTIFICATION</t>
  </si>
  <si>
    <t>0000000000387066</t>
  </si>
  <si>
    <t>ME DC SI 223487XXXXXX0215 YOUTUBEGOOGLE</t>
  </si>
  <si>
    <t>0000000000257225</t>
  </si>
  <si>
    <t>22/05/26</t>
  </si>
  <si>
    <t>UPI-SNAPMINT FINANCIAL S-YESPAY.BTTSSM9QUT@YESBANKLTD-YESB0YESUPI-860992302326-ACCOUNT VERIFICATI</t>
  </si>
  <si>
    <t>0000860992302326</t>
  </si>
  <si>
    <t>23/05/26</t>
  </si>
  <si>
    <t>UPI-XXXXXXXXXX6886-HDFC0001202-614321258093-SENT USING PAYTM U</t>
  </si>
  <si>
    <t>0000614321258093</t>
  </si>
  <si>
    <t>UPI-INDIAN RAILWAYS UTS-BDPG2.IRUTS@SBI-SBIN0016209-178491438785-PAYMENT FROM PHONE</t>
  </si>
  <si>
    <t>0000178491438785</t>
  </si>
  <si>
    <t>24/05/26</t>
  </si>
  <si>
    <t>UPI-DEEPIKA KANCHAN-DEEPIKAKANCHAN@YBL-HDFC0009481-207195941256-PAYMENT FROM PHONE</t>
  </si>
  <si>
    <t>0000207195941256</t>
  </si>
  <si>
    <t>UPI-DEEPIKA KANCHAN-DEEPIKAKANCHAN@YBL-HDFC0009481-447662901538-PAYMENT FROM PHONE</t>
  </si>
  <si>
    <t>0000447662901538</t>
  </si>
  <si>
    <t>UPI-JANE ALAM KHAN-JANEALAMKHAN2011@OKSBI-PUNB0129900-893347741101-PAYMENT FROM PHONE</t>
  </si>
  <si>
    <t>0000893347741101</t>
  </si>
  <si>
    <t>UPI-INDIAN RAILWAYS UTS-BDPG2.IRUTS@SBI-SBIN0016209-420641634242-PAYMENT FROM PHONE</t>
  </si>
  <si>
    <t>0000420641634242</t>
  </si>
  <si>
    <t>UPIRET-22052026- 860992302326</t>
  </si>
  <si>
    <t>25/05/26</t>
  </si>
  <si>
    <t>UPI-ROPPEN TRANSPORTATIO-ROPPENTRANSPORT110491.RZP-SU2QSTOLUFLULDQRV2@RXAIRT-AIRP0000011-614648928244-PAYMENTTOROPPENTRA</t>
  </si>
  <si>
    <t>0000614648928244</t>
  </si>
  <si>
    <t>26/05/26</t>
  </si>
  <si>
    <t>UPI-SBI CARDS AND PAYMEN-SBICARDP.BDPG@KOTAKPAY-KKBK0JPUPIA-162715890719-PAY</t>
  </si>
  <si>
    <t>0000162715890719</t>
  </si>
  <si>
    <t>UPI-AMIT KUMAR RAMJI KOR-9004042901@OKBIZAXIS-UTIB0000553-614755518104-SENT USING PAYTM U</t>
  </si>
  <si>
    <t>0000614755518104</t>
  </si>
  <si>
    <t>27/05/26</t>
  </si>
  <si>
    <t>0000011655688077</t>
  </si>
  <si>
    <t>29/05/26</t>
  </si>
  <si>
    <t>UPI-RAJAN YADAV SO SURYA-9326872124@YBL-UBIN0530361-207216415626-SENT USING PAYTM U</t>
  </si>
  <si>
    <t>0000207216415626</t>
  </si>
  <si>
    <t>UPI-SHRAVANKUMAR DEVCHAN-PALSHRAVANKUMAR8@OKSBI-BARB0POWBOM-207218145122-SENT USING PAYTM U</t>
  </si>
  <si>
    <t>0000207218145122</t>
  </si>
  <si>
    <t>UPI-JAGESHWAR  PANDIT-8104487718@PTSBI-SBIN0008143-614974546928-NA</t>
  </si>
  <si>
    <t>0000614974546928</t>
  </si>
  <si>
    <t>UPI-SNAPMINT FINANCIAL S-SNAPMINTFINANCIALS5.CF@AXISBANK-UTIB0001920-421579364798-PAYMENTLINK2245238</t>
  </si>
  <si>
    <t>0000421579364798</t>
  </si>
  <si>
    <t>31/05/26</t>
  </si>
  <si>
    <t>UPI-SNAPMINT FINANCIAL S-SNAPMINTFINANCIALS5.CF@AXISBANK-UTIB0001920-647667971516-REFUND</t>
  </si>
  <si>
    <t>0000647667971516</t>
  </si>
  <si>
    <t>UPI-RENTOMOJO-RENTOMOJO.EASEBUZZ@KOTAK-KKBK0000958-207403943019-PAY</t>
  </si>
  <si>
    <t>0000207403943019</t>
  </si>
  <si>
    <t>01/06/26</t>
  </si>
  <si>
    <t>UPI-SURAJ  KUMAR-SJ.SURAJ@AXL-SBIN0018874-307210228129-SENT USING PAYTM U</t>
  </si>
  <si>
    <t>0000307210228129</t>
  </si>
  <si>
    <t>UPI-SUNIL LAKHAN YADAV-SY8775376@OKHDFCBANK-BCBM0000011-615391106252-SENT USING PAYTM U</t>
  </si>
  <si>
    <t>0000615391106252</t>
  </si>
  <si>
    <t>02/06/26</t>
  </si>
  <si>
    <t>UPI-XXXXXXXXXXX8827-UBIN0814385-307315345346-JUN RENT</t>
  </si>
  <si>
    <t>0000307315345346</t>
  </si>
  <si>
    <t>03/06/26</t>
  </si>
  <si>
    <t>UPI-CHANDO DEVI-ASHOKPANDIT2965-2@OKAXIS-IPOS0000001-615499915756-SENT USING PAYTM U</t>
  </si>
  <si>
    <t>0000615499915756</t>
  </si>
  <si>
    <t>UPI-KAUSTUBH BHUPAL DEVR-9529683112@AXL-BARB0VJSANG-615405614252-SENT USING PAYTM U</t>
  </si>
  <si>
    <t>0000615405614252</t>
  </si>
  <si>
    <t>UPI-ALTAF MOHD HUSSAIN S-SHAIKHALTAF1433@OKSBI-ICIC0001086-447510768284-PAYMENT FROM PHONE</t>
  </si>
  <si>
    <t>0000447510768284</t>
  </si>
  <si>
    <t>04/06/26</t>
  </si>
  <si>
    <t>UPI-ROHIT UDAGE-UDAGEPOOJA1@OKAXIS-UTIB0004707-615509696841-SENT USING PAYTM U</t>
  </si>
  <si>
    <t>0000615509696841</t>
  </si>
  <si>
    <t>UPI-BAIJNATH SAW-BAIJNATH749@OKAXIS-BKID0004899-615510247011-SENT USING PAYTM U</t>
  </si>
  <si>
    <t>0000615510247011</t>
  </si>
  <si>
    <t>UPI-AMAN FULCHANDRA MISH-MISHRAAMAN10JULY-1@OKSBI-BARB0POWBOM-615615764921-SENT USING PAYTM U</t>
  </si>
  <si>
    <t>0000615615764921</t>
  </si>
  <si>
    <t>05/06/26</t>
  </si>
  <si>
    <t>UPI-KHAN NOOR ALAM SHAUK-AALAMKHAN995881@OKSBI-ASBL0000007-615619589054-SENT USING PAYTM U</t>
  </si>
  <si>
    <t>0000615619589054</t>
  </si>
  <si>
    <t>UPI-ANIKET KUMAR-ANIKET.5214-10@WAAXIS-FDRL0007777-615605239134-UPI</t>
  </si>
  <si>
    <t>0000615605239134</t>
  </si>
  <si>
    <t>UPI-ANIKET KUMAR-ANIKET.5214-10@WAAXIS-FDRL0007777-615662337660-UPI</t>
  </si>
  <si>
    <t>0000615662337660</t>
  </si>
  <si>
    <t>UPI-DEPARTMENT OF POSTS-SBIEPAY.1003429@SBI-SBIN0016209-058353752351-DEPARTMENT OF POST</t>
  </si>
  <si>
    <t>0000058353752351</t>
  </si>
  <si>
    <t>UPI-MANVITA SANOJ TIWARI-MANVITATIWARI123@SLC-NESF0000333-615671446007-UPI</t>
  </si>
  <si>
    <t>0000615671446007</t>
  </si>
  <si>
    <t>06/06/26</t>
  </si>
  <si>
    <t>UPI-XXXXXXXXXX6886-HDFC0001202-207798608967-SENT USING PAYTM U</t>
  </si>
  <si>
    <t>0000207798608967</t>
  </si>
  <si>
    <t>UPI-SUDHIR KRISHNA KADAM-KADAMSUDHIR050@OKICICI-KKBK0001346-615728948496-SENT USING PAYTM U</t>
  </si>
  <si>
    <t>0000615728948496</t>
  </si>
  <si>
    <t>UPI-JOHN PALJEBARAJ NADA-PQR.GH5AG5S@PTYES-CNRB0000033-615730339038-NA</t>
  </si>
  <si>
    <t>0000615730339038</t>
  </si>
  <si>
    <t>UPI-AUTOPAY-APPLE MEDIA SERVICES-APPLESERVICES.BDSI@HDFCBANK-HDFC0MERUPI-103436193689-EXECUTION TEST</t>
  </si>
  <si>
    <t>0000103436193689</t>
  </si>
  <si>
    <t>SUM</t>
  </si>
  <si>
    <t>Transaction Details</t>
  </si>
  <si>
    <t>Withdrawals</t>
  </si>
  <si>
    <t>Deposits</t>
  </si>
  <si>
    <t>UPI:REC:441818836101/RITIK GUPTA       /Federal Ba</t>
  </si>
  <si>
    <t>POS VS/405209761372/14:38:16/IEEE PRODUC/S AND SER</t>
  </si>
  <si>
    <t>TCS REF/405209761372/21-02-2024/S77473335</t>
  </si>
  <si>
    <t>UPI:PAY:405385826576/RITIK GUPTA       /HDFC BANK</t>
  </si>
  <si>
    <t>POS VS/405416330356/22:10:28/IEEE PRODUC/S AND SER</t>
  </si>
  <si>
    <t>TCS REF/405416330356/23-02-2024/S78834274</t>
  </si>
  <si>
    <t>POS VS/405508822662/14:11:00/IEEE PRODUC/S AND SER</t>
  </si>
  <si>
    <t>UPI:REC:405520884695/RITIK GUPTA       /Federal Ba</t>
  </si>
  <si>
    <t>POS VS/405509382444/14:52:35/IEEE PRODUC/S AND SER</t>
  </si>
  <si>
    <t>TCS REF/405508822662/24-02-2024/S79056640</t>
  </si>
  <si>
    <t>TCS REF/405509382444/24-02-2024/S79076044</t>
  </si>
  <si>
    <t>POS VS/405509880077/15:05:59/IEEE PRODUC/S AND SER</t>
  </si>
  <si>
    <t>POS VS/405509501636/15:18:36/IEEE PRODUC/S AND SER</t>
  </si>
  <si>
    <t>TCS REF/405509880077/24-02-2024/S79082354</t>
  </si>
  <si>
    <t>TCS REF/405509501636/24-02-2024/S79087918</t>
  </si>
  <si>
    <t>POS VS/405511332227/16:35:23/IEEE PRODUC/S AND SER</t>
  </si>
  <si>
    <t>POS VS/405511821745/16:47:46/IEEE PRODUC/S AND SER</t>
  </si>
  <si>
    <t>POS VS/405511570831/16:57:05/IEEE PRODUC/S AND SER</t>
  </si>
  <si>
    <t>TCS REF/405511332227/24-02-2024/S79122077</t>
  </si>
  <si>
    <t>TCS REF/405511821745/24-02-2024/S79127643</t>
  </si>
  <si>
    <t>TCS REF/405511570831/24-02-2024/S79131680</t>
  </si>
  <si>
    <t>POS VS/405511350180/17:03:38/IEEE PRODUC/S AND SER</t>
  </si>
  <si>
    <t>TCS REF/405511350180/24-02-2024/S79135259</t>
  </si>
  <si>
    <t>UPI:PAY:405593204824/Ritik Gupta       /Federal Ba</t>
  </si>
  <si>
    <t>UPI:REC:405600816555/Ritik Gupta       /Federal Ba</t>
  </si>
  <si>
    <t>POS VS/405518351156/00:09:50/IEEE PRODUC/S AND SER</t>
  </si>
  <si>
    <t>POS VS/405518700436/00:18:01/IEEE PRODUC/S AND SER</t>
  </si>
  <si>
    <t>POS VS/405518702253/00:22:10/IEEE PRODUC/S AND SER</t>
  </si>
  <si>
    <t>UPI:PAY:405695677460/Ritik Gupta       /Federal Ba</t>
  </si>
  <si>
    <t>TCS/VS/137048/IEEE PRODUC</t>
  </si>
  <si>
    <t>TCS/VS/131185/IEEE PRODUC</t>
  </si>
  <si>
    <t>TCS/VS/118871/IEEE PRODUC</t>
  </si>
  <si>
    <t>UPI:REC:405723495962/Ritik Gupta       /Federal Ba</t>
  </si>
  <si>
    <t>POS VS/405718501476/23:34:58/IEEE PRODUC/S AND SER</t>
  </si>
  <si>
    <t>POS VS/405718352431/23:38:19/IEEE PRODUC/S AND SER</t>
  </si>
  <si>
    <t>POS VS/405718332081/23:42:39/IEEE PRODUC/S AND SER</t>
  </si>
  <si>
    <t>POS VS/405718351679/23:45:18/IEEE PRODUC/S AND SER</t>
  </si>
  <si>
    <t>POS VS/405718570338/23:47:57/IEEE PRODUC/S AND SER</t>
  </si>
  <si>
    <t>POS VS/405718330051/23:52:52/IEEE PRODUC/S AND SER</t>
  </si>
  <si>
    <t>POS VS/405718822251/23:57:13/IEEE PRODUC/S AND SER</t>
  </si>
  <si>
    <t>POS VS/405718352672/00:00:44/IEEE PRODUC/S AND SER</t>
  </si>
  <si>
    <t>UPI:REC:405800697178/Ritik Gupta       /Federal Ba</t>
  </si>
  <si>
    <t>POS VS/405718332035/00:07:01/IEEE PRODUC/S AND SER</t>
  </si>
  <si>
    <t>POS VS/405718351692/00:10:22/IEEE PRODUC/S AND SER</t>
  </si>
  <si>
    <t>POS VS/405718700779/00:13:18/IEEE PRODUC/S AND SER</t>
  </si>
  <si>
    <t>POS VS/405718352884/00:15:39/IEEE PRODUC/S AND SER</t>
  </si>
  <si>
    <t>POS VS/405718331377/00:18:15/IEEE PRODUC/S AND SER</t>
  </si>
  <si>
    <t>POS VS/405718542294/00:20:41/IEEE PRODUC/S AND SER</t>
  </si>
  <si>
    <t>UPI:REC:442409301224/RITIK GUPTA       /Federal Ba</t>
  </si>
  <si>
    <t>POS VS/405718380646/00:27:12/IEEE PRODUC/S AND SER</t>
  </si>
  <si>
    <t>UPI:PAY:405800984835/RITIK GUPTA       /Federal Ba</t>
  </si>
  <si>
    <t>TCS/VS/317091/IEEE PRODUC</t>
  </si>
  <si>
    <t>TCS/VS/291986/IEEE PRODUC</t>
  </si>
  <si>
    <t>TCS/VS/298853/IEEE PRODUC</t>
  </si>
  <si>
    <t>TCS/VS/307276/IEEE PRODUC</t>
  </si>
  <si>
    <t>TCS/VS/312300/IEEE PRODUC</t>
  </si>
  <si>
    <t>TCS/VS/353191/IEEE PRODUC</t>
  </si>
  <si>
    <t>TCS/VS/357383/IEEE PRODUC</t>
  </si>
  <si>
    <t>TCS/VS/360690/IEEE PRODUC</t>
  </si>
  <si>
    <t>TCS/VS/325898/IEEE PRODUC</t>
  </si>
  <si>
    <t>TCS/VS/333003/IEEE PRODUC</t>
  </si>
  <si>
    <t>TCS/VS/338757/IEEE PRODUC</t>
  </si>
  <si>
    <t>TCS/VS/348482/IEEE PRODUC</t>
  </si>
  <si>
    <t>TCS/VS/364000/IEEE PRODUC</t>
  </si>
  <si>
    <t>TCS/VS/367143/IEEE PRODUC</t>
  </si>
  <si>
    <t>TCS/VS/376334/IEEE PRODUC</t>
  </si>
  <si>
    <t>POS VS/405819542897/00:32:32/IEEE PRODUC/S AND SER</t>
  </si>
  <si>
    <t>POS VS/405819762010/00:37:08/IEEE PRODUC/S AND SER</t>
  </si>
  <si>
    <t>UPI:REC:405900991492/Ritik Gupta       /Federal Ba</t>
  </si>
  <si>
    <t>UPI:PAY:405904549785/Ritik Gupta       /Federal Ba</t>
  </si>
  <si>
    <t>POS VS/405819332141/00:48:50/IEEE PRODUC/S AND SER</t>
  </si>
  <si>
    <t>POS VS/405907331173/13:06:46/IEEE PRODUC/S AND SER</t>
  </si>
  <si>
    <t>POS VS/405907332487/13:09:01/IEEE PRODUC/S AND SER</t>
  </si>
  <si>
    <t>POS VS/405907762353/13:15:02/IEEE PRODUC/S AND SER</t>
  </si>
  <si>
    <t>UPI:REC:442519930629/RITIK GUPTA       /Federal Ba</t>
  </si>
  <si>
    <t>POS VS/405907501114/13:19:50/IEEE PRODUC/S AND SER</t>
  </si>
  <si>
    <t>TCS REF/405907332487/28-02-2024/S81109414</t>
  </si>
  <si>
    <t>TCS REF/405907331173/28-02-2024/S81107460</t>
  </si>
  <si>
    <t>TCS REF/405907762353/28-02-2024/S81112782</t>
  </si>
  <si>
    <t>TCS REF/405907501114/28-02-2024/S81115142</t>
  </si>
  <si>
    <t>TCS/VS/817183/IEEE PRODUC</t>
  </si>
  <si>
    <t>TCS/VS/798610/IEEE PRODUC</t>
  </si>
  <si>
    <t>TCS/VS/804933/IEEE PRODUC</t>
  </si>
  <si>
    <t>POS VS/405916702447/21:43:46/IEEE PRODUC/S AND SER</t>
  </si>
  <si>
    <t>TCS REF/405916702447/28-02-2024/S81419372</t>
  </si>
  <si>
    <t>UPI:PAY:405908161284/Ritik Gupta       /Federal Ba</t>
  </si>
  <si>
    <t>UPI:REC:406021205549/RITIK GUPTA       /Federal Ba</t>
  </si>
  <si>
    <t>POS VS/406008820977/14:21:53/IEEE PRODUC/S AND SER</t>
  </si>
  <si>
    <t>POS VS/406008822437/14:25:54/IEEE PRODUC/S AND SER</t>
  </si>
  <si>
    <t>POS VS/406009760038/14:29:09/IEEE PRODUC/S AND SER</t>
  </si>
  <si>
    <t>POS VS/406009571095/14:49:03/IEEE PRODUC/S AND SER</t>
  </si>
  <si>
    <t>TCS REF/406008820977/29-02-2024/S81742586</t>
  </si>
  <si>
    <t>TCS REF/406009571095/29-02-2024/S81757037</t>
  </si>
  <si>
    <t>TCS REF/406009760038/29-02-2024/S81746265</t>
  </si>
  <si>
    <t>TCS REF/406008822437/29-02-2024/S81744904</t>
  </si>
  <si>
    <t>UPI:REC:406048042769/RITIK GUPTA       /Federal Ba</t>
  </si>
  <si>
    <t>POS VS/406016330356/22:24:44/IEEE PRODUC/S AND SER</t>
  </si>
  <si>
    <t>TCS REF/406016330356/29-02-2024/S82045987</t>
  </si>
  <si>
    <t>UPI:PAY:406219159192/RITIK GUPTA       /HDFC BANK</t>
  </si>
  <si>
    <t>UPI:PAY:406220593668/Ritik Gupta       /Federal Ba</t>
  </si>
  <si>
    <t>UPI:REC:407445259716/RITIK GUPTA       /HDFC BANK</t>
  </si>
  <si>
    <t>POS VS/407418880005/23:41:28/IEEE PRODUC/S AND SER</t>
  </si>
  <si>
    <t>TCS/VS/816260/IEEE PRODUC</t>
  </si>
  <si>
    <t>UPI:REC:407929904016/RITIK GUPTA       /HDFC BANK</t>
  </si>
  <si>
    <t>POS VS/407909762225/15:29:55/IEEE PRODUC/S AND SER</t>
  </si>
  <si>
    <t>TCS REF/407909762225/19-03-2024/S92742290</t>
  </si>
  <si>
    <t>POS VS/407911540716/16:49:25/IEEE PRODUC/S AND SER</t>
  </si>
  <si>
    <t>POS VS/407911350518/16:55:34/IEEE PRODUC/S AND SER</t>
  </si>
  <si>
    <t>POS VS/407911382162/17:01:31/IEEE PRODUC/S AND SER</t>
  </si>
  <si>
    <t>TCS REF/407911350518/19-03-2024/S92789208</t>
  </si>
  <si>
    <t>TCS REF/407911540716/19-03-2024/S92786164</t>
  </si>
  <si>
    <t>POS VS/407911882177/17:08:38/IEEE PRODUC/S AND SER</t>
  </si>
  <si>
    <t>POS VS/407911352567/17:15:21/IEEE PRODUC/S AND SER</t>
  </si>
  <si>
    <t>POS VS/407911501164/17:22:11/IEEE PRODUC/S AND SER</t>
  </si>
  <si>
    <t>POS VS/407911332505/17:28:01/IEEE PRODUC/S AND SER</t>
  </si>
  <si>
    <t>TCS REF/407911882177/19-03-2024/S92797153</t>
  </si>
  <si>
    <t>TCS REF/407911352567/19-03-2024/S92800671</t>
  </si>
  <si>
    <t>TCS REF/407911382162/19-03-2024/S92792528</t>
  </si>
  <si>
    <t>TCS REF/407911332505/19-03-2024/S92807870</t>
  </si>
  <si>
    <t>TCS REF/407911501164/19-03-2024/S92804494</t>
  </si>
  <si>
    <t>POS VS/408307331645/12:49:20/IEEE PRODUC/S AND SER</t>
  </si>
  <si>
    <t>POS VS/408307700321/12:56:26/IEEE PRODUC/S AND SER</t>
  </si>
  <si>
    <t>TCS REF/408307331645/23-03-2024/S94997741</t>
  </si>
  <si>
    <t>TCS REF/408307700321/23-03-2024/S95001949</t>
  </si>
  <si>
    <t>POS VS/408307882134/13:03:02/IEEE PRODUC/S AND SER</t>
  </si>
  <si>
    <t>POS VS/408307350154/13:10:01/IEEE PRODUC/S AND SER</t>
  </si>
  <si>
    <t>POS VS/408307382470/13:17:13/IEEE PRODUC/S AND SER</t>
  </si>
  <si>
    <t>POS VS/408307501438/13:23:07/IEEE PRODUC/S AND SER</t>
  </si>
  <si>
    <t>POS VS/408308542099/13:30:02/IEEE PRODUC/S AND SER</t>
  </si>
  <si>
    <t>POS VS/408308351613/13:36:45/IEEE PRODUC/S AND SER</t>
  </si>
  <si>
    <t>TCS REF/408307882134/23-03-2024/S95005955</t>
  </si>
  <si>
    <t>TCS REF/408307350154/23-03-2024/S95009675</t>
  </si>
  <si>
    <t>TCS REF/408308542099/23-03-2024/S95020196</t>
  </si>
  <si>
    <t>TCS REF/408307501438/23-03-2024/S95016706</t>
  </si>
  <si>
    <t>TCS REF/408307382470/23-03-2024/S95013357</t>
  </si>
  <si>
    <t>TCS REF/408308351613/23-03-2024/S95023951</t>
  </si>
  <si>
    <t>POS VS/408708880364/13:36:09/IEEE PRODUC/S AND SER</t>
  </si>
  <si>
    <t>TCS REF/408708880364/27-03-2024/S97140514</t>
  </si>
  <si>
    <t>UPI:PAY:409049213917/RITIK GUPTA       /Federal Ba</t>
  </si>
  <si>
    <t>SB Int.****16331:Pd:13-02-2024 to 31-03-2024</t>
  </si>
  <si>
    <t>POS VS/409216502835/21:32:58/IEEE PRODUC/S AND SER</t>
  </si>
  <si>
    <t>UPI:REC:445909818214/RITIK GUPTA       /HDFC BANK</t>
  </si>
  <si>
    <t>UPI:REC:446002103813/RITIK GUPTA       /Federal Ba</t>
  </si>
  <si>
    <t>UPI:REC:409620775485/ASHUTOSH KUMAR JHA/Punjab Nat</t>
  </si>
  <si>
    <t>UPI:REC:409620809885/RITIK GUPTA       /HDFC BANK</t>
  </si>
  <si>
    <t>UPI:REC:409641487754/RITIK GUPTA       /HDFC BANK</t>
  </si>
  <si>
    <t>POS VS/409617762188/23:22:40/IEEE PRODUC/S AND SER</t>
  </si>
  <si>
    <t>POS VS/409618702665/00:06:48/IEEE PRODUC/S AND SER</t>
  </si>
  <si>
    <t>POS VS/409618542241/00:15:04/IEEE PRODUC/S AND SER</t>
  </si>
  <si>
    <t>POS VS/409618761800/00:26:19/IEEE PRODUC/S AND SER</t>
  </si>
  <si>
    <t>POS VS REV/409619700794/00:37:23/IEEE PRODUC/S AND</t>
  </si>
  <si>
    <t>POS VS/409619700794/00:37:23/IEEE PRODUC/S AND SER</t>
  </si>
  <si>
    <t>POS VS/409619701469/00:37:56/IEEE PRODUC/S AND SER</t>
  </si>
  <si>
    <t>POS VS/409619352478/00:50:13/IEEE PRODUC/S AND SER</t>
  </si>
  <si>
    <t>POS VS/409619500341/01:06:39/IEEE PRODUC/S AND SER</t>
  </si>
  <si>
    <t>POS VS/409619332469/01:22:16/IEEE PRODUC/S AND SER</t>
  </si>
  <si>
    <t>POS VS/409619380180/01:25:55/IEEE PRODUC/S AND SER</t>
  </si>
  <si>
    <t>UPI:REC:446514030138/XXXPGN KOTAK 811 O/Kotak Mahi</t>
  </si>
  <si>
    <t>UPI:REC:446539828389/RITIK GUPTA       /HDFC BANK</t>
  </si>
  <si>
    <t>UPI:REC:409997739763/AYUSH GROVER      /HDFC BANK</t>
  </si>
  <si>
    <t>UPI:REC:410020268457/KANAV  PAHWA      /Yes Bank L</t>
  </si>
  <si>
    <t>UPI:REC:410123520957/Abhinay  Sahai    /State Bank</t>
  </si>
  <si>
    <t>UPI:REC:447305199126/RITIK GUPTA       /HDFC BANK</t>
  </si>
  <si>
    <t>UPI:PAY:447305234888/RITIK GUPTA       /HDFC BANK</t>
  </si>
  <si>
    <t>UPI:REC:447305238378/RITIK GUPTA       /HDFC BANK</t>
  </si>
  <si>
    <t>MB NEFT/DCBL410818957174/HDFC/Ritik Gupta/Ritik Gu</t>
  </si>
  <si>
    <t>UPI:PAY:410838173053/RITIK GUPTA       /HDFC BANK</t>
  </si>
  <si>
    <t>UPI:REC:447800825927/AAYAT  SHARMA     /State Bank</t>
  </si>
  <si>
    <t>UPI:REC:411540016072/AAKSHI BHARDWAJ   /Indian Ove</t>
  </si>
  <si>
    <t>UPI:REC:411690029522/VARUN             /Punjab Nat</t>
  </si>
  <si>
    <t>UPI:PAY:448300095431/DHAIRYA   PANDEY  /Kotak Mahi</t>
  </si>
  <si>
    <t>UPI:PAY:448407434981/AMAZON SELLER SERV/HDFC BANK</t>
  </si>
  <si>
    <t>UPI:PAY:411813202774/RUBYANSH YADAV    /Union Bank</t>
  </si>
  <si>
    <t>UPI:PAY:411821792321/DSIIDC            /HDFC BANK</t>
  </si>
  <si>
    <t>UPI:PAY:448609386050/RITIK GUPTA       /HDFC BANK</t>
  </si>
  <si>
    <t>UPI:REC:448609390174/RITIK GUPTA       /HDFC BANK</t>
  </si>
  <si>
    <t>UPI:REC:448609394275/RITIK GUPTA       /HDFC BANK</t>
  </si>
  <si>
    <t>UPI:PAY:448609705797/RITIK GUPTA       /Federal Ba</t>
  </si>
  <si>
    <t>UPI:REC:449221630647/RITIK GUPTA       /HDFC BANK</t>
  </si>
  <si>
    <t>UPI:REC:449221643660/RITIK GUPTA       /HDFC BANK</t>
  </si>
  <si>
    <t>UPI:PAY:449221796203/CAPITALFLOAT      /Yes Bank L</t>
  </si>
  <si>
    <t>POS VS/412612821222/17:51:20/IEEE PRODUC/S AND SER</t>
  </si>
  <si>
    <t>POS VS/412612760425/18:01:37/IEEE PRODUC/S AND SER</t>
  </si>
  <si>
    <t>POS VS/412612350103/18:13:34/IEEE PRODUC/S AND SER</t>
  </si>
  <si>
    <t>POS VS/412612821139/18:20:21/IEEE PRODUC/S AND SER</t>
  </si>
  <si>
    <t>POS VS/412612760246/18:25:21/IEEE PRODUC/S AND SER</t>
  </si>
  <si>
    <t>POS VS/412613760191/18:32:05/IEEE PRODUC/S AND SER</t>
  </si>
  <si>
    <t>POS VS/412613881478/18:39:03/IEEE PRODUC/S AND SER</t>
  </si>
  <si>
    <t>POS VS/412613760875/18:45:40/IEEE PRODUC/S AND SER</t>
  </si>
  <si>
    <t>NFSCWD ATM 10446001/412620030327/20:28:02/DELHI TE</t>
  </si>
  <si>
    <t>UPI:REC:412657138734/SHASHANK JHA      /Punjab Nat</t>
  </si>
  <si>
    <t>UPI:REC:449507505714/Amazon Pay        /Yes Bank L</t>
  </si>
  <si>
    <t>UPI:REC:413210927570/Amazon Pay        /Yes Bank L</t>
  </si>
  <si>
    <t>UPI:PAY:413225386191/Swiggy            /Axis Bank</t>
  </si>
  <si>
    <t>UPI:PAY:486690956927/Zomato Ltd        /Yes Bank L</t>
  </si>
  <si>
    <t>UPI:REC:413440198201/Zomato Ltd        /Yes Bank L</t>
  </si>
  <si>
    <t>UPI:PAY:413521820616/SWIGGY            /ICICI Bank</t>
  </si>
  <si>
    <t>UPI:REC:413505086747/SWIGGY            /ICICI Bank</t>
  </si>
  <si>
    <t>UPI:PAY:413619092554/RazorpayZomato    /ICICI Bank</t>
  </si>
  <si>
    <t>UPI:PAY:450224544189/TUSHPI  PRAJAPATI /IDBI Bank</t>
  </si>
  <si>
    <t>UPI:PAY:450591953696/Commodum Groceries/Yes Bank L</t>
  </si>
  <si>
    <t>UPI:PAY:414047457033/ZOMATO            /HDFC BANK</t>
  </si>
  <si>
    <t>UPI:REC:414092293831/ZOMATO            /HDFC BANK</t>
  </si>
  <si>
    <t>UPI:PAY:414148148493/Swiggy            /Axis Bank</t>
  </si>
  <si>
    <t>UPI:PAY:414224730600/SWIGGY            /ICICI Bank</t>
  </si>
  <si>
    <t>POS VS/414213380169/19:22:29/IEEE PRODUC/S AND SER</t>
  </si>
  <si>
    <t>UPI:PAY:414347360483/ZOMATO            /HDFC BANK</t>
  </si>
  <si>
    <t>UPI:REC:414416515973/RAKESHKUMAR       /Punjab and</t>
  </si>
  <si>
    <t>UPI:PAY:487699761484/Zomato Ltd        /Yes Bank L</t>
  </si>
  <si>
    <t>UPI:PAY:414442636866/Zomato Online Orde/ICICI Bank</t>
  </si>
  <si>
    <t>UPI:PAY:414525130718/Swiggy            /Axis Bank</t>
  </si>
  <si>
    <t>UPI:PAY:451205445199/Swiggy Instamart  /Yes Bank L</t>
  </si>
  <si>
    <t>UPI:PAY:414815434620/RMSP ROHINI HYPERM/Yes Bank L</t>
  </si>
  <si>
    <t>UPI:PAY:414824948858/LA PINOZ PIZZA    /HDFC BANK</t>
  </si>
  <si>
    <t>UPI:PAY:414840630707/Hubble Wallet     /Axis Bank</t>
  </si>
  <si>
    <t>UPI:PAY:451466049184/Blinkit           /Yes Bank L</t>
  </si>
  <si>
    <t>UPI:PAY:451503854185/Zepto             /Axis Bank</t>
  </si>
  <si>
    <t>UPI:REC:451503864450/Blinkit           /Yes Bank L</t>
  </si>
  <si>
    <t>UPI:PAY:414902794191/Commodum Groceries/Yes Bank L</t>
  </si>
  <si>
    <t>UPI:PAY:451504031611/NIKESH            /Bank of Ba</t>
  </si>
  <si>
    <t>UPI:PAY:451504074617/Hubble Wallet     /Axis Bank</t>
  </si>
  <si>
    <t>UPI:PAY:451504293668/Blinkit           /ICICI Bank</t>
  </si>
  <si>
    <t>UPI:REC:451504440305/COMMODUM GROCERIES/Yes Bank L</t>
  </si>
  <si>
    <t>UPI:PAY:414956604481/Blinkit           /Yes Bank L</t>
  </si>
  <si>
    <t>UPI:PAY:451517377027/ZOMATO LIMITED    /ICICI Bank</t>
  </si>
  <si>
    <t>POS VS/415012023641/17:33:41/SCRUPP.COM /</t>
  </si>
  <si>
    <t>UPI:REC:415626047404/BHUMIKA           /Union Bank</t>
  </si>
  <si>
    <t>UPI:PAY:415712396842/DEVANSH GARG      /Bank of Ba</t>
  </si>
  <si>
    <t>UPI:PAY:415721995086/RITIK GUPTA       /Federal Ba</t>
  </si>
  <si>
    <t>UPI:PAY:452323563130/RITIK GUPTA       /HDFC BANK</t>
  </si>
  <si>
    <t>UPI:REC:415785607894/BRAJESH KUMAR     /HDFC BANK</t>
  </si>
  <si>
    <t>UPI:PAY:452339734678/RITIK GUPTA       /HDFC BANK</t>
  </si>
  <si>
    <t>UPI:REC:452330821161/RITIK GUPTA       /HDFC BANK</t>
  </si>
  <si>
    <t>UPI:PAY:416063368706/PANKAJ KUMAR SINGH/Yes Bank L</t>
  </si>
  <si>
    <t>UPI:REC:416113349312/KASHIF KHAN       /ICICI Bank</t>
  </si>
  <si>
    <t>UPI:PAY:416256634214/Delhi Metro Rechar/Yes Bank L</t>
  </si>
  <si>
    <t>UPI:PAY:452823123426/Swiggy            /Axis Bank</t>
  </si>
  <si>
    <t>UPI:PAY:416240498129/SWIGGY            /ICICI Bank</t>
  </si>
  <si>
    <t>UPI:PAY:452901885530/SWIGGY            /ICICI Bank</t>
  </si>
  <si>
    <t>UPI:PAY:416326804762/SWIGGY            /ICICI Bank</t>
  </si>
  <si>
    <t>UPI:PAY:453005519582/SWIGGY            /ICICI Bank</t>
  </si>
  <si>
    <t>UPI:PAY:453024902153/Bundl Technologies/Axis Bank</t>
  </si>
  <si>
    <t>UPI:PAY:416443301169/Mother Dairy  Boot/Yes Bank L</t>
  </si>
  <si>
    <t>UPI:PAY:453064420185/Daily Treats MANDI/Yes Bank L</t>
  </si>
  <si>
    <t>UPI:PAY:453045701927/HIRA SWEETS And RE/Yes Bank L</t>
  </si>
  <si>
    <t>UPI:PAY:416447124360/Amit Verma        /Bank of Ba</t>
  </si>
  <si>
    <t>UPI:PAY:416516130164/Rapido            /ICICI Bank</t>
  </si>
  <si>
    <t>UPI:PAY:453174934631/Rapido            /Yes Bank L</t>
  </si>
  <si>
    <t>UPI:PAY:416527650998/Zomato Ltd        /Yes Bank L</t>
  </si>
  <si>
    <t>UPI:PAY:416546925565/RITIK GUPTA       /Federal Ba</t>
  </si>
  <si>
    <t>UPI:PAY:416628545732/RITIK GUPTA       /Federal Ba</t>
  </si>
  <si>
    <t>UPI:REC:416824582747/RITIK GUPTA       /HDFC BANK</t>
  </si>
  <si>
    <t>POS VS/416810761225/15:33:20/IEEE PRODUC/S AND SER</t>
  </si>
  <si>
    <t>POS VS/416810571567/16:18:34/IEEE PRODUC/S AND SER</t>
  </si>
  <si>
    <t>UPI:REC:416948562010/ONE NINETY SEVEN  /ICICI Bank</t>
  </si>
  <si>
    <t>NEFT/IN1ON24061805ST6/SCBL/TALENT UNLIMITED ONLINE</t>
  </si>
  <si>
    <t>UPI:REC:417028701312/PUSHPENDRA  SINGH /Axis Bank</t>
  </si>
  <si>
    <t>UPI:PAY:453705132448/DHAIRYA   PANDEY  /Kotak Mahi</t>
  </si>
  <si>
    <t>UPI:REC:490434968811/RITIK GUPTA       /Federal Ba</t>
  </si>
  <si>
    <t>UPI:REC:417316925667/HESHAM  AHMAD     /State Bank</t>
  </si>
  <si>
    <t>UPI:PAY:417339539994/DHAIRYA   PANDEY  /Kotak Mahi</t>
  </si>
  <si>
    <t>UPI:REC:417357831846/DHAIRYA   PANDEY  /Kotak Mahi</t>
  </si>
  <si>
    <t>UPI:REC:417624018249/HESHAM  AHMAD     /State Bank</t>
  </si>
  <si>
    <t>UPI:REC:417646344547/Mr ABHISHEK  X1   /Bank of Ma</t>
  </si>
  <si>
    <t>UPI:REC:417943800474/Shrikant  Poddar  /State Bank</t>
  </si>
  <si>
    <t>SB Int.****16331:Pd:01-04-2024 to 30-06-2024</t>
  </si>
  <si>
    <t>POS VS/418404570544/09:51:38/IEEE PRODUC/S AND SER</t>
  </si>
  <si>
    <t>POS VS/418407881905/12:54:33/IEEE PRODUC/S AND SER</t>
  </si>
  <si>
    <t>UPI:REC:455155144703/KABIR KRISHNA     /Bank of Ba</t>
  </si>
  <si>
    <t>POS VS/418402881172/07:31:55/IEEE PRODUC/S AND SER</t>
  </si>
  <si>
    <t>POS VS/418402331397/07:38:56/IEEE PRODUC/S AND SER</t>
  </si>
  <si>
    <t>POS VS/418402542600/07:51:43/IEEE PRODUC/S AND SER</t>
  </si>
  <si>
    <t>POS VS/418403502594/08:30:39/IEEE PRODUC/S AND SER</t>
  </si>
  <si>
    <t>POS VS/418403332064/08:43:48/IEEE PRODUC/S AND SER</t>
  </si>
  <si>
    <t>UPI:PAY:418507545909/CAPITALFLOAT      /RBL</t>
  </si>
  <si>
    <t>POS VS/418505762934/10:36:28/IEEE PRODUC/S AND SER</t>
  </si>
  <si>
    <t>POS VS/418508380523/13:47:53/IEEE PRODUC/S AND SER</t>
  </si>
  <si>
    <t>POS VS/418508571434/14:05:25/IEEE PRODUC/S AND SER</t>
  </si>
  <si>
    <t>UPI:REC:455139493893/RITIK GUPTA       /Federal Ba</t>
  </si>
  <si>
    <t>UPI:PAY:418547132957/RITIK GUPTA       /HDFC BANK</t>
  </si>
  <si>
    <t>UPI:REC:418617803499/RITIK GUPTA       /HDFC BANK</t>
  </si>
  <si>
    <t>UPI:REC:418778451668/NIKHAR            /Punjab Nat</t>
  </si>
  <si>
    <t>UPI:REC:419119615264/RITIK GUPTA       /HDFC BANK</t>
  </si>
  <si>
    <t>UPI:REC:455716089475/MANSHI            /Bank of Ba</t>
  </si>
  <si>
    <t>UPI:REC:419269278526/UTKARSH  VERMA    /State Bank</t>
  </si>
  <si>
    <t>POS VS/419214352852/19:46:20/IEEE PRODUC/S AND SER</t>
  </si>
  <si>
    <t>UPI:REC:419241957666/SARTHAK YADAV     /Axis Bank</t>
  </si>
  <si>
    <t>POS VS/419214332922/19:57:23/IEEE PRODUC/S AND SER</t>
  </si>
  <si>
    <t>POS VS/419214501251/20:10:18/IEEE PRODUC/S AND SER</t>
  </si>
  <si>
    <t>UPI:PAY:492432702418/KANAV  PAHWA      /Yes Bank L</t>
  </si>
  <si>
    <t>UPI:REC:419240129309/MOHD  HASSAN      /Kotak Mahi</t>
  </si>
  <si>
    <t>POS VS/419215702948/20:50:57/IEEE PRODUC/S AND SER</t>
  </si>
  <si>
    <t>UPI:REC:492434778365/VIKESH ARORA      /ICICI Bank</t>
  </si>
  <si>
    <t>POS VS/419216330935/22:21:09/IEEE PRODUC/S AND SER</t>
  </si>
  <si>
    <t>POS VS/419217500572/22:40:16/IEEE PRODUC/S AND SER</t>
  </si>
  <si>
    <t>UPI:REC:419246976547/Divyanshu  Dash   /State Bank</t>
  </si>
  <si>
    <t>POS VS/419217541295/23:18:29/IEEE PRODUC/S AND SER</t>
  </si>
  <si>
    <t>POS VS/419217380172/23:24:55/IEEE PRODUC/S AND SER</t>
  </si>
  <si>
    <t>UPI:REC:419223530781/ASHUPAHWA         /State Bank</t>
  </si>
  <si>
    <t>UPI:REC:455917470518/ISHAAN  GUPTA     /State Bank</t>
  </si>
  <si>
    <t>UPI:PAY:492527176022/SWIGGY            /ICICI Bank</t>
  </si>
  <si>
    <t>UPI:REC:492534778024/RITIK GUPTA       /HDFC BANK</t>
  </si>
  <si>
    <t>POS VS/419315331260/20:51:13/IEEE PRODUC/S AND SER</t>
  </si>
  <si>
    <t>POS VS/419315350911/21:20:40/IEEE PRODUC/S AND SER</t>
  </si>
  <si>
    <t>POS VS/419316501506/21:32:10/IEEE PRODUC/S AND SER</t>
  </si>
  <si>
    <t>POS VS/419316701149/21:38:23/IEEE PRODUC/S AND SER</t>
  </si>
  <si>
    <t>UPI:REC:419416379753/MOHD UVAIS        /Punjab Nat</t>
  </si>
  <si>
    <t>UPI:REC:456025886621/DANIYAL KHAN      /Punjab Nat</t>
  </si>
  <si>
    <t>UPI:PAY:492628996282/RITIK GUPTA       /Federal Ba</t>
  </si>
  <si>
    <t>UPI:PAY:492629095618/Burger King India /ICICI Bank</t>
  </si>
  <si>
    <t>UPI:PAY:456032465774/CAFE BELLAVIE     /Yes Bank L</t>
  </si>
  <si>
    <t>MB NEFT/DCBL419418425603/HDFC/Ritik Gupta/Ritik Gu</t>
  </si>
  <si>
    <t>UPI:REC:419408262426/RITU HARISH SOMYAN/State Bank</t>
  </si>
  <si>
    <t>POS VS/419418327534/00:16:00/INTERGLOBE /VIATION</t>
  </si>
  <si>
    <t>POS VS/419419527959/00:31:24/INTERGLOBE /VIATION L</t>
  </si>
  <si>
    <t>POS VS/419419127704/00:33:42/INTERGLOBE /VIATION</t>
  </si>
  <si>
    <t>IMPS:REC:419509902416/RITU HARI/SBIN/XX0668/ReqPay</t>
  </si>
  <si>
    <t>UPI:REC:419510598638/AbhishekKumarMishr/State Bank</t>
  </si>
  <si>
    <t>POS VS/419506038513/11:44:23/MAKEMYTRIP /NDIA PVT</t>
  </si>
  <si>
    <t>POS VS/419507588827/13:07:34/HARBOUR PLA/A HOTEL M</t>
  </si>
  <si>
    <t>POS VS/419509562436/14:50:39/HK Int'l Th/me Parks</t>
  </si>
  <si>
    <t>POS VS/419510367583/16:22:40/BKG*Hotel a/ Booking.</t>
  </si>
  <si>
    <t>POS VS/419514350893/20:09:06/IEEE PRODUC/S AND SER</t>
  </si>
  <si>
    <t>POS VS/419514822270/20:15:28/IEEE PRODUC/S AND SER</t>
  </si>
  <si>
    <t>POS VS/419515821999/20:34:14/IEEE PRODUC/S AND SER</t>
  </si>
  <si>
    <t>POS VS/419515702213/20:45:39/IEEE PRODUC/S AND SER</t>
  </si>
  <si>
    <t>POS VS/419515502064/20:54:58/IEEE PRODUC/S AND SER</t>
  </si>
  <si>
    <t>UPI:REC:456103373824/MAYANK  MISHRA    /Canara Ban</t>
  </si>
  <si>
    <t>UPI:PAY:419607831306/RITIK GUPTA       /Federal Ba</t>
  </si>
  <si>
    <t>UPI:REC:419689843131/DEEPANSH DAHIYA   /HDFC BANK</t>
  </si>
  <si>
    <t>UPI:REC:419626007215/RITIK GUPTA       /Federal Ba</t>
  </si>
  <si>
    <t>UPI:REC:419626015694/RITIK GUPTA       /HDFC BANK</t>
  </si>
  <si>
    <t>UPI:REC:419626026527/RITIK GUPTA       /HDFC BANK</t>
  </si>
  <si>
    <t>UPI:PAY:419627132154/FARHAN JAFAR      /Airtel Pay</t>
  </si>
  <si>
    <t>UPI:PAY:419627144298/VAIBHAV   GAUTAM  /Kotak Mahi</t>
  </si>
  <si>
    <t>UPI:PAY:419627176796/Mr ABHISHEK  X1   /Bank of Ma</t>
  </si>
  <si>
    <t>UPI:PAY:419627215124/Bhavit Jain       /IDFC FIRST</t>
  </si>
  <si>
    <t>UPI:PAY:419627344552/Sakshya  Singh    /State Bank</t>
  </si>
  <si>
    <t>UPI:PAY:419627393942/SPRUHA KAR        /Bank of In</t>
  </si>
  <si>
    <t>UPI:PAY:419627591784/SAMARTH NAGPAL UG /HDFC BANK</t>
  </si>
  <si>
    <t>UPI:PAY:492838983980/Zudio Innoviti    /Yes Bank L</t>
  </si>
  <si>
    <t>UPI:REC:419679602201/KURUSH  RASTOGI   /State Bank</t>
  </si>
  <si>
    <t>UPI:REC:419682324575/RISHABH SAGAR     /ICICI Bank</t>
  </si>
  <si>
    <t>UPI:PAY:492830394207/Ankit  Jain       /Yes Bank L</t>
  </si>
  <si>
    <t>UPI:PAY:492831504751/FOOT STEP COLLECTI/Yes Bank L</t>
  </si>
  <si>
    <t>UPI:PAY:456243238391/RAHUL GUPTA       /Yes Bank L</t>
  </si>
  <si>
    <t>UPI:REC:419672958755/HARSHIT KUMAR     /HDFC BANK</t>
  </si>
  <si>
    <t>UPI:REC:419692681041/GURUCHARAN  SINGH /DCB Bank L</t>
  </si>
  <si>
    <t>UPI:REC:419679255860/GURUCHARAN  SINGH /DCB Bank L</t>
  </si>
  <si>
    <t>POS VS/419618350319/23:47:36/IEEE PRODUC/S AND SER</t>
  </si>
  <si>
    <t>POS VS/419618571313/00:07:41/IEEE PRODUC/S AND SER</t>
  </si>
  <si>
    <t>POS VS/419618380865/00:18:25/IEEE PRODUC/S AND SER</t>
  </si>
  <si>
    <t>UPI:REC:456304658028/RISHAB DANDRIYAL  /HDFC BANK</t>
  </si>
  <si>
    <t>UPI:REC:456304675488/RISHAB DANDRIYAL  /HDFC BANK</t>
  </si>
  <si>
    <t>POS VS/419619700027/00:54:47/IEEE PRODUC/S AND SER</t>
  </si>
  <si>
    <t>POS VS/419619762645/01:11:59/IEEE PRODUC/S AND SER</t>
  </si>
  <si>
    <t>UPI:REC:419729792871/Siddharth  Jha    /State Bank</t>
  </si>
  <si>
    <t>UPI:REC:419726848611/SHASHVAT  GARG    /State Bank</t>
  </si>
  <si>
    <t>UPI:REC:419733388423/LAKSHYA DIXIT     /Axis Bank</t>
  </si>
  <si>
    <t>UPI:PAY:419720972736/Policy Bazaar     /Axis Bank</t>
  </si>
  <si>
    <t>UPI:PAY:419787783101/MOHD ANWAR        /Yes Bank L</t>
  </si>
  <si>
    <t>UPI:PAY:456356834461/VIVEK KUMAR       /Yes Bank L</t>
  </si>
  <si>
    <t>UPI:REC:492923731797/RISHAB DANDRIYAL  /HDFC BANK</t>
  </si>
  <si>
    <t>UPI:REC:419729717164/Lovish Manchanda  /PPIW</t>
  </si>
  <si>
    <t>UPI:REC:492931706472/PRANAV KUMAR      /HDFC BANK</t>
  </si>
  <si>
    <t>CASH BACK FRM DT: 01-04-2024 TO: 30-04-2024</t>
  </si>
  <si>
    <t>CASH BACK FRM DT: 01-05-2024 TO: 31-05-2024</t>
  </si>
  <si>
    <t>CASH BACK FRM DT: 01-06-2024 TO: 30-06-2024</t>
  </si>
  <si>
    <t>UPI:PAY:419744949980/RITIK GUPTA       /HDFC BANK</t>
  </si>
  <si>
    <t>UPI:REC:419744962942/RITIK GUPTA       /HDFC BANK</t>
  </si>
  <si>
    <t>UPI:PAY:419744988727/RITIK GUPTA       /HDFC BANK</t>
  </si>
  <si>
    <t>UPI:PAY:419745023071/Ritik Gupta       /Federal Ba</t>
  </si>
  <si>
    <t>UPI:PAY:493047941495/Jio               /Yes Bank L</t>
  </si>
  <si>
    <t>UPI:PAY:456405479810/ANIL  VERMA       /State Bank</t>
  </si>
  <si>
    <t>UPI:PAY:456405897560/TRAVEL FOOD SERVIC/HDFC BANK</t>
  </si>
  <si>
    <t>VISACWD ATM 00120321/419806928567/12:25:06/5T960 H</t>
  </si>
  <si>
    <t>VISACWD ATM 00120321/419806008733/12:28:55/5T960 H</t>
  </si>
  <si>
    <t>UPI:REC:456415771384/DIVYAM GOYAL      /HDFC BANK</t>
  </si>
  <si>
    <t>UPI:PAY:456416006589/DIVYAM GOYAL      /HDFC BANK</t>
  </si>
  <si>
    <t>POS VS/419851987321/15:19:10/fp*Food Pan/a</t>
  </si>
  <si>
    <t>UPI:PAY:419829081375/Ritik Gupta       /Federal Ba</t>
  </si>
  <si>
    <t>CGST FOR DT:16-07-2024 INTERNATION</t>
  </si>
  <si>
    <t>DT:16-07-2024 INTERNATIONAL ATM CASH WTHDRWL</t>
  </si>
  <si>
    <t>SGST FOR DT:16-07-2024 INTERNATION</t>
  </si>
  <si>
    <t>POS VS/419903122903/09:28:37/7-ELEVEN, H/ (1850)</t>
  </si>
  <si>
    <t>POS VS/419904123503/09:30:07/7-ELEVEN, H/ (1850)</t>
  </si>
  <si>
    <t>UPI:REC:419915179563/PRACHI HARISH SOMY/State Bank</t>
  </si>
  <si>
    <t>POS VS/419905032907/10:43:39/HONGKONG DI/NEYLAND00</t>
  </si>
  <si>
    <t>UPI:REC:419918072611/PRACHI HARISH SOMY/State Bank</t>
  </si>
  <si>
    <t>POS VS/419806876401/11:46:32/HK Int'l Th/me Parks</t>
  </si>
  <si>
    <t>POS VS/419907020472/13:16:23/HONGKONG DI/NEYLAND00</t>
  </si>
  <si>
    <t>POS VS/419910000892/16:06:18/HONGKONG DI/NEYLAND00</t>
  </si>
  <si>
    <t>UPI:REC:419932870910/PRACHI HARISH SOMY/State Bank</t>
  </si>
  <si>
    <t>POS VS/419911061627/17:09:24/HK DISNEYLA/D 34004</t>
  </si>
  <si>
    <t>UPI:PAY:420010126685/Ritik Gupta       /Federal Ba</t>
  </si>
  <si>
    <t>UPI:REC:420085633756/ONE NINETY SEVEN  /ICICI Bank</t>
  </si>
  <si>
    <t>160724 Cr. VCHR  IndiGo</t>
  </si>
  <si>
    <t>UPI:PAY:456703028344/RITIK GUPTA       /HDFC BANK</t>
  </si>
  <si>
    <t>UPI:REC:420102233389/PRACHI HARISH SOMY/State Bank</t>
  </si>
  <si>
    <t>POS VS/420104033297/10:15:23/HONGKONG DI/NEYLAND00</t>
  </si>
  <si>
    <t>POS VS/420104033300/10:16:43/HONGKONG DI/NEYLAND00</t>
  </si>
  <si>
    <t>POS VS/420104033303/10:18:50/HONGKONG DI/NEYLAND00</t>
  </si>
  <si>
    <t>VISACWD ATM 329  SCB/420100142750/10:22:47/STANDAR</t>
  </si>
  <si>
    <t>UPI:PAY:456719012293/Ritik Gupta       /Federal Ba</t>
  </si>
  <si>
    <t>CGST FOR DT:19-07-2024 INTERNATION</t>
  </si>
  <si>
    <t>DT:19-07-2024 INTERNATIONAL ATM CASH WTHDRWL</t>
  </si>
  <si>
    <t>SGST FOR DT:19-07-2024 INTERNATION</t>
  </si>
  <si>
    <t>UPI:REC:420288871466/PRACHI HARISH SOMY/State Bank</t>
  </si>
  <si>
    <t>POS VS/420205003628/11:29:51/MTR - FOH (/) 04709</t>
  </si>
  <si>
    <t>POS VS/420277550110/17:37:17/fp*Food Pan/a</t>
  </si>
  <si>
    <t>POS VS/420212767256/18:18:02/WELLCOME  3/2</t>
  </si>
  <si>
    <t>POS VS/420212772211/18:26:19/7-ELEVEN, H/ (1853)</t>
  </si>
  <si>
    <t>UPI:PAY:420239690134/Ritik Gupta       /Federal Ba</t>
  </si>
  <si>
    <t>UPI:PAY:420397704510/Ritik Gupta       /Federal Ba</t>
  </si>
  <si>
    <t>UPI:REC:420348479095/PRACHI HARISH SOMY/State Bank</t>
  </si>
  <si>
    <t>POS VS/420382993959/17:52:26/fp*Food Pan/a</t>
  </si>
  <si>
    <t>UPI:PAY:493527735700/Ritik Gupta       /Federal Ba</t>
  </si>
  <si>
    <t>UPI:REC:420462680170/PRACHI HARISH SOMY/State Bank</t>
  </si>
  <si>
    <t>UPI:REC:457111955299/RITIK GUPTA       /Federal Ba</t>
  </si>
  <si>
    <t>POS VS/420508948499/14:20:55/WELLCOME  3/2</t>
  </si>
  <si>
    <t>POS VS/420512106011/17:55:14/DS GROCERIE/</t>
  </si>
  <si>
    <t>POS VS/420512106198/17:55:34/DS GROCERIE/</t>
  </si>
  <si>
    <t>UPI:PAY:420530232545/Ritik Gupta       /Federal Ba</t>
  </si>
  <si>
    <t>UPI:REC:457133268782/RISHAB DANDRIYAL  /HDFC BANK</t>
  </si>
  <si>
    <t>UPI:PAY:493737329877/Ritik Gupta       /Federal Ba</t>
  </si>
  <si>
    <t>UPI:REC:493737337412/RITIK GUPTA       /HDFC BANK</t>
  </si>
  <si>
    <t>POS VS/420595814783/22:36:28/fp*Food Pan/a</t>
  </si>
  <si>
    <t>POS VS/420601595811/07:25:57/DON DON DON/I-PEARL C</t>
  </si>
  <si>
    <t>POS VS/420602206932/08:13:04/WELLCOME  0/6</t>
  </si>
  <si>
    <t>POS VS/420603217452/08:48:58/TOYS"R"US (/305)</t>
  </si>
  <si>
    <t>POS VS/420603540954/09:02:02/DON DON DON/I-PEARL C</t>
  </si>
  <si>
    <t>UPI:REC:420602235532/RITIK GUPTA       /HDFC BANK</t>
  </si>
  <si>
    <t>POS VS/420616179591/09:25:21/DAISO JAPAN/FORTRESS</t>
  </si>
  <si>
    <t>POS VS/420605963654/10:38:33/PAY*UBER IN/IA SYSTEM</t>
  </si>
  <si>
    <t>UPI:REC:420613965505/RITIK GUPTA       /HDFC BANK</t>
  </si>
  <si>
    <t>POS VS/420605158119/11:17:47/UberBV     /</t>
  </si>
  <si>
    <t>UPI:REC:457215634937/RITIK GUPTA       /HDFC BANK</t>
  </si>
  <si>
    <t>POS VS/420606137517/12:05:23/HONGKONG DI/NEYLAND00</t>
  </si>
  <si>
    <t>250724 Cr. VCHR  PAY*UBER INDI</t>
  </si>
  <si>
    <t>UPI:PAY:457507856439/HIRA SWEETS And RE/Yes Bank L</t>
  </si>
  <si>
    <t>UPI:PAY:420906659640/HIRA SWEETS And RE/Yes Bank L</t>
  </si>
  <si>
    <t>UPI:PAY:457504671543/HIRA SWEETS And RE/Yes Bank L</t>
  </si>
  <si>
    <t>UPI:REC:420923259790/ONE NINETY SEVEN  /ICICI Bank</t>
  </si>
  <si>
    <t>UPI:PAY:457636726003/Harishchandra     /Yes Bank L</t>
  </si>
  <si>
    <t>UPI:PAY:457688933513/DEEPANSHU BANSAL  /Yes Bank L</t>
  </si>
  <si>
    <t>UPI:PAY:457675863860/PALASH  DUBEY     /State Bank</t>
  </si>
  <si>
    <t>UPI:PAY:421013948917/PRATHAM JAIN      /ICICI Bank</t>
  </si>
  <si>
    <t>UPI:PAY:421106360187/Prince Sagar      /Kotak Mahi</t>
  </si>
  <si>
    <t>UPI:PAY:421152373639/COMMODUM GROCERIES/Airtel Pay</t>
  </si>
  <si>
    <t>UPI:PAY:421272363253/Magicpin          /Yes Bank L</t>
  </si>
  <si>
    <t>UPI:REC:457908887889/Magicpin          /Yes Bank L</t>
  </si>
  <si>
    <t>UPI:PAY:457952129674/ZOMATO LIMITED    /ICICI Bank</t>
  </si>
  <si>
    <t>UPI:PAY:421304717667/Magicpin          /Yes Bank L</t>
  </si>
  <si>
    <t>UPI:PAY:457974497231/www.magicpin.in   /INDUSIND B</t>
  </si>
  <si>
    <t>UPI:PAY:458014359852/Magicpin          /Yes Bank L</t>
  </si>
  <si>
    <t>UPI:REC:458018927454/Magicpin          /Yes Bank L</t>
  </si>
  <si>
    <t>UPI:PAY:458036939774/Magicpin          /Yes Bank L</t>
  </si>
  <si>
    <t>UPI:PAY:458017192881/PRINCE KUMAR      /Yes Bank L</t>
  </si>
  <si>
    <t>UPI:REC:494637438184/Magicpin          /Yes Bank L</t>
  </si>
  <si>
    <t>UPI:REC:494637445013/Magicpin          /Yes Bank L</t>
  </si>
  <si>
    <t>UPI:PAY:421491189411/RITIK GUPTA       /HDFC BANK</t>
  </si>
  <si>
    <t>UPI:REC:421582751624/RITIK GUPTA       /HDFC BANK</t>
  </si>
  <si>
    <t>UPI:PAY:421506464284/Magicpin          /Yes Bank L</t>
  </si>
  <si>
    <t>UPI:PAY:421506243898/DHIAN CHAND RANA  /Yes Bank L</t>
  </si>
  <si>
    <t>UPI:PAY:458120565135/Hare Krishna Enter/Yes Bank L</t>
  </si>
  <si>
    <t>UPI:PAY:421596460772/Magicpin          /Yes Bank L</t>
  </si>
  <si>
    <t>UPI:PAY:458102193923/PRINCE KUMAR      /Yes Bank L</t>
  </si>
  <si>
    <t>UPI:PAY:458151518949/Magicpin          /Yes Bank L</t>
  </si>
  <si>
    <t>UPI:REC:421550483251/ONE NINETY SEVEN  /ICICI Bank</t>
  </si>
  <si>
    <t>UPI:REC:458203024824/Magicpin          /Yes Bank L</t>
  </si>
  <si>
    <t>UPI:REC:421651847848/ONE NINETY SEVEN  /ICICI Bank</t>
  </si>
  <si>
    <t>UPI:PAY:458263098810/magicpin          /Axis Bank</t>
  </si>
  <si>
    <t>UPI:REC:421613649034/magicpin          /Axis Bank</t>
  </si>
  <si>
    <t>UPI:PAY:458281111885/Magicpin          /Yes Bank L</t>
  </si>
  <si>
    <t>UPI:PAY:458221643421/Zomato Ltd        /Yes Bank L</t>
  </si>
  <si>
    <t>UPI:PAY:421632565683/Magicpin          /Yes Bank L</t>
  </si>
  <si>
    <t>UPI:PAY:421644015318/ARISH ALAM        /Federal Ba</t>
  </si>
  <si>
    <t>UPI:PAY:458285163412/Baozi momos       /Yes Bank L</t>
  </si>
  <si>
    <t>UPI:PAY:421797463962/NARENDER GUPTA    /Yes Bank L</t>
  </si>
  <si>
    <t>UPI:PAY:458325356927/Varinder          /Airtel Pay</t>
  </si>
  <si>
    <t>UPI:PAY:421956096756/JOGENDER  SINGH   /Yes Bank L</t>
  </si>
  <si>
    <t>UPI:PAY:421950055763/SSDN TRADING      /Yes Bank L</t>
  </si>
  <si>
    <t>UPI:PAY:458524532802/Jio Prepaid Rechar/Yes Bank L</t>
  </si>
  <si>
    <t>UPI:PAY:458595975363/Mr HARISH KUMAR   /Yes Bank L</t>
  </si>
  <si>
    <t>UPI:REC:422386851737/ONE NINETY SEVEN  /ICICI Bank</t>
  </si>
  <si>
    <t>UPI:REC:422388433061/ONE NINETY SEVEN  /ICICI Bank</t>
  </si>
  <si>
    <t>UPI:REC:422595137001/SHASHANK JHA      /Federal Ba</t>
  </si>
  <si>
    <t>UPI:REC:422766314243/RISHABH  BHARDWAJ /State Bank</t>
  </si>
  <si>
    <t>UPI:PAY:422810208294/Spotify India     /ICICI Bank</t>
  </si>
  <si>
    <t>UPI:REC:422810866176/ONE NINETY SEVEN  /ICICI Bank</t>
  </si>
  <si>
    <t>UPI:REC:423139683678/AARYAN AGARWAL    /HDFC BANK</t>
  </si>
  <si>
    <t>UPI:REC:423327659896/ONE NINETY SEVEN  /ICICI Bank</t>
  </si>
  <si>
    <t>UPI:REC:460029778916/PALASH  DUBEY     /State Bank</t>
  </si>
  <si>
    <t>UPI:PAY:423573654329/Mayur Vihar Metro /Yes Bank L</t>
  </si>
  <si>
    <t>UPI:PAY:423528429655/Mayur Vihar Metro /Yes Bank L</t>
  </si>
  <si>
    <t>UPI:PAY:423629885475/Mr RAHUL          /Indian Ban</t>
  </si>
  <si>
    <t>UPI:REC:423641845918/ONE NINETY SEVEN  /ICICI Bank</t>
  </si>
  <si>
    <t>UPI:REC:423748680574/ONE NINETY SEVEN  /ICICI Bank</t>
  </si>
  <si>
    <t>UPI:REC:423852590139/ONE NINETY SEVEN  /ICICI Bank</t>
  </si>
  <si>
    <t>UPI:PAY:460737145605/DSIIDC            /HDFC BANK</t>
  </si>
  <si>
    <t>UPI:PAY:460784859687/ABHISHEK          /Yes Bank L</t>
  </si>
  <si>
    <t>UPI:REC:424264626695/Razorpay          /Axis Bank</t>
  </si>
  <si>
    <t>UPI:PAY:424270725085/SHOP NO 39 45 DLF /Yes Bank L</t>
  </si>
  <si>
    <t>UPI:PAY:424290627843/SHOP NO 39 45 DLF /Yes Bank L</t>
  </si>
  <si>
    <t>UPI:REC:424555825578/RISHABH  BHARDWAJ /State Bank</t>
  </si>
  <si>
    <t>UPI:REC:424587937379/PALASH  DUBEY     /State Bank</t>
  </si>
  <si>
    <t>UPI:REC:424587946651/NETAVYA KAPOOR    /ICICI Bank</t>
  </si>
  <si>
    <t>UPI:REC:424570711064/NIHAR  MITTAL     /State Bank</t>
  </si>
  <si>
    <t>UPI:REC:461117586308/PRATHAM JAIN      /ICICI Bank</t>
  </si>
  <si>
    <t>UPI:REC:424730207367/SHASHANK JHA      /Punjab Nat</t>
  </si>
  <si>
    <t>UPI:REC:424833168416/SHASHANK JHA      /Punjab Nat</t>
  </si>
  <si>
    <t>UPI:REC:425007317174/ONE NINETY SEVEN  /ICICI Bank</t>
  </si>
  <si>
    <t>UPI:REC:425192438542/RISHAB DANDRIYAL  /HDFC BANK</t>
  </si>
  <si>
    <t>UPI:REC:425425467994/ONE NINETY SEVEN  /ICICI Bank</t>
  </si>
  <si>
    <t>UPI:REC:425533288474/ONE NINETY SEVEN  /ICICI Bank</t>
  </si>
  <si>
    <t>UPI:PAY:462343512132/Spotify India     /ICICI Bank</t>
  </si>
  <si>
    <t>UPI:PAY:462501184001/ANKUR GUPTA       /Yes Bank L</t>
  </si>
  <si>
    <t>UPI:REC:426155136557/ONE NINETY SEVEN  /ICICI Bank</t>
  </si>
  <si>
    <t>UPI:REC:426368011483/ONE NINETY SEVEN  /ICICI Bank</t>
  </si>
  <si>
    <t>UPI:REC:463139520918/RISHABH  BHARDWAJ /State Bank</t>
  </si>
  <si>
    <t>UPI:REC:463179045603/PRATHAM JAIN      /ICICI Bank</t>
  </si>
  <si>
    <t>UPI:REC:426597852180/NETAVYA KAPOOR    /ICICI Bank</t>
  </si>
  <si>
    <t>UPI:REC:426993643647/ONE NINETY SEVEN  /ICICI Bank</t>
  </si>
  <si>
    <t>UPI:REC:427032940275/Rishabh  Bhardwaj /State Bank</t>
  </si>
  <si>
    <t>UPI:REC:463731302954/PALASH  DUBEY     /State Bank</t>
  </si>
  <si>
    <t>SB Int.****16331:Pd:01-07-2024 to 30-09-2024</t>
  </si>
  <si>
    <t>UPI:REC:286832822754/Razorpay          /Axis Bank</t>
  </si>
  <si>
    <t>UPI:REC:427622331753/ONE NINETY SEVEN  /ICICI Bank</t>
  </si>
  <si>
    <t>UPI:REC:427837586499/ONE NINETY SEVEN  /ICICI Bank</t>
  </si>
  <si>
    <t>UPI:REC:427838177176/ONE NINETY SEVEN  /ICICI Bank</t>
  </si>
  <si>
    <t>UPI:REC:427943439585/ONE NINETY SEVEN  /ICICI Bank</t>
  </si>
  <si>
    <t>UPI:REC:464925916769/ASHNA  MITTAL     /Kotak Mahi</t>
  </si>
  <si>
    <t>UPI:REC:428467925383/ONE NINETY SEVEN  /ICICI Bank</t>
  </si>
  <si>
    <t>UPI:REC:465078011845/ASHNA  MITTAL     /Kotak Mahi</t>
  </si>
  <si>
    <t>UPI:REC:428779832569/ONE NINETY SEVEN  /ICICI Bank</t>
  </si>
  <si>
    <t>UPI:PAY:428882890372/Spotify India     /ICICI Bank</t>
  </si>
  <si>
    <t>DT:14-10-2024 REPLACEMENT OF CARD CHARGES</t>
  </si>
  <si>
    <t>CGST FOR DT:14-10-2024 REPLACEMENT</t>
  </si>
  <si>
    <t>SGST FOR DT:14-10-2024 REPLACEMENT</t>
  </si>
  <si>
    <t>UPI:REC:428990792252/ONE NINETY SEVEN  /ICICI Bank</t>
  </si>
  <si>
    <t>CASH BACK FRM DT: 01-07-2024 TO: 31-07-2024</t>
  </si>
  <si>
    <t>CASH BACK FRM DT: 01-08-2024 TO: 31-08-2024</t>
  </si>
  <si>
    <t>CASH BACK FRM DT: 01-09-2024 TO: 30-09-2024</t>
  </si>
  <si>
    <t>UPI:REC:429196010364/ONE NINETY SEVEN  /ICICI Bank</t>
  </si>
  <si>
    <t>UPI:PAY:429108790878/AAYUSH  BHANDARI  /State Bank</t>
  </si>
  <si>
    <t>UPI:REC:429204871187/ONE NINETY SEVEN  /ICICI Bank</t>
  </si>
  <si>
    <t>UPI:REC:430040878316/ONE NINETY SEVEN  /ICICI Bank</t>
  </si>
  <si>
    <t>UPI:REC:430144831143/Cashify           /ICICI Bank</t>
  </si>
  <si>
    <t>UPI:REC:430320950142/VIJENDER  SINGH   /Yes Bank L</t>
  </si>
  <si>
    <t>UPI:REC:430817070393/Meesho            /Yes Bank L</t>
  </si>
  <si>
    <t>UPI:REC:430917750895/Meesho            /Yes Bank L</t>
  </si>
  <si>
    <t>UPI:REC:431020005826/Meesho            /Yes Bank L</t>
  </si>
  <si>
    <t>UPI:REC:431325749060/Meesho            /Yes Bank L</t>
  </si>
  <si>
    <t>UPI:PAY:431933286127/Spotify India     /ICICI Bank</t>
  </si>
  <si>
    <t>UPI:REC:432145968586/ONE NINETY SEVEN  /ICICI Bank</t>
  </si>
  <si>
    <t>UPI:REC:432562479035/ONE NINETY SEVEN  /ICICI Bank</t>
  </si>
  <si>
    <t>UPI:REC:432564042597/ONE NINETY SEVEN  /ICICI Bank</t>
  </si>
  <si>
    <t>UPI:REC:432770324463/ONE NINETY SEVEN  /ICICI Bank</t>
  </si>
  <si>
    <t>UPI:REC:433189113135/ONE NINETY SEVEN  /ICICI Bank</t>
  </si>
  <si>
    <t>UPI:REC:433189394545/ONE NINETY SEVEN  /ICICI Bank</t>
  </si>
  <si>
    <t>UPI:REC:469707275983/RAJEEV LOCHAN  MUD/State Bank</t>
  </si>
  <si>
    <t>UPI:PAY:469777472704/OM SHANKER  SAHAY /State Bank</t>
  </si>
  <si>
    <t>UPI:REC:433101065002/RITIK GUPTA       /HDFC BANK</t>
  </si>
  <si>
    <t>UPI:PAY:433101080650/OM SHANKER  SAHAY /State Bank</t>
  </si>
  <si>
    <t>UPI:REC:433300949689/ONE NINETY SEVEN  /ICICI Bank</t>
  </si>
  <si>
    <t>UPI:REC:433682710469/Rishabh  Bhardwaj /State Bank</t>
  </si>
  <si>
    <t>UPI:PAY:433686982715/RITIK GUPTA       /HDFC BANK</t>
  </si>
  <si>
    <t>UPI:REC:433716838006/ONE NINETY SEVEN  /ICICI Bank</t>
  </si>
  <si>
    <t>UPI:REC:434036671417/ONE NINETY SEVEN  /ICICI Bank</t>
  </si>
  <si>
    <t>UPI:REC:434780220803/KETAN SHANKAR     /ICICI Bank</t>
  </si>
  <si>
    <t>POS VS/434717540418/22:52:57/IEEE PRODUC/S AND SER</t>
  </si>
  <si>
    <t>UPI:REC:434780311556/KETAN SHANKAR     /ICICI Bank</t>
  </si>
  <si>
    <t>POS VS/434717357127/23:07:17/IEEE PRODUC/S AND SER</t>
  </si>
  <si>
    <t>UPI:REC:434780485063/KETAN SHANKAR     /ICICI Bank</t>
  </si>
  <si>
    <t>POS VS/434718570776/23:32:49/IEEE PRODUC/S AND SER</t>
  </si>
  <si>
    <t>UPI:REC:434780525594/KETAN SHANKAR     /ICICI Bank</t>
  </si>
  <si>
    <t>POS VS/434718507505/23:40:31/IEEE PRODUC/S AND SER</t>
  </si>
  <si>
    <t>UPI:REC:434780600987/KETAN SHANKAR     /ICICI Bank</t>
  </si>
  <si>
    <t>POS VS/434718382579/23:53:27/IEEE PRODUC/S AND SER</t>
  </si>
  <si>
    <t>UPI:REC:434880751233/KETAN SHANKAR     /ICICI Bank</t>
  </si>
  <si>
    <t>POS VS/434719821687/00:32:55/IEEE PRODUC/S AND SER</t>
  </si>
  <si>
    <t>UPI:REC:434880774935/KETAN SHANKAR     /ICICI Bank</t>
  </si>
  <si>
    <t>POS VS/434719501185/00:43:42/IEEE PRODUC/S AND SER</t>
  </si>
  <si>
    <t>UPI:REC:434880769397/KETAN SHANKAR     /ICICI Bank</t>
  </si>
  <si>
    <t>POS VS/434719572437/00:51:50/IEEE PRODUC/S AND SER</t>
  </si>
  <si>
    <t>UPI:REC:434808029912/RITIK GUPTA       /HDFC BANK</t>
  </si>
  <si>
    <t>UPI:PAY:434980091665/Spotify India     /ICICI Bank</t>
  </si>
  <si>
    <t>SB Int.****16331:Pd:01-10-2024 to 31-12-2024</t>
  </si>
  <si>
    <t>UPI:REC:501051024099/Rishabh  Yadav    /State Bank</t>
  </si>
  <si>
    <t>UPI:REC:501052478066/NIHAR  MITTAL     /State Bank</t>
  </si>
  <si>
    <t>UPI:REC:501130504992/NETAVYA   KAPOOR  /Kotak Mahi</t>
  </si>
  <si>
    <t>UPI:REC:501168186094/PALASH  DUBEY     /State Bank</t>
  </si>
  <si>
    <t>UPI:REC:537739504360/PRATHAM JAIN      /ICICI Bank</t>
  </si>
  <si>
    <t>UPI:REC:501102263625/MAYANK  MISHRA    /Canara Ban</t>
  </si>
  <si>
    <t>UPI:PAY:501432792800/Spotify India     /ICICI Bank</t>
  </si>
  <si>
    <t>UPI:REC:501445442759/RAJEEV LOCHAN MUDU/Kotak Mahi</t>
  </si>
  <si>
    <t>UPI:REC:501510327240/OM S OMANWAR      /ICICI Bank</t>
  </si>
  <si>
    <t>UPI:REC:538157038033/KETAN SHANKAR     /ICICI Bank</t>
  </si>
  <si>
    <t>UPI:REC:501793063087/AADITYA PRASAD    /HDFC BANK</t>
  </si>
  <si>
    <t>UPI:PAY:501911294139/Vanshshika Gaurav /AU Small F</t>
  </si>
  <si>
    <t>UPI:PAY:502073449133/Hubble Wallet     /Yes Bank L</t>
  </si>
  <si>
    <t>UPI:PAY:502136761510/Jio               /Yes Bank L</t>
  </si>
  <si>
    <t>UPI:REC:502448178821/SHALINI           /State Bank</t>
  </si>
  <si>
    <t>IMPS:REC:502813465290/MYNTRA DE/HSBC/XX9002/g0MYp9</t>
  </si>
  <si>
    <t>IMPS:REC:502919804180/MYNTRA DE/HSBC/XX9002/L2MmTV</t>
  </si>
  <si>
    <t>UPI:REC:502906572336/ONE NINETY SEVEN  /ICICI Bank</t>
  </si>
  <si>
    <t>UPI:REC:503071087444/AAYUSH  RAGHAV    /Kotak Mahi</t>
  </si>
  <si>
    <t>UPI:REC:503071485866/MOHIT GROVER      /HDFC BANK</t>
  </si>
  <si>
    <t>UPI:REC:503010318213/ONE NINETY SEVEN  /ICICI Bank</t>
  </si>
  <si>
    <t>UPI:REC:732975220315/SAATVIK DABRAL    /Federal Ba</t>
  </si>
  <si>
    <t>UPI:REC:503149004751/Netavya Kapoor    /IDFC FIRST</t>
  </si>
  <si>
    <t>UPI:PAY:503417699884/Jio Prepaid Rechar/Yes Bank L</t>
  </si>
  <si>
    <t>UPI:PAY:503446510567/CAPITALFLOAT      /Axis Bank</t>
  </si>
  <si>
    <t>UPI:PAY:503422669778/Swiggy            /ICICI Bank</t>
  </si>
  <si>
    <t>UPI:PAY:503455919880/RATNESH RAJESHWAR /Bank of In</t>
  </si>
  <si>
    <t>UPI:PAY:503425130902/MANZOOR ASHRAF SAY/Kotak Mahi</t>
  </si>
  <si>
    <t>UPI:PAY:503458504875/Zomato Ltd        /Yes Bank L</t>
  </si>
  <si>
    <t>UPI:REC:503533218075/ONE NINETY SEVEN  /ICICI Bank</t>
  </si>
  <si>
    <t>UPI:PAY:503676908679/Swiggy Ltd        /Axis Bank</t>
  </si>
  <si>
    <t>UPI:PAY:503688917127/SHREE TRADERS     /Yes Bank L</t>
  </si>
  <si>
    <t>UPI:PAY:503650102727/UrbanClap         /Axis Bank</t>
  </si>
  <si>
    <t>UPI:REC:503651038923/RITIK GUPTA       /HDFC BANK</t>
  </si>
  <si>
    <t>UPI:PAY:503651050943/ANITHA DAYANAND SH/Yes Bank L</t>
  </si>
  <si>
    <t>UPI:REC:503743583309/ONE NINETY SEVEN  /ICICI Bank</t>
  </si>
  <si>
    <t>UPI:REC:504338171343/PhonePe           /Yes Bank L</t>
  </si>
  <si>
    <t>UPI:REC:504538232713/RITIK GUPTA       /HDFC BANK</t>
  </si>
  <si>
    <t>UPI:PAY:504794609085/Spotify India     /ICICI Bank</t>
  </si>
  <si>
    <t>UPI:REC:504794767917/ONE NINETY SEVEN  /ICICI Bank</t>
  </si>
  <si>
    <t>UPI:REC:505459642264/AAYUSH  RAGHAV    /Kotak Mahi</t>
  </si>
  <si>
    <t>UPI:REC:505848777222/ONE NINETY SEVEN  /ICICI Bank</t>
  </si>
  <si>
    <t>UPI:REC:505925496901/AAYUSH  RAGHAV    /Kotak Mahi</t>
  </si>
  <si>
    <t>UPI:REC:506165708443/ONE NINETY SEVEN  /ICICI Bank</t>
  </si>
  <si>
    <t>UPI:REC:506125078885/FLIPKART INTERNET /Deutsche B</t>
  </si>
  <si>
    <t>UPI:REC:506125078963/FLIPKART INTERNET /Deutsche B</t>
  </si>
  <si>
    <t>UPI:PAY:506331153266/RAVEENA           /Punjab Nat</t>
  </si>
  <si>
    <t>UPI:REC:506480225907/ONE NINETY SEVEN  /ICICI Bank</t>
  </si>
  <si>
    <t>UPI:REC:506695962810/ONE NINETY SEVEN  /ICICI Bank</t>
  </si>
  <si>
    <t>UPI:REC:506799032483/ONE NINETY SEVEN  /ICICI Bank</t>
  </si>
  <si>
    <t>UPI:REC:506956019289/RISHAB DANDRIYAL  /HDFC BANK</t>
  </si>
  <si>
    <t>UPI:PAY:507200664722/PAYTM UTILITY     /HDFC BANK</t>
  </si>
  <si>
    <t>UPI:PAY:507330714213/Spotify India     /ICICI Bank</t>
  </si>
  <si>
    <t>UPI:REC:507858259751/ONE NINETY SEVEN  /ICICI Bank</t>
  </si>
  <si>
    <t>IMPS:REC:508113964983/MYNTRA DE/HSBC/XX9002/8tqcBc</t>
  </si>
  <si>
    <t>UPI:REC:508700539336/ONE NINETY SEVEN  /ICICI Bank</t>
  </si>
  <si>
    <t>UPI:PAY:508701166175/Dimple Wines      /Federal Ba</t>
  </si>
  <si>
    <t>UPI:PAY:508980315354/ZOMATO            /HDFC BANK</t>
  </si>
  <si>
    <t>UPI:REC:508923829745/AAYUSH  RAGHAV    /Kotak Mahi</t>
  </si>
  <si>
    <t>SB Int.****16331:Pd:01-01-2025 to 31-03-2025</t>
  </si>
  <si>
    <t>UPI:PAY:509518213895/Magicpin          /Yes Bank L</t>
  </si>
  <si>
    <t>UPI:PAY:509518222507/Magicpin          /Yes Bank L</t>
  </si>
  <si>
    <t>IMPS:REC:509611976051/MYNTRA DE/HSBC/XX9002/zYv3XK</t>
  </si>
  <si>
    <t>UPI:REC:814563664030/DHAIRYA   PANDEY  /Kotak Mahi</t>
  </si>
  <si>
    <t>UPI:PAY:509845073368/RITIK GUPTA       /Federal Ba</t>
  </si>
  <si>
    <t>UPI:PAY:509915934342/RITIK GUPTA       /HDFC BANK</t>
  </si>
  <si>
    <t>UPI:REC:509964699077/ONE NINETY SEVEN  /ICICI Bank</t>
  </si>
  <si>
    <t>UPI:REC:102961724888/SHASHANK JHA      /HDFC BANK</t>
  </si>
  <si>
    <t>UPI:REC:102961741709/SHASHANK JHA      /HDFC BANK</t>
  </si>
  <si>
    <t>UPI:REC:510318674722/RISHAB DANDRIYAL  /HDFC BANK</t>
  </si>
  <si>
    <t>UPI:PAY:510324059104/DHAIRYA   PANDEY  /Kotak Mahi</t>
  </si>
  <si>
    <t>UPI:PAY:510491124970/Spotify India     /ICICI Bank</t>
  </si>
  <si>
    <t>UPI:REC:510497187819/DHAIRYA   PANDEY  /Kotak Mahi</t>
  </si>
  <si>
    <t>UPI:PAY:510527096993/PAYTM UTILITY     /HDFC BANK</t>
  </si>
  <si>
    <t>UPI:REC:700827271095/Cashfree Payments /Axis Bank</t>
  </si>
  <si>
    <t>UPI:REC:701141051095/Cashfree Payments /Axis Bank</t>
  </si>
  <si>
    <t>UPI:REC:511022347509/ONE NINETY SEVEN  /ICICI Bank</t>
  </si>
  <si>
    <t>UPI:REC:577745781165/Paytm             /Axis Bank</t>
  </si>
  <si>
    <t>UPI:REC:511926895223/ARYAMAN AMIT JAIN /Kotak Mahi</t>
  </si>
  <si>
    <t>UPI:REC:148684191215/Paytm             /Axis Bank</t>
  </si>
  <si>
    <t>UPI:REC:324096771225/Paytm             /Axis Bank</t>
  </si>
  <si>
    <t>UPI:REC:354743211225/Paytm             /Axis Bank</t>
  </si>
  <si>
    <t>UPI:PAY:284404000965/Hubble            /AIRTEL PAY</t>
  </si>
  <si>
    <t>UPI:PAY:284404010694/MAKEMYTRIP COM    /HDFC BANK</t>
  </si>
  <si>
    <t>UPI:REC:512587009319/Rishabh  Bhardwaj /State Bank</t>
  </si>
  <si>
    <t>UPI:REC:650828631255/Paytm             /Axis Bank</t>
  </si>
  <si>
    <t>UPI:REC:858067961275/Paytm             /Axis Bank</t>
  </si>
  <si>
    <t>UPI:REC:882265281275/Paytm             /Axis Bank</t>
  </si>
  <si>
    <t>UPI:REC:192379471295/Paytm             /Axis Bank</t>
  </si>
  <si>
    <t>UPI:PAY:513436059948/Spotify India     /ICICI Bank</t>
  </si>
  <si>
    <t>UPI:PAY:614181558021/Dimple Wines      /Federal Ba</t>
  </si>
  <si>
    <t>UPI:PAY:614181848674/Mohammed Umar Nago/Yes Bank L</t>
  </si>
  <si>
    <t>UPI:REC:614228748380/Ali Khan          /AIRTEL PAY</t>
  </si>
  <si>
    <t>UPI:PAY:285164824822/Ali Khan          /State Bank</t>
  </si>
  <si>
    <t>UPI:PAY:384318996853/SAVITA VIHAR G7 LS/Yes Bank L</t>
  </si>
  <si>
    <t>UPI:PAY:384319068041/Brijesh Dagar     /Yes Bank L</t>
  </si>
  <si>
    <t>UPI:PAY:384319095512/Brijesh Dagar     /Yes Bank L</t>
  </si>
  <si>
    <t>UPI:PAY:384320129293/HARSHITA  HARSHITA/State Bank</t>
  </si>
  <si>
    <t>UPI:PAY:384320161611/mohd usman        /Yes Bank L</t>
  </si>
  <si>
    <t>UPI:PAY:285481372684/FLIPKART INTERNET /AIRTEL PAY</t>
  </si>
  <si>
    <t>UPI:REC:932475291455/Paytm             /Axis Bank</t>
  </si>
  <si>
    <t>UPI:REC:514647193924/Rishabh  Bhardwaj /State Bank</t>
  </si>
  <si>
    <t>UPI:REC:211590021475/Paytm             /Axis Bank</t>
  </si>
  <si>
    <t>UPI:PAY:686170173316/VEERO  X          /State Bank</t>
  </si>
  <si>
    <t>UPI:PAY:686388275459/Hubble            /AIRTEL PAY</t>
  </si>
  <si>
    <t>UPI:PAY:516593543565/Spotify India     /ICICI Bank</t>
  </si>
  <si>
    <t>UPI:PAY:686725605605/Hubble            /AIRTEL PAY</t>
  </si>
  <si>
    <t>UPI:PAY:385796950841/Dimple Wines      /Federal Ba</t>
  </si>
  <si>
    <t>SB Int.****16331:Pd:01-04-2025 to 30-06-2025</t>
  </si>
  <si>
    <t>UPI:REC:687357947033/RITIK GUPTA       /Federal Ba</t>
  </si>
  <si>
    <t>UPI:PAY:386285696407/ZEPTO MARKETPLACE /HDFC BANK</t>
  </si>
  <si>
    <t>UPI:REC:100935248458/ZEPTO MARKETPLACE /HDFC BANK</t>
  </si>
  <si>
    <t>UPI:PAY:519554197172/Spotify India     /ICICI Bank</t>
  </si>
  <si>
    <t>UPI:PAY:687804930018/DHAIRYA   PANDEY  /Kotak Mahi</t>
  </si>
  <si>
    <t>CASH BACK FRM DT: 01-05-2025 TO: 31-05-2025</t>
  </si>
  <si>
    <t>CASH BACK FRM DT: 01-06-2025 TO: 30-06-2025</t>
  </si>
  <si>
    <t>CASH BACK FRM DT: 01-04-2025 TO: 30-04-2025</t>
  </si>
  <si>
    <t>UPI:PAY:687892743562/SHASHANK JHA      /HDFC BANK</t>
  </si>
  <si>
    <t>UPI:REC:387633206622/RITIK GUPTA       /HDFC BANK</t>
  </si>
  <si>
    <t>UPI:PAY:688842800327/143810100028827   /Union Bank</t>
  </si>
  <si>
    <t>UPI:PAY:522624736252/Spotify India     /ICICI Bank</t>
  </si>
  <si>
    <t>UPI:REC:689967884870/RITIK GUPTA       /HDFC BANK</t>
  </si>
  <si>
    <t>UPI:PAY:524342980287/RITIK GUPTA       /HDFC BANK</t>
  </si>
  <si>
    <t>UPI:REC:389196235817/RITIK GUPTA       /HDFC BANK</t>
  </si>
  <si>
    <t>UPI:PAY:525799437844/Spotify India     /ICICI Bank</t>
  </si>
  <si>
    <t>UPI:PAY:690675616027/RITIK GUPTA       /HDFC BANK</t>
  </si>
  <si>
    <t>UPI:REC:691105801981/RITIK GUPTA       /HDFC BANK</t>
  </si>
  <si>
    <t>SB Int.****16331:Pd:01-07-2025 to 30-09-2025</t>
  </si>
  <si>
    <t>NFSCWD ATM CBNA9191/528518997774/18:44:17/BUNTS SA</t>
  </si>
  <si>
    <t>NFSREV ATM CBNA9191/528518997774/12-10-25/BUNTS SA</t>
  </si>
  <si>
    <t>NFSCWD ATM CBNA9191/528518052772/18:49:30/BUNTS SA</t>
  </si>
  <si>
    <t>NFSCWD ATM CBNA9191/528518094212/18:53:52/BUNTS SA</t>
  </si>
  <si>
    <t>UPI:PAY:528788698437/Spotify India     /ICICI Bank</t>
  </si>
  <si>
    <t>UPI:PAY:391367771526/ASHUTOSH KHURANA  /Punjab Nat</t>
  </si>
  <si>
    <t>UPI:PAY:530065530006/MOHD   SUFIYAN    /Kotak Mahi</t>
  </si>
  <si>
    <t>UPI:PAY:391371013376/SANTOSH           /Yes Bank L</t>
  </si>
  <si>
    <t>UPI:PAY:692927254032/Spay Technology Pr/ICICI Bank</t>
  </si>
  <si>
    <t>UPI:PAY:391378449360/New Multan Store  /Yes Bank L</t>
  </si>
  <si>
    <t>UPI:PAY:391383108315/MOHAMMAD  FAISAL  /IDBI Bank</t>
  </si>
  <si>
    <t>UPI:PAY:295040448318/Rapido            /Yes Bank L</t>
  </si>
  <si>
    <t>UPI:REC:535885410580/SAATVIK DABRAL    /HDFC BANK</t>
  </si>
  <si>
    <t>UPI:PAY:297296927950/4622707707        /Kotak Mahi</t>
  </si>
  <si>
    <t>SB Int.****16331:Pd:01-10-2025 to 31-12-2025</t>
  </si>
  <si>
    <t>UPI:REC:397364753085/RITIK GUPTA       /HDFC BANK</t>
  </si>
  <si>
    <t>NFSCWD ATM CBNA9191/604620927915/20:54:43/BUNTS SA</t>
  </si>
  <si>
    <t>UPI:REC:608049273556/RITIK GUPTA       /HDFC BANK</t>
  </si>
  <si>
    <t>POS VS/608018758898/23:34:58/SPOTIFY    /</t>
  </si>
  <si>
    <t>UPI:REC:610411056238/RITIK GUPTA/HDFC BANK</t>
  </si>
  <si>
    <t>POS VS/610513263576/19:19:17/SPOTIFY SI</t>
  </si>
  <si>
    <t>UPI:REC:611859724674/RITIK GUPTA/HDFC BANK</t>
  </si>
  <si>
    <t>UPI:REC:611973206541/RITIK GUPTA/HDFC BANK</t>
  </si>
  <si>
    <t>UPI:PAY:611973247175/Nitin Chaudhary/PPIW</t>
  </si>
  <si>
    <t>UPI:REC:612315058151/RITIK GUPTA/HDFC BANK</t>
  </si>
  <si>
    <t>NFSCWD ATM CBNA9191/612319897192/19:54:30/BUNTS SA</t>
  </si>
  <si>
    <t>UPI:REC:612969830505/RITIK GUPTA/HDFC BANK</t>
  </si>
  <si>
    <t>UPI:PAY:205722873511/SHIVAM KUMAR/PPIW</t>
  </si>
  <si>
    <t>UPI:REC:613195182948/RITIK GUPTA/HDFC BANK</t>
  </si>
  <si>
    <t>UPI:PAY:302361083979/SHIVAM KUMAR/PPIW</t>
  </si>
  <si>
    <t>Value Date</t>
  </si>
  <si>
    <t>Particulars</t>
  </si>
  <si>
    <t>15/01/2023</t>
  </si>
  <si>
    <t>UPI IN/301514044841/7011119142@jupiteraxis
/A/0000</t>
  </si>
  <si>
    <t/>
  </si>
  <si>
    <t>UPIOUT/301526766358/7011119142@jupiteraxis
/S/0000</t>
  </si>
  <si>
    <t>19/01/2023</t>
  </si>
  <si>
    <t>UPI IN/301939073047/7011119142@jupiteraxis
/A/0000</t>
  </si>
  <si>
    <t>22/01/2023</t>
  </si>
  <si>
    <t>UPI IN/302232831518/7011119142@jupiteraxis
/A/0000</t>
  </si>
  <si>
    <t>23/01/2023</t>
  </si>
  <si>
    <t>UPI IN/302361479337/7011119142@jupiteraxis
/A/0000</t>
  </si>
  <si>
    <t>24/01/2023</t>
  </si>
  <si>
    <t>UPI IN/302489574818/7011119142@jupiteraxis
/A/0000</t>
  </si>
  <si>
    <t>25/01/2023</t>
  </si>
  <si>
    <t>UPI IN/302543526336/7011119142@jupiteraxis
/A/0000</t>
  </si>
  <si>
    <t>26/01/2023</t>
  </si>
  <si>
    <t>UPI IN/302669155009/7011119142@jupiteraxis
/A/0000</t>
  </si>
  <si>
    <t>28/01/2023</t>
  </si>
  <si>
    <t>UPI IN/302817448281/7011119142@jupiteraxis
/A/0000</t>
  </si>
  <si>
    <t>29/01/2023</t>
  </si>
  <si>
    <t>UPI IN/302949117723/7011119142@jupiteraxis
/A/0000</t>
  </si>
  <si>
    <t>30/01/2023</t>
  </si>
  <si>
    <t>UPI IN/303071533833/7011119142@jupiteraxis
/A/0000</t>
  </si>
  <si>
    <t>31/01/2023</t>
  </si>
  <si>
    <t>UPI IN/303133877348/7011119142@jupiteraxis
/A/0000</t>
  </si>
  <si>
    <t>01/02/2023</t>
  </si>
  <si>
    <t>UPIOUT/303263559290/8882219097@jupiteraxis
/S/0000</t>
  </si>
  <si>
    <t>06/02/2023</t>
  </si>
  <si>
    <t>UPI IN/303748499331/7011119142@jupiteraxis
/A/0000</t>
  </si>
  <si>
    <t>07/02/2023</t>
  </si>
  <si>
    <t>UPIOUT/303858395064/9650408541@paytm/Sent
vi/0000</t>
  </si>
  <si>
    <t>UPI IN/303858466820/7011119142@jupiteraxis
/A/0000</t>
  </si>
  <si>
    <t>08/02/2023</t>
  </si>
  <si>
    <t>UPI IN/303953424078/7678271645@axisb/paid
vi/0000</t>
  </si>
  <si>
    <t>UPI IN/303921912990/7011119142@jupiteraxis
/A/0000</t>
  </si>
  <si>
    <t>UPIOUT/303921919917/8882219097@jupiteraxis
/S/0000</t>
  </si>
  <si>
    <t>19/02/2023</t>
  </si>
  <si>
    <t>UPI IN/305024958842/7011119142@jupiteraxis
/A/0000</t>
  </si>
  <si>
    <t>20/02/2023</t>
  </si>
  <si>
    <t>UPIOUT/305108684115/paytm-13572266qswf@pay
tm/5411</t>
  </si>
  <si>
    <t>24/02/2023</t>
  </si>
  <si>
    <t>UPIOUT/305558756340/prathamjain2003@okicic
i//0000</t>
  </si>
  <si>
    <t>UPI IN/305579845909/7011119142@jupiteraxis
/A/0000</t>
  </si>
  <si>
    <t>UPIOUT/305579856078/7011119142@jupiteraxis
/S/0000</t>
  </si>
  <si>
    <t>09/03/2023</t>
  </si>
  <si>
    <t>UPIOUT/306829771874/paytm-13572266qswf@pay
tm/5411</t>
  </si>
  <si>
    <t>UPI IN/306829948253/7011119142@jupiteraxis
/A/0000</t>
  </si>
  <si>
    <t>10/03/2023</t>
  </si>
  <si>
    <t>UPI IN/306943533409/7011119142@jupiteraxis
/A/0000</t>
  </si>
  <si>
    <t>UPI IN/306954830737/7011119142@jupiteraxis
/A/0000</t>
  </si>
  <si>
    <t>UPI IN/306962529850/7011119142@jupiteraxis
/A/0000</t>
  </si>
  <si>
    <t>12/03/2023</t>
  </si>
  <si>
    <t>UPI IN/307198629741/7011119142@jupiteraxis
/A/0000</t>
  </si>
  <si>
    <t>UPIOUT/307105177601/paytm-13572266qswf@pay
tm/5411</t>
  </si>
  <si>
    <t>13/03/2023</t>
  </si>
  <si>
    <t>UPI IN/307237387274/7011119142@jupiteraxis
/A/0000</t>
  </si>
  <si>
    <t>UPI IN/307237387808/7011119142@jupiteraxis
/A/0000</t>
  </si>
  <si>
    <t>UPIOUT/307243556705/zomato.order@axisbank/
Pa/5814</t>
  </si>
  <si>
    <t>UPIOUT/343817630283/zomato-
order@paytm/OidZT/5812</t>
  </si>
  <si>
    <t>UPIOUT/307243757177/zomato-
order@paytm/Zomat/5812</t>
  </si>
  <si>
    <t>UPI IN/307280034852/9643636600@axisb/lunch
/0000</t>
  </si>
  <si>
    <t>UPI IN/307257474500/7011119142@jupiteraxis
/A/0000</t>
  </si>
  <si>
    <t>UPI IN/307257506779/7011119142@jupiteraxis
/A/0000</t>
  </si>
  <si>
    <t>14/03/2023</t>
  </si>
  <si>
    <t>UPI IN/307381300281/7011119142@jupiteraxis
/A/0000</t>
  </si>
  <si>
    <t>UPIOUT/307390277450/zomato.payu@hdfcbank/U
PI/5411</t>
  </si>
  <si>
    <t>UPI IN/307390361973/7011119142@jupiteraxis
/A/0000</t>
  </si>
  <si>
    <t>15/03/2023</t>
  </si>
  <si>
    <t>UPIOUT/344038808651/swiggyinstamart@yespay
/D/5411</t>
  </si>
  <si>
    <t>UPI IN/307427367133/swiggyinstamart@yespay
/R/0000</t>
  </si>
  <si>
    <t>UPIOUT/307499697442/paytmqr2810050501011gi
pd/5943</t>
  </si>
  <si>
    <t>UPI IN/307467098001/9643636600@axisb/paid
vi/0000</t>
  </si>
  <si>
    <t>UPIOUT/307433342207/paytmqr281005050101con
yu/5411</t>
  </si>
  <si>
    <t>UPI IN/307433470870/7011119142@jupiteraxis
/A/0000</t>
  </si>
  <si>
    <t>UPI IN/307434047279/7011119142@jupiteraxis
/A/0000</t>
  </si>
  <si>
    <t>UPI IN/307434134276/7011119142@jupiteraxis
/A/0000</t>
  </si>
  <si>
    <t>UPI IN/307434153303/7011119142@jupiteraxis
/A/0000</t>
  </si>
  <si>
    <t>UPIOUT/307435292695/paytmqr281005050101con
yu/5411</t>
  </si>
  <si>
    <t>16/03/2023</t>
  </si>
  <si>
    <t>UPIOUT/307539675363/paytmqr2810050501011xw
v4/5192</t>
  </si>
  <si>
    <t>17/03/2023</t>
  </si>
  <si>
    <t>UPI IN/307694279030/7011119142@jupiteraxis
/A/0000</t>
  </si>
  <si>
    <t>UPI
IN/307679701333/9643636600@paytm/NA/0000</t>
  </si>
  <si>
    <t>UPIOUT/307694321913/7011119142@jupiteraxis
/S/0000</t>
  </si>
  <si>
    <t>UPI IN/307694348347/7011119142@jupiteraxis
/A/0000</t>
  </si>
  <si>
    <t>18/03/2023</t>
  </si>
  <si>
    <t>UPI
IN/344338123871/9971041480@paytm/NA/0000</t>
  </si>
  <si>
    <t>UPI
IN/307767926077/sinchan1509@oksbi/UPI/0000</t>
  </si>
  <si>
    <t>UPI
IN/344338343211/7982503475@paytm/NA/0000</t>
  </si>
  <si>
    <t>UPI
IN/344338533424/9560150486@paytm/NA/0000</t>
  </si>
  <si>
    <t>UPI IN/307719074299/7011119142@jupiteraxis
/A/0000</t>
  </si>
  <si>
    <t>UPIOUT/307744948656/redbus.payu@hdfcbank/U
pi/4722</t>
  </si>
  <si>
    <t>UPI IN/307722858075/8882219097@jupiteraxis
/S/0000</t>
  </si>
  <si>
    <t>19/03/2023</t>
  </si>
  <si>
    <t>UPIOUT/307844989342/paytm-13572266qswf@pay
tm/5411</t>
  </si>
  <si>
    <t>UPIOUT/307845638854/Q035020976@ybl/Sent
via /5812</t>
  </si>
  <si>
    <t>23/03/2023</t>
  </si>
  <si>
    <t>UPI IN/308258528442/7011119142@jupiteraxis
/A/0000</t>
  </si>
  <si>
    <t>UPI IN/308258538578/7011119142@jupiteraxis
/A/0000</t>
  </si>
  <si>
    <t>UPI IN/308258549772/7011119142@jupiteraxis
/A/0000</t>
  </si>
  <si>
    <t>UPI IN/308259031800/8882219097@jupiteraxis
/S/0000</t>
  </si>
  <si>
    <t>24/03/2023</t>
  </si>
  <si>
    <t>UPI
IN/308350169686/sinchan1509@oksbi/UPI/0000</t>
  </si>
  <si>
    <t>UPIOUT/308389646026/7011119142@jupiteraxis
/S/0000</t>
  </si>
  <si>
    <t>UPI
IN/308311709042/9560758772@paytm/NA/0000</t>
  </si>
  <si>
    <t>UPI
IN/308311835043/9560150486@paytm/NA/0000</t>
  </si>
  <si>
    <t>UPIOUT/308390032889/7011119142@jupiteraxis
/F/0000</t>
  </si>
  <si>
    <t>UPI
IN/344915808128/7982503475@paytm/NA/0000</t>
  </si>
  <si>
    <t>UPIOUT/308392213899/7011119142@jupiteraxis
/S/0000</t>
  </si>
  <si>
    <t>SBINT:10-01-2023 to
24-03-2023[77770128811144]</t>
  </si>
  <si>
    <t>29/03/2023</t>
  </si>
  <si>
    <t>UPI
IN/345463981577/8810429961@paytm/NA/0000</t>
  </si>
  <si>
    <t>UPIOUT/308871009929/7011119142@jupiteraxis
/S/0000</t>
  </si>
  <si>
    <t>UPI
IN/308871603083/9971041480@paytm/NA/0000</t>
  </si>
  <si>
    <t>UPIOUT/308874436980/7011119142@jupiteraxis
/R/0000</t>
  </si>
  <si>
    <t>30/03/2023</t>
  </si>
  <si>
    <t>UPI IN/308999063904/8882219097@jupiteraxis
/S/0000</t>
  </si>
  <si>
    <t>UPIOUT/308999284599/7011119142@jupiteraxis
/S/0000</t>
  </si>
  <si>
    <t>31/03/2023</t>
  </si>
  <si>
    <t>UPI
IN/345629403139/9971041480@paytm/NA/0000</t>
  </si>
  <si>
    <t>UPIOUT/309027522137/7011119142@jupiteraxis
/S/0000</t>
  </si>
  <si>
    <t>UPIOUT/309044234444/Q874014335@ybl/Sent
via /5311</t>
  </si>
  <si>
    <t>01/04/2023</t>
  </si>
  <si>
    <t>UPIOUT/309146031318/7011119142@jupiteraxis
/S/0000</t>
  </si>
  <si>
    <t>UPIOUT/309177270212/7011119142@jupiteraxis
/S/0000</t>
  </si>
  <si>
    <t>07/04/2023</t>
  </si>
  <si>
    <t>UPI IN/309766934286/7011119142@jupiteraxis
/A/0000</t>
  </si>
  <si>
    <t>10/04/2023</t>
  </si>
  <si>
    <t>UPI IN/310070422416/7011119142@jupiteraxis
/A/0000</t>
  </si>
  <si>
    <t>11/04/2023</t>
  </si>
  <si>
    <t>UPI IN/310115010607/7011119142@jupiteraxis
/A/0000</t>
  </si>
  <si>
    <t>UPI IN/310115021669/7011119142@jupiteraxis
/A/0000</t>
  </si>
  <si>
    <t>UPI IN/310115028989/7011119142@jupiteraxis
/A/0000</t>
  </si>
  <si>
    <t>UPI IN/310142547074/7011119142@jupiteraxis
/A/0000</t>
  </si>
  <si>
    <t>13/04/2023</t>
  </si>
  <si>
    <t>UPI IN/310382865008/7011119142@jupiteraxis
/A/0000</t>
  </si>
  <si>
    <t>UPI IN/310382887207/7011119142@jupiteraxis
/A/0000</t>
  </si>
  <si>
    <t>UPI IN/310382895188/7011119142@jupiteraxis
/A/0000</t>
  </si>
  <si>
    <t>UPIOUT/310388737093/paytmqr2810050501015ob
b3/5812</t>
  </si>
  <si>
    <t>UPI IN/310388821457/7011119142@jupiteraxis
/A/0000</t>
  </si>
  <si>
    <t>14/04/2023</t>
  </si>
  <si>
    <t>UPI IN/310415794598/7011119142@jupiteraxis
/A/0000</t>
  </si>
  <si>
    <t>UPI IN/310415796039/7011119142@jupiteraxis
/A/0000</t>
  </si>
  <si>
    <t>UPI IN/310415797162/7011119142@jupiteraxis
/A/0000</t>
  </si>
  <si>
    <t>16/04/2023</t>
  </si>
  <si>
    <t>UPI IN/310692781839/7011119142@jupiteraxis
/A/0000</t>
  </si>
  <si>
    <t>17/04/2023</t>
  </si>
  <si>
    <t>UPIOUT/347317659451/zomato-
order@paytm/OidZT/5812</t>
  </si>
  <si>
    <t>19/04/2023</t>
  </si>
  <si>
    <t>UPI IN/310985459107/7011119142@jupiteraxis
/A/0000</t>
  </si>
  <si>
    <t>UPI IN/310985502072/7011119142@jupiteraxis
/A/0000</t>
  </si>
  <si>
    <t>20/04/2023</t>
  </si>
  <si>
    <t>UPI IN/311038202179/7011119142@jupiteraxis
/A/0000</t>
  </si>
  <si>
    <t>21/04/2023</t>
  </si>
  <si>
    <t>UPI IN/311157048722/7011119142@jupiteraxis
/A/0000</t>
  </si>
  <si>
    <t>UPIOUT/311144763512/payumoney.payu@indus/U
pi/5965</t>
  </si>
  <si>
    <t>23/04/2023</t>
  </si>
  <si>
    <t>UPI IN/311384574373/7011119142@jupiteraxis
/A/0000</t>
  </si>
  <si>
    <t>UPI IN/311384580617/7011119142@jupiteraxis
/A/0000</t>
  </si>
  <si>
    <t>24/04/2023</t>
  </si>
  <si>
    <t>UPIOUT/311418283155/paytmqr2810050501011s1
f5/5411</t>
  </si>
  <si>
    <t>UPI IN/311419313503/7011119142@jupiteraxis
/A/0000</t>
  </si>
  <si>
    <t>UPI IN/311419318331/7011119142@jupiteraxis
/A/0000</t>
  </si>
  <si>
    <t>UPI IN/311419322254/7011119142@jupiteraxis
/A/0000</t>
  </si>
  <si>
    <t>UPI IN/311419326158/7011119142@jupiteraxis
/A/0000</t>
  </si>
  <si>
    <t>25/04/2023</t>
  </si>
  <si>
    <t>UPIOUT/311531903787/paytmqr28100505010116h
5i/5411</t>
  </si>
  <si>
    <t>26/04/2023</t>
  </si>
  <si>
    <t>UPIOUT/311639037316/paytmqr2810050501011s1
f5/5411</t>
  </si>
  <si>
    <t>UPI IN/311639055889/7011119142@jupiteraxis
/A/0000</t>
  </si>
  <si>
    <t>27/04/2023</t>
  </si>
  <si>
    <t>UPI IN/311761454396/7011119142@jupiteraxis
/A/0000</t>
  </si>
  <si>
    <t>28/04/2023</t>
  </si>
  <si>
    <t>UPI IN/311866355065/7011119142@jupiteraxis
/A/0000</t>
  </si>
  <si>
    <t>UPIOUT/311866425158/8882219097@jupiteraxis
/S/0000</t>
  </si>
  <si>
    <t>30/04/2023</t>
  </si>
  <si>
    <t>UPI IN/312092728215/7011119142@jupiteraxis
/A/0000</t>
  </si>
  <si>
    <t>UPI IN/312099786203/8882219097@jupiteraxis
/S/0000</t>
  </si>
  <si>
    <t>UPIOUT/312010327330/7011119142@jupiteraxis
/F/0000</t>
  </si>
  <si>
    <t>UPI IN/348647456457/9971041480@paytm/Sent
fr/0000</t>
  </si>
  <si>
    <t>01/05/2023</t>
  </si>
  <si>
    <t>UPIOUT/312111706250/7011119142@jupiteraxis
/P/0000</t>
  </si>
  <si>
    <t>UPI IN/312112052996/7011119142@jupiteraxis
/A/0000</t>
  </si>
  <si>
    <t>04/05/2023</t>
  </si>
  <si>
    <t>UPI IN/312455187957/7011119142@jupiteraxis
/A/0000</t>
  </si>
  <si>
    <t>UPI IN/312455209571/7011119142@jupiteraxis
/A/0000</t>
  </si>
  <si>
    <t>UPI IN/312455216000/7011119142@jupiteraxis
/A/0000</t>
  </si>
  <si>
    <t>UPI IN/312455223306/7011119142@jupiteraxis
/A/0000</t>
  </si>
  <si>
    <t>05/05/2023</t>
  </si>
  <si>
    <t>UPI IN/312577183127/zomato.payu@axisbank/p
ay/0000</t>
  </si>
  <si>
    <t>UPIOUT/312577195394/7011119142@jupiteraxis
/S/0000</t>
  </si>
  <si>
    <t>UPI IN/312577627887/7011119142@jupiteraxis
/A/0000</t>
  </si>
  <si>
    <t>UPI IN/312577687931/7011119142@jupiteraxis
/A/0000</t>
  </si>
  <si>
    <t>UPI IN/312577691599/7011119142@jupiteraxis
/A/0000</t>
  </si>
  <si>
    <t>06/05/2023</t>
  </si>
  <si>
    <t>UPI
IN/349245839818/7011119142@paytm/NA/0000</t>
  </si>
  <si>
    <t>UPI IN/349246909485/walletmoneytobank@payt
m//0000</t>
  </si>
  <si>
    <t>UPIOUT/312612024431/7011119142@jupiteraxis
/B/0000</t>
  </si>
  <si>
    <t>08/05/2023</t>
  </si>
  <si>
    <t>UPI
IN/312825000359/Deut2059228000@dbag/Big
/0000</t>
  </si>
  <si>
    <t>UPIOUT/312832135801/7011119142@jupiteraxis
/H/0000</t>
  </si>
  <si>
    <t>12/05/2023</t>
  </si>
  <si>
    <t>UPIOUT/313211443420/paytmqr181yxdrxzb@payt
m//5912</t>
  </si>
  <si>
    <t>UPIOUT/313287928978/spotify.bdsi@icici/Man
da/4899</t>
  </si>
  <si>
    <t>UPI IN/313214497980/7011119142@jupiteraxis
/M/0000</t>
  </si>
  <si>
    <t>14/05/2023</t>
  </si>
  <si>
    <t>UPIOUT/313450897612/payzomato@hdfcbank/Sen
t /5814</t>
  </si>
  <si>
    <t>16/05/2023</t>
  </si>
  <si>
    <t>UPI REFUND RRC 313287928978</t>
  </si>
  <si>
    <t>UPI IN/350221542920/9971041480@paytm/Sent
fr/0000</t>
  </si>
  <si>
    <t>UPIOUT/313673458086/paytm-70796057@paytm/D
ar/5812</t>
  </si>
  <si>
    <t>UPI IN/350221689678/9971041480@paytm/Sent
fr/0000</t>
  </si>
  <si>
    <t>UPI IN/313678089900/7011119142@jupiteraxis
/A/0000</t>
  </si>
  <si>
    <t>UPI IN/313678097530/7011119142@jupiteraxis
/A/0000</t>
  </si>
  <si>
    <t>TO ECM/313616911866/89051820 \SPOTIFY</t>
  </si>
  <si>
    <t>23/05/2023</t>
  </si>
  <si>
    <t>UPIOUT/350926451417/paytm-13572266qswf@pay
tm/5411</t>
  </si>
  <si>
    <t>31/05/2023</t>
  </si>
  <si>
    <t>UPI IN/315198873016/7011119142@jupiteraxis
/A/0000</t>
  </si>
  <si>
    <t>UPIOUT/315120173273/payzomatoupi@icici/Sen
t /5814</t>
  </si>
  <si>
    <t>08/06/2023</t>
  </si>
  <si>
    <t>UPIOUT/315966901455/amazonupi@apl/Amazon
Pri/5262</t>
  </si>
  <si>
    <t>UPI IN/315991009607/amazon.refunds@axisban
k//0000</t>
  </si>
  <si>
    <t>09/06/2023</t>
  </si>
  <si>
    <t>UPI IN/316017727518/jiteshgeloth11-2@oksbi
/U/0000</t>
  </si>
  <si>
    <t>UPIOUT/316030758910/paytmqr11c19sfljv@payt
m//5411</t>
  </si>
  <si>
    <t>10/06/2023</t>
  </si>
  <si>
    <t>UPIOUT/316154325880/departmentofpostsqr.pa
yu/9402</t>
  </si>
  <si>
    <t>UPI IN/316163445287/vikashdevda377@oksbi/U
PI/0000</t>
  </si>
  <si>
    <t>12/06/2023</t>
  </si>
  <si>
    <t>UPI IN/316373533320/cf.payout@icici/U15478
11/0000</t>
  </si>
  <si>
    <t>14/06/2023</t>
  </si>
  <si>
    <t>TO ECM/316405840572/89051821 \SPOTIFY</t>
  </si>
  <si>
    <t>UPIOUT/316510291632/zomato-
order@paytm/Zomat/5812</t>
  </si>
  <si>
    <t>15/06/2023</t>
  </si>
  <si>
    <t>UPIOUT/316642104237/zomato.payu@hdfcbank/U
PI/5812</t>
  </si>
  <si>
    <t>16/06/2023</t>
  </si>
  <si>
    <t>NFT/PAYPAL PAYMENTS/CITIN23380281501/CITI</t>
  </si>
  <si>
    <t>NFT/PAYPAL PAYMENTS/CITIN23380282746/CITI</t>
  </si>
  <si>
    <t>UPIOUT/316769318900/8130263522@paytm/Berco
s /0000</t>
  </si>
  <si>
    <t>UPIOUT/316770051737/paytm-9178446@paytm/Ic
ec/5411</t>
  </si>
  <si>
    <t>UPIOUT/316772264432/Q383011857@ybl/Xero
degr/5812</t>
  </si>
  <si>
    <t>UPI IN/316777728104/7011119142@jupiteraxis
/A/0000</t>
  </si>
  <si>
    <t>UPI
IN/316723273870/omanwarom@okicici/UPI/0000</t>
  </si>
  <si>
    <t>UPI IN/353317999681/7678271645@axisb/Paid
vi/0000</t>
  </si>
  <si>
    <t>UPI IN/316785586714/prathamjain2003@icici/
NA/0000</t>
  </si>
  <si>
    <t>17/06/2023</t>
  </si>
  <si>
    <t>UPI IN/316896202811/businessmindeler@okhdf
cb/0000</t>
  </si>
  <si>
    <t>23/06/2023</t>
  </si>
  <si>
    <t>SBINT:25-03-2023 to
23-06-2023[77770128811144]</t>
  </si>
  <si>
    <t>26/06/2023</t>
  </si>
  <si>
    <t>UPIOUT/317710391294/gpay-11205021973@okbiz
ax/5411</t>
  </si>
  <si>
    <t>27/06/2023</t>
  </si>
  <si>
    <t>UPIOUT/317842823564/Q541082179@ybl/Donuts/
5814</t>
  </si>
  <si>
    <t>UPI IN/317844976677/poweraccess.cashfree@a
xi/0000</t>
  </si>
  <si>
    <t>UPIOUT/317847938538/9518818789@paytm/Mahak
/0000</t>
  </si>
  <si>
    <t>29/06/2023</t>
  </si>
  <si>
    <t>UPIOUT/318012221176/zomato.payu@axisbank/U
PI/5812</t>
  </si>
  <si>
    <t>30/06/2023</t>
  </si>
  <si>
    <t>UPI IN/318124519263/7011119142@jupiteraxis
/A/0000</t>
  </si>
  <si>
    <t>UPI IN/318124524390/7011119142@jupiteraxis
/A/0000</t>
  </si>
  <si>
    <t>UPIOUT/318141952417/zomatoonlineorder.rzp@
ic/5811</t>
  </si>
  <si>
    <t>02/07/2023</t>
  </si>
  <si>
    <t>UPI IN/318311270069/7011119142@jupiteraxis
/A/0000</t>
  </si>
  <si>
    <t>05/07/2023</t>
  </si>
  <si>
    <t>UPIOUT/318617419400/Q389195440@ybl/Samose/
5814</t>
  </si>
  <si>
    <t>06/07/2023</t>
  </si>
  <si>
    <t>UPIOUT/318761008903/gpay-11205021973@okbiz
ax/5411</t>
  </si>
  <si>
    <t>08/07/2023</t>
  </si>
  <si>
    <t>UPIOUT/318939551976/amazonupi@apl/Amazon
Pri/5262</t>
  </si>
  <si>
    <t>UPI IN/318920199206/Payouts.mvkak44-1@rbl/
Pa/0000</t>
  </si>
  <si>
    <t>UPIOUT/318957185966/businessmindeler@okhdf
cb/0000</t>
  </si>
  <si>
    <t>09/07/2023</t>
  </si>
  <si>
    <t>UPI IN/319074510384/7011119142@jupiteraxis
/A/0000</t>
  </si>
  <si>
    <t>10/07/2023</t>
  </si>
  <si>
    <t>UPIOUT/319130209847/gargdevansh12@okaxis/X
er/0000</t>
  </si>
  <si>
    <t>11/07/2023</t>
  </si>
  <si>
    <t>UPIOUT/319261974056/paytmqr281005050101oka
nm/5814</t>
  </si>
  <si>
    <t>UPIOUT/319264616286/Q238295467@ybl/Shahi
Tuk/5814</t>
  </si>
  <si>
    <t>UPIOUT/319265594404/gargdevansh12@okaxis/K
ar/0000</t>
  </si>
  <si>
    <t>13/07/2023</t>
  </si>
  <si>
    <t>UPI
IN/319409702759/omanwarom@okicici/UPI/0000</t>
  </si>
  <si>
    <t>UPI IN/319435112612/omanwarom@okicici/Spot
if/0000</t>
  </si>
  <si>
    <t>UPI IN/319420757934/9643636600@paytm/Sent
fr/0000</t>
  </si>
  <si>
    <t>UPI IN/319420771724/9643636600@paytm/Sent
fr/0000</t>
  </si>
  <si>
    <t>UPI IN/319420879604/8465884958@paytm/Sent
fr/0000</t>
  </si>
  <si>
    <t>TO ECM/319412134028/89050636 \Zomato</t>
  </si>
  <si>
    <t>UPIOUT/319434793451/businessmindeler@okhdf
cb/0000</t>
  </si>
  <si>
    <t>UPIOUT/319434932575/businessmindeler@okhdf
cb/0000</t>
  </si>
  <si>
    <t>UPIOUT/319434967017/businessmindeler@okhdf
cb/0000</t>
  </si>
  <si>
    <t>14/07/2023</t>
  </si>
  <si>
    <t>UPIOUT/319546788233/businessmindeler@okhdf
cb/0000</t>
  </si>
  <si>
    <t>UPI IN/319547745706/7011119142@jupiteraxis
/A/0000</t>
  </si>
  <si>
    <t>UPIOUT/319551662081/railsbiupi11@sbi/Railw
ay/4112</t>
  </si>
  <si>
    <t>UPIOUT/319551672221/railsbiupi11@sbi/Railw
ay/4112</t>
  </si>
  <si>
    <t>UPIOUT/319549696867/businessmindeler@okhdf
cb/0000</t>
  </si>
  <si>
    <t>TO ECM/319405185868/89051821 \SPOTIFY</t>
  </si>
  <si>
    <t>UPI IN/319572221742/8882219097@jupiteraxis
/S/0000</t>
  </si>
  <si>
    <t>UPI IN/319572234374/8882219097@jupiteraxis
/S/0000</t>
  </si>
  <si>
    <t>15/07/2023</t>
  </si>
  <si>
    <t>UPIOUT/319620558166/paytm-13572266qswf@pay
tm/5411</t>
  </si>
  <si>
    <t>UPIOUT/319692451209/Q380357178@ybl/Madras
Ca/5814</t>
  </si>
  <si>
    <t>UPI IN/319610950950/7011119142@jupiteraxis
/A/0000</t>
  </si>
  <si>
    <t>UPI IN/319610974377/7011119142@jupiteraxis
/A/0000</t>
  </si>
  <si>
    <t>16/07/2023</t>
  </si>
  <si>
    <t>UPI IN/319731998384/7011119142@jupiteraxis
/A/0000</t>
  </si>
  <si>
    <t>17/07/2023</t>
  </si>
  <si>
    <t>UPIOUT/319875057100/Q956098120@ybl/Samose/
5814</t>
  </si>
  <si>
    <t>UPIOUT/319875133956/Q931097864@ybl/Ice
cream/5814</t>
  </si>
  <si>
    <t>20/07/2023</t>
  </si>
  <si>
    <t>NFT/PAYPAL PAYMENTS/CITIN23395634937/CITI</t>
  </si>
  <si>
    <t>21/07/2023</t>
  </si>
  <si>
    <t>UPI IN/320217431623/7011119142@jupiteraxis
/A/0000</t>
  </si>
  <si>
    <t>22/07/2023</t>
  </si>
  <si>
    <t>UPI IN/320346662473/7011119142@jupiteraxis
/A/0000</t>
  </si>
  <si>
    <t>UPIOUT/320351046749/paytmqrpjyzznwrux@payt
m//5411</t>
  </si>
  <si>
    <t>TO ECM/320310612032/89050636 \ZOMATO</t>
  </si>
  <si>
    <t>UPIOUT/320362148531/7827358761590@paytm/Ri
ti/0000</t>
  </si>
  <si>
    <t>UPI IN/356930033402/8810429961@paytm/Sent
fr/0000</t>
  </si>
  <si>
    <t>23/07/2023</t>
  </si>
  <si>
    <t>UPI IN/320476742070/7011119142@jupiteraxis
/A/0000</t>
  </si>
  <si>
    <t>TO ECM/320306233557/89051784 \Paytm_R</t>
  </si>
  <si>
    <t>UPI IN/320479211965/7011119142@jupiteraxis
/A/0000</t>
  </si>
  <si>
    <t>UPIOUT/320479590516/setubrokentusk@kaypay/
Ac/7322</t>
  </si>
  <si>
    <t>24/07/2023</t>
  </si>
  <si>
    <t>UPIOUT/320526511110/setubrokentusk@kaypay/
Ac/7322</t>
  </si>
  <si>
    <t>25/07/2023</t>
  </si>
  <si>
    <t>UPI REFUND RRC 320479590516</t>
  </si>
  <si>
    <t>IFN/INBINBFT20230725070806767 Jupiter
Rewards</t>
  </si>
  <si>
    <t>UPIOUT/320652873263/addfi.55550132148238@f
bl/5399</t>
  </si>
  <si>
    <t>UPI IN/320613347873/ritikg222@fbl/UPI/0000</t>
  </si>
  <si>
    <t>26/07/2023</t>
  </si>
  <si>
    <t>UPI REFUND RRC 320526511110</t>
  </si>
  <si>
    <t>UPIOUT/320767331856/add-
money@paytm/Oid21593/6540</t>
  </si>
  <si>
    <t>27/07/2023</t>
  </si>
  <si>
    <t>UPIOUT/320839170691/paytmqr1w3x3f2nxt@payt
m//5812</t>
  </si>
  <si>
    <t>UPIOUT/320839782404/paytmqrejo3juoh92@payt
m//5812</t>
  </si>
  <si>
    <t>UPIOUT/320841376509/zomato.payu@axisbank/U
PI/5812</t>
  </si>
  <si>
    <t>28/07/2023</t>
  </si>
  <si>
    <t>UPIOUT/320962849020/paytm-52006585@paytm/B
da/5137</t>
  </si>
  <si>
    <t>UPIOUT/320962885009/paytm-52006585@paytm/G
ym/5137</t>
  </si>
  <si>
    <t>29/07/2023</t>
  </si>
  <si>
    <t>UPI IN/321084985872/7011119142@jupiteraxis
/A/0000</t>
  </si>
  <si>
    <t>UPI IN/321097585742/7011119142@jupiteraxis
/A/0000</t>
  </si>
  <si>
    <t>UPIOUT/321017912214/BHARATPE.9100492971@ic
ic/5311</t>
  </si>
  <si>
    <t>02/08/2023</t>
  </si>
  <si>
    <t>UPI IN/321453167216/swiggy.refunds@axisban
k//0000</t>
  </si>
  <si>
    <t>UPIOUT/321410563571/upiswiggy@icici/Paymen
t /5814</t>
  </si>
  <si>
    <t>UPIOUT/321410751287/upiswiggy@icici/Paymen
t /5814</t>
  </si>
  <si>
    <t>UPI IN/358042853515/9971041480@paytm/Sent
fr/0000</t>
  </si>
  <si>
    <t>UPI IN/321469945676/7011119142@jupiteraxis
/A/0000</t>
  </si>
  <si>
    <t>03/08/2023</t>
  </si>
  <si>
    <t>UPIOUT/321597638598/swiggyupi@axisbank/Swi
gg/5814</t>
  </si>
  <si>
    <t>UPI IN/321523973008/7011119142@jupiteraxis
/A/0000</t>
  </si>
  <si>
    <t>07/08/2023</t>
  </si>
  <si>
    <t>UPIOUT/321977197526/paytmqr281005050101121
6h/5411</t>
  </si>
  <si>
    <t>UPI IN/321980898549/7011119142@jupiteraxis
/A/0000</t>
  </si>
  <si>
    <t>09/08/2023</t>
  </si>
  <si>
    <t>UPI IN/322165996907/7011119142@jupiteraxis
/A/0000</t>
  </si>
  <si>
    <t>10/08/2023</t>
  </si>
  <si>
    <t>UPIOUT/358804545389/7678271645@paytm/NA/00
00</t>
  </si>
  <si>
    <t>UPIOUT/358824012831/HUBBLEWALLETONLINE@ybl
/P/5310</t>
  </si>
  <si>
    <t>UPI IN/322231618789/8810429961@paytm/Sent
fr/0000</t>
  </si>
  <si>
    <t>UPI IN/322296145721/7011119142@jupiteraxis
/A/0000</t>
  </si>
  <si>
    <t>UPI IN/322296181183/7011119142@jupiteraxis
/A/0000</t>
  </si>
  <si>
    <t>UPIOUT/322296254727/businessmindeler@okhdf
cb/0000</t>
  </si>
  <si>
    <t>UPIOUT/358843850045/HUBBLEWALLETONLINE@ybl
/P/5310</t>
  </si>
  <si>
    <t>UPI IN/322218394875/7011119142@jupiteraxis
/A/0000</t>
  </si>
  <si>
    <t>11/08/2023</t>
  </si>
  <si>
    <t>UPI IN/322351269647/7011119142@jupiteraxis
/A/0000</t>
  </si>
  <si>
    <t>UPI IN/322351333102/7011119142@jupiteraxis
/A/0000</t>
  </si>
  <si>
    <t>13/08/2023</t>
  </si>
  <si>
    <t>UPIOUT/322523391730/swiggyupi@axisbank/Swi
gg/5814</t>
  </si>
  <si>
    <t>UPIOUT/322523888232/swiggyupi@axisbank/Swi
gg/5814</t>
  </si>
  <si>
    <t>14/08/2023</t>
  </si>
  <si>
    <t>TO ECM/322505681776/89051821 \SPOTIFY</t>
  </si>
  <si>
    <t>UPIOUT/322646690689/upiswiggy@icici/Paymen
t /5814</t>
  </si>
  <si>
    <t>UPIOUT/322648114417/HUBBLEWALLETONLINE@ybl
/P/5310</t>
  </si>
  <si>
    <t>UPI IN/322668838938/7011119142@jupiteraxis
/A/0000</t>
  </si>
  <si>
    <t>UPI IN/322630507929/prathamjain2003@okicic
i//0000</t>
  </si>
  <si>
    <t>UPI IN/322671424111/7011119142@jupiteraxis
/A/0000</t>
  </si>
  <si>
    <t>UPI
IN/359257008891/omanwarom@okicici/UPI/0000</t>
  </si>
  <si>
    <t>15/08/2023</t>
  </si>
  <si>
    <t>UPI IN/322790804018/7011119142@jupiteraxis
/A/0000</t>
  </si>
  <si>
    <t>UPI IN/322791087218/7011119142@jupiteraxis
/A/0000</t>
  </si>
  <si>
    <t>UPIOUT/322791166307/businessmindeler@okhdf
cb/0000</t>
  </si>
  <si>
    <t>UPI IN/322791298470/7011119142@jupiteraxis
/A/0000</t>
  </si>
  <si>
    <t>UPI IN/322791351727/7011119142@jupiteraxis
/A/0000</t>
  </si>
  <si>
    <t>UPI IN/322791493692/7011119142@jupiteraxis
/A/0000</t>
  </si>
  <si>
    <t>UPIOUT/322711072111/businessmindeler@okhdf
cb/0000</t>
  </si>
  <si>
    <t>UPIOUT/322711098042/businessmindeler@okhdf
cb/0000</t>
  </si>
  <si>
    <t>UPI IN/322715876099/7011119142@jupiteraxis
/A/0000</t>
  </si>
  <si>
    <t>16/08/2023</t>
  </si>
  <si>
    <t>UPI IN/322830419392/7011119142@jupiteraxis
/A/0000</t>
  </si>
  <si>
    <t>UPIOUT/359418932874/HUBBLEWALLETONLINE@ybl
/P/5310</t>
  </si>
  <si>
    <t>17/08/2023</t>
  </si>
  <si>
    <t>UPI IN/322905969014/7011119142@paytm/Sent
fr/0000</t>
  </si>
  <si>
    <t>UPI IN/322905973860/7011119142@paytm/Sent
fr/0000</t>
  </si>
  <si>
    <t>UPI IN/322905978494/7011119142@paytm/Sent
fr/0000</t>
  </si>
  <si>
    <t>18/08/2023</t>
  </si>
  <si>
    <t>UPI IN/359626156792/7011119142@paytm/Sent
fr/0000</t>
  </si>
  <si>
    <t>21/08/2023</t>
  </si>
  <si>
    <t>UPIOUT/323347338693/paytmqr2810050501011s1
f5/5411</t>
  </si>
  <si>
    <t>22/08/2023</t>
  </si>
  <si>
    <t>UPI IN/323413037864/7011119142@paytm/Sent
fr/0000</t>
  </si>
  <si>
    <t>UPIOUT/323413099640/businessmindeler@okhdf
cb/0000</t>
  </si>
  <si>
    <t>23/08/2023</t>
  </si>
  <si>
    <t>UPIOUT/323517499259/paytmqr3wl9yr5aqw@payt
m//5812</t>
  </si>
  <si>
    <t>UPIOUT/323518122976/paytmqrqvbqkjnprj@payt
m//5192</t>
  </si>
  <si>
    <t>UPI IN/360136218334/7011119142@paytm/Sent
fr/0000</t>
  </si>
  <si>
    <t>24/08/2023</t>
  </si>
  <si>
    <t>UPIOUT/323635984018/playstore@axisbank/Man
da/5817</t>
  </si>
  <si>
    <t>UPIOUT/360229481431/HUBBLEWALLETONLINE@ybl
/P/5310</t>
  </si>
  <si>
    <t>UPIOUT/360221264043/HUBBLEWALLETONLINE@ybl
/P/5310</t>
  </si>
  <si>
    <t>UPIOUT/360221467772/zomato-
order@paytm/OidZT/5812</t>
  </si>
  <si>
    <t>UPIOUT/360223756421/HUBBLEWALLETONLINE@ybl
/P/5310</t>
  </si>
  <si>
    <t>UPIOUT/360224045586/zomato-
order@paytm/OidZT/5812</t>
  </si>
  <si>
    <t>26/08/2023</t>
  </si>
  <si>
    <t>TO ECM/323704524546/89051784 \RELIANC</t>
  </si>
  <si>
    <t>UPI IN/360403094468/7011119142@paytm/Sent
fr/0000</t>
  </si>
  <si>
    <t>28/08/2023</t>
  </si>
  <si>
    <t>UPIOUT/324017771216/paytmqr281005050101ucp
qe/5812</t>
  </si>
  <si>
    <t>29/08/2023</t>
  </si>
  <si>
    <t>UPIOUT/360718341829/swiggy@yespay/Debit
Mone/5812</t>
  </si>
  <si>
    <t>30/08/2023</t>
  </si>
  <si>
    <t>UPI IN/360804747119/7011119142@paytm/Sent
fr/0000</t>
  </si>
  <si>
    <t>UPI IN/360804759845/7011119142@paytm/Sent
fr/0000</t>
  </si>
  <si>
    <t>UPI IN/360804773144/7011119142@paytm/Sent
fr/0000</t>
  </si>
  <si>
    <t>UPIOUT/360824336661/amazonpay@apl/Request
fr/5262</t>
  </si>
  <si>
    <t>UPI
IN/360812266661/7011119142@paytm/Sprite
/0000</t>
  </si>
  <si>
    <t>UPI IN/360812306442/7011119142@paytm/Regis
te/0000</t>
  </si>
  <si>
    <t>UPI IN/324222366457/7011119142@paytm/Boo
Sub/0000</t>
  </si>
  <si>
    <t>UPI IN/324222439544/7011119142@paytm/Wongs
b/0000</t>
  </si>
  <si>
    <t>UPIOUT/324276695182/businessmindeler@okhdf
cb/0000</t>
  </si>
  <si>
    <t>UPIOUT/324276711593/businessmindeler@okhdf
cb/0000</t>
  </si>
  <si>
    <t>UPI IN/324222936753/7011119142@paytm/Giri
Mo/0000</t>
  </si>
  <si>
    <t>UPI
IN/324223270132/7011119142@paytm/Chilli
/0000</t>
  </si>
  <si>
    <t>UPI IN/324226500656/8810429961@paytm/Sent
fr/0000</t>
  </si>
  <si>
    <t>UPIOUT/324226805513/businessmindeler@okhdf
cb/0000</t>
  </si>
  <si>
    <t>UPIOUT/324226848029/businessmindeler@okhdf
cb/0000</t>
  </si>
  <si>
    <t>UPIOUT/324226885717/businessmindeler@okhdf
cb/0000</t>
  </si>
  <si>
    <t>UPIOUT/324226912830/businessmindeler@okhdf
cb/0000</t>
  </si>
  <si>
    <t>UPIOUT/324226931789/businessmindeler@okhdf
cb/0000</t>
  </si>
  <si>
    <t>UPI
IN/324266118696/7303621158@yapl/UPI/0000</t>
  </si>
  <si>
    <t>UPI IN/324226966699/7011119142@paytm/Back
Pa/0000</t>
  </si>
  <si>
    <t>UPIOUT/324227409232/businessmindeler@okhdf
cb/0000</t>
  </si>
  <si>
    <t>UPI IN/324227789908/7011119142@paytm/Gluab
J/0000</t>
  </si>
  <si>
    <t>UPI IN/324227813542/7011119142@paytm/Party
o/0000</t>
  </si>
  <si>
    <t>UPI IN/324238362621/7011119142@paytm/From
Mi/0000</t>
  </si>
  <si>
    <t>01/09/2023</t>
  </si>
  <si>
    <t>UPIOUT/361014840616/HUBBLEWALLETONLINE@ybl
/P/5310</t>
  </si>
  <si>
    <t>UPIOUT/361014926727/upiswiggy@icici/NA/581
4</t>
  </si>
  <si>
    <t>05/09/2023</t>
  </si>
  <si>
    <t>UPI IN/324843478123/9811038138@paytm/Sent
fr/0000</t>
  </si>
  <si>
    <t>06/09/2023</t>
  </si>
  <si>
    <t>UPIOUT/324967490603/add-
money@paytm/Oid21927/6540</t>
  </si>
  <si>
    <t>UPI IN/361543841026/9717582979@paytm/Sent
fr/0000</t>
  </si>
  <si>
    <t>UPI IN/324915111802/kamaldawar@icici/Dhruv
D/0000</t>
  </si>
  <si>
    <t>UPIOUT/361568541556/add-
money@paytm/Oid21890/6540</t>
  </si>
  <si>
    <t>UPIOUT/361568555136/add-
money@paytm/Oid21923/6540</t>
  </si>
  <si>
    <t>10/09/2023</t>
  </si>
  <si>
    <t>UPI IN/325314853789/tanishqbhatia474@okici
ci/0000</t>
  </si>
  <si>
    <t>UPIOUT/361953372850/add-
money@paytm/Oid21924/6540</t>
  </si>
  <si>
    <t>UPIOUT/361958003323/paytm-13572266qswf@pay
tm/5411</t>
  </si>
  <si>
    <t>UPI IN/361929646092/9541826737919@paytm/Se
nt/0000</t>
  </si>
  <si>
    <t>UPIOUT/325362659678/add-
money@paytm/Oid21924/6540</t>
  </si>
  <si>
    <t>UPI IN/325331355227/7011119142@paytm/WOW
Mom/0000</t>
  </si>
  <si>
    <t>UPIOUT/361949191109/HUBBLEWALLETONLINE@axl
/P/5310</t>
  </si>
  <si>
    <t>11/09/2023</t>
  </si>
  <si>
    <t>UPI IN/362005067405/7011119142@paytm/Egg
Cur/0000</t>
  </si>
  <si>
    <t>UPIOUT/325442594487/HUBBLEWALLETONLINE@axl
/P/5310</t>
  </si>
  <si>
    <t>UPI IN/325457334061/tanishqbhatia474@okici
ci/0000</t>
  </si>
  <si>
    <t>12/09/2023</t>
  </si>
  <si>
    <t>UPIOUT/325558714591/add-
money@paytm/Oid21956/6540</t>
  </si>
  <si>
    <t>UPI IN/325512053181/9643147950@fam/UPI
Payme/0000</t>
  </si>
  <si>
    <t>UPIOUT/325535400357/Q654109781@ybl/Madras
Ca/5812</t>
  </si>
  <si>
    <t>UPIOUT/362169702093/add-
money@paytm/Oid21954/6540</t>
  </si>
  <si>
    <t>13/09/2023</t>
  </si>
  <si>
    <t>UPIOUT/362248026848/HUBBLEWALLETONLINE@ybl
/P/5310</t>
  </si>
  <si>
    <t>UPI
IN/362244181769/7011119142@paytm/Madras
/0000</t>
  </si>
  <si>
    <t>UPI
IN/362244192136/7011119142@paytm/Noodle
/0000</t>
  </si>
  <si>
    <t>14/09/2023</t>
  </si>
  <si>
    <t>UPI IN/362306687863/harshitshakya9250@payt
m//0000</t>
  </si>
  <si>
    <t>UPIOUT/325752047711/add-
money@paytm/Oid21969/6540</t>
  </si>
  <si>
    <t>UPI
IN/325717722128/919306643863@paytm/Sent
/0000</t>
  </si>
  <si>
    <t>UPIOUT/325752843834/add-
money@paytm/Oid21952/6540</t>
  </si>
  <si>
    <t>TO ECM/325605575272/89051821 \SPOTIFY</t>
  </si>
  <si>
    <t>UPIOUT/325741955618/zepto.rzp@icici/McCain
/5411</t>
  </si>
  <si>
    <t>UPI
IN/362345056584/shivanshr793@paytm/Sent
/0000</t>
  </si>
  <si>
    <t>UPI IN/362341599688/9354424267@paytm/Sent
fr/0000</t>
  </si>
  <si>
    <t>UPIOUT/362367707416/add-
money@paytm/Oid21999/6540</t>
  </si>
  <si>
    <t>UPI IN/362341815652/7011119142@paytm/Sent
fr/0000</t>
  </si>
  <si>
    <t>15/09/2023</t>
  </si>
  <si>
    <t>UPI IN/325844691145/aarushbansal148@okicic
i//0000</t>
  </si>
  <si>
    <t>UPI IN/325890959467/8882051280@ybl/Payment
f/0000</t>
  </si>
  <si>
    <t>UPIOUT/362446418704/swiggy.stores@axisbank
/S/8999</t>
  </si>
  <si>
    <t>UPIOUT/362468017496/add-
money@paytm/Oid21959/6540</t>
  </si>
  <si>
    <t>UPIOUT/362468025061/add-
money@paytm/Oid21954/6540</t>
  </si>
  <si>
    <t>16/09/2023</t>
  </si>
  <si>
    <t>UPI IN/362545299363/8882616877@paytm/Sent
fr/0000</t>
  </si>
  <si>
    <t>17/09/2023</t>
  </si>
  <si>
    <t>UPIOUT/362653581632/add-
money@paytm/Oid22004/6540</t>
  </si>
  <si>
    <t>UPIOUT/362653607930/add-
money@paytm/Oid21971/6540</t>
  </si>
  <si>
    <t>18/09/2023</t>
  </si>
  <si>
    <t>UPI IN/326198421019/pranjal.mann123@oksbi/
UP/0000</t>
  </si>
  <si>
    <t>19/09/2023</t>
  </si>
  <si>
    <t>UPIOUT/326254542820/add-
money@paytm/Oid21973/6540</t>
  </si>
  <si>
    <t>UPI IN/326220841263/9142564382@upi/NO
REMARK/0000</t>
  </si>
  <si>
    <t>20/09/2023</t>
  </si>
  <si>
    <t>UPI IN/326302975191/9772726641@paytm/Sent
fr/0000</t>
  </si>
  <si>
    <t>UPIOUT/326358728330/add-
money@paytm/Oid21998/6540</t>
  </si>
  <si>
    <t>UPIOUT/362914196601/HUBBLEWALLETONLINE@ybl
/P/5310</t>
  </si>
  <si>
    <t>UPIOUT/362951324808/add-
money@paytm/Oid22036/6540</t>
  </si>
  <si>
    <t>UPI IN/326364130270/8700527770@ybl/Payment
f/0000</t>
  </si>
  <si>
    <t>UPI IN/326352033097/8700527770@ybl/Payment
f/0000</t>
  </si>
  <si>
    <t>UPIOUT/362962418729/add-
money@paytm/Oid22002/6540</t>
  </si>
  <si>
    <t>UPIOUT/362962440661/add-
money@paytm/Oid21993/6540</t>
  </si>
  <si>
    <t>UPIOUT/362962455764/add-
money@paytm/Oid22000/6540</t>
  </si>
  <si>
    <t>UPI IN/362940590816/8810429961@paytm/Sent
fr/0000</t>
  </si>
  <si>
    <t>UPI IN/362941720495/8810429961@paytm/Sent
fr/0000</t>
  </si>
  <si>
    <t>UPI IN/362944508719/7011119142@paytm/Omanw
ar/0000</t>
  </si>
  <si>
    <t>21/09/2023</t>
  </si>
  <si>
    <t>UPIOUT/326408433596/HUBBLEWALLETONLINE@axl
/P/5310</t>
  </si>
  <si>
    <t>UPI IN/326408854746/7011119142@paytm/Chowm
an/0000</t>
  </si>
  <si>
    <t>UPI IN/326408870148/7011119142@paytm/Ice-
cre/0000</t>
  </si>
  <si>
    <t>UPI IN/326408870986/7011119142@paytm/Ice-
cre/0000</t>
  </si>
  <si>
    <t>UPI IN/326408918527/7011119142@paytm/Jawan
a/0000</t>
  </si>
  <si>
    <t>UPI IN/326408922507/7011119142@paytm/Jawan
a/0000</t>
  </si>
  <si>
    <t>UPI IN/326408926276/7011119142@paytm/Jawan
a/0000</t>
  </si>
  <si>
    <t>UPI IN/326408932297/7011119142@paytm/Jawan
a/0000</t>
  </si>
  <si>
    <t>UPI IN/326408937597/7011119142@paytm/Jawan
a/0000</t>
  </si>
  <si>
    <t>UPI IN/326408940852/7011119142@paytm/Jawan
a/0000</t>
  </si>
  <si>
    <t>UPI IN/326409374831/7011119142@paytm/Itmin
aa/0000</t>
  </si>
  <si>
    <t>UPI
IN/326409477266/7011119142@paytm/Double
/0000</t>
  </si>
  <si>
    <t>UPI IN/326409514724/7011119142@paytm/Spoti
fy/0000</t>
  </si>
  <si>
    <t>UPI IN/326409586036/7011119142@paytm/Chole
B/0000</t>
  </si>
  <si>
    <t>UPI IN/326409607613/7011119142@paytm/Pizza
/0000</t>
  </si>
  <si>
    <t>UPI IN/326468217433/bkpawanbansal@axl/Paym
en/0000</t>
  </si>
  <si>
    <t>UPIOUT/363065289535/add-
money@paytm/Oid22021/6540</t>
  </si>
  <si>
    <t>22/09/2023</t>
  </si>
  <si>
    <t>SBINT:24-06-2023 to
22-09-2023[77770128811144]</t>
  </si>
  <si>
    <t>23/09/2023</t>
  </si>
  <si>
    <t>UPIOUT/363214039015/9354704656@paytm/NA/00
00</t>
  </si>
  <si>
    <t>UPI IN/326684228037/8882219097@jupiteraxis
/O/0000</t>
  </si>
  <si>
    <t>25/09/2023</t>
  </si>
  <si>
    <t>UPI IN/326833198943/7011119142@jupiteraxis
/A/0000</t>
  </si>
  <si>
    <t>UPI IN/363428276249/7011119142@paytm/From
Da/0000</t>
  </si>
  <si>
    <t>UPIOUT/363428316844/businessmindeler@okhdf
cb/0000</t>
  </si>
  <si>
    <t>UPI IN/363428350459/7011119142@paytm/Fried
R/0000</t>
  </si>
  <si>
    <t>UPI IN/363447189065/7011119142@paytm/Pizza
a/0000</t>
  </si>
  <si>
    <t>27/09/2023</t>
  </si>
  <si>
    <t>UPIOUT/363620534485/HUBBLEWALLETONLINE@axl
/P/5310</t>
  </si>
  <si>
    <t>28/09/2023</t>
  </si>
  <si>
    <t>UPIOUT/363719297342/payzomato@hdfcbank/Noo
dl/5814</t>
  </si>
  <si>
    <t>29/09/2023</t>
  </si>
  <si>
    <t>UPIOUT/327217071580/businessmindeler@okhdf
cb/0000</t>
  </si>
  <si>
    <t>UPIOUT/327217218000/businessmindeler@okhdf
cb/0000</t>
  </si>
  <si>
    <t>UPIOUT/327217239975/businessmindeler@okhdf
cb/0000</t>
  </si>
  <si>
    <t>UPIOUT/327217271739/businessmindeler@okhdf
cb/0000</t>
  </si>
  <si>
    <t>UPI IN/327218261243/8810429961@paytm/Sent
fr/0000</t>
  </si>
  <si>
    <t>UPIOUT/327218326509/businessmindeler@okhdf
cb/0000</t>
  </si>
  <si>
    <t>UPI IN/327218551439/7011119142@paytm/First
H/0000</t>
  </si>
  <si>
    <t>UPI IN/327218575872/7011119142@paytm/2nd
Hub/0000</t>
  </si>
  <si>
    <t>UPI IN/327219162904/7011119142@paytm/Noodl
es/0000</t>
  </si>
  <si>
    <t>UPI
IN/327219373589/7011119142@paytm/Snacks
/0000</t>
  </si>
  <si>
    <t>UPI
IN/327219394965/7011119142@paytm/Snacks
/0000</t>
  </si>
  <si>
    <t>UPI
IN/327219408827/7011119142@paytm/Snacks
/0000</t>
  </si>
  <si>
    <t>UPI
IN/327219429193/7011119142@paytm/Snacks
/0000</t>
  </si>
  <si>
    <t>UPI
IN/327219440513/7011119142@paytm/Snacks
/0000</t>
  </si>
  <si>
    <t>30/09/2023</t>
  </si>
  <si>
    <t>UPIOUT/363945365904/HUBBLEWALLETONLINE@ybl
/P/5310</t>
  </si>
  <si>
    <t>01/10/2023</t>
  </si>
  <si>
    <t>UPI
IN/327419007115/7011119142@paytm/Kadhai
/0000</t>
  </si>
  <si>
    <t>UPI IN/364019111129/8810429961@paytm/Sent
fr/0000</t>
  </si>
  <si>
    <t>UPIOUT/364014279919/8810429961@paytm/Refun
d/0000</t>
  </si>
  <si>
    <t>UPIOUT/327423061232/businessmindeler@okhdf
cb/0000</t>
  </si>
  <si>
    <t>UPI IN/364046148428/7011119142@paytm/Noodl
es/0000</t>
  </si>
  <si>
    <t>02/10/2023</t>
  </si>
  <si>
    <t>UPI IN/327514858995/decentro@dbs/CDA17AC7D
86/0000</t>
  </si>
  <si>
    <t>04/10/2023</t>
  </si>
  <si>
    <t>UPI IN/364318421381/walletmoneytobank@payt
m//0000</t>
  </si>
  <si>
    <t>05/10/2023</t>
  </si>
  <si>
    <t>UPIOUT/364460771546/add-
money@paytm/Oid22108/6540</t>
  </si>
  <si>
    <t>UPI IN/327820111720/7011119142@jupiteraxis
/A/0000</t>
  </si>
  <si>
    <t>UPI IN/364446473296/7011119142@paytm/Ice
cre/0000</t>
  </si>
  <si>
    <t>07/10/2023</t>
  </si>
  <si>
    <t>UPI IN/328029779625/7011119142@paytm/Ice
Cre/0000</t>
  </si>
  <si>
    <t>08/10/2023</t>
  </si>
  <si>
    <t>UPI IN/328117352638/7011119142@paytm/Sent
fr/0000</t>
  </si>
  <si>
    <t>TO ECM/328110381817/000278160464998 \IEEE
PR</t>
  </si>
  <si>
    <t>TO ECM/328110331922/000278160464998 \IEEE
PR</t>
  </si>
  <si>
    <t>TO ECM/328111380383/000278160464998 \IEEE
PR</t>
  </si>
  <si>
    <t>TO ECM/328111821188/000278160464998 \IEEE
PR</t>
  </si>
  <si>
    <t>TO ECM/328111381270/000278160464998 \IEEE
PR</t>
  </si>
  <si>
    <t>TO ECM/328112761660/000278160464998 \IEEE
PR</t>
  </si>
  <si>
    <t>TO ECM/328112381073/000278160464998 \IEEE
PR</t>
  </si>
  <si>
    <t>TO ECM/328112702012/000278160464998 \IEEE
PR</t>
  </si>
  <si>
    <t>TO ECM/328113702945/000278160464998 \IEEE
PR</t>
  </si>
  <si>
    <t>TO ECM/328113352747/000278160464998 \IEEE
PR</t>
  </si>
  <si>
    <t>09/10/2023</t>
  </si>
  <si>
    <t>UPI IN/328299084562/sinsaksham106@okicici/
UP/0000</t>
  </si>
  <si>
    <t>11/10/2023</t>
  </si>
  <si>
    <t>TO ECM/328408880749/000278160464998 \IEEE
PR</t>
  </si>
  <si>
    <t>TO ECM/328409760826/000278160464998 \IEEE
PR</t>
  </si>
  <si>
    <t>UPIOUT/365039116044/Q026933750@ybl/Wongden
/5814</t>
  </si>
  <si>
    <t>UPI
IN/365042917647/918368846115@paytm/Sent
/0000</t>
  </si>
  <si>
    <t>TO ECM/328416351800/000278160464998 \IEEE
PR</t>
  </si>
  <si>
    <t>12/10/2023</t>
  </si>
  <si>
    <t>UPIOUT/365108469424/8810429961@paytm/Gym
fee/0000</t>
  </si>
  <si>
    <t>UPI IN/365108493198/7011119142@paytm/Gym
Fee/0000</t>
  </si>
  <si>
    <t>UPI IN/365108837201/7011119142@paytm/Wongd
he/0000</t>
  </si>
  <si>
    <t>UPI IN/365108850283/7011119142@paytm/Wongd
he/0000</t>
  </si>
  <si>
    <t>UPI IN/365108862726/7011119142@paytm/Wongd
he/0000</t>
  </si>
  <si>
    <t>TO ECM/328505821754/000278160464998 \IEEE
PR</t>
  </si>
  <si>
    <t>TO ECM/328516822694/000278160464998 \IEEE
PR</t>
  </si>
  <si>
    <t>14/10/2023</t>
  </si>
  <si>
    <t>TO ECM/328605515607/89051821 \SPOTIFY</t>
  </si>
  <si>
    <t>TO ECM/328711330113/000278160464998 \IEEE
PR</t>
  </si>
  <si>
    <t>18/10/2023</t>
  </si>
  <si>
    <t>UPIOUT/365732730365/50100407967213@HDFC000
47/0000</t>
  </si>
  <si>
    <t>19/10/2023</t>
  </si>
  <si>
    <t>TO ECM/329216540654/000278160464998 \IEEE
PR</t>
  </si>
  <si>
    <t>20/10/2023</t>
  </si>
  <si>
    <t>UPI
IN/329328859100/7011119142@paytm/Dinner
/0000</t>
  </si>
  <si>
    <t>21/10/2023</t>
  </si>
  <si>
    <t>UPI IN/366011325506/7011119142@paytm/Fries
/0000</t>
  </si>
  <si>
    <t>22/10/2023</t>
  </si>
  <si>
    <t>UPI IN/366117350764/7011119142@paytm/From
As/0000</t>
  </si>
  <si>
    <t>23/10/2023</t>
  </si>
  <si>
    <t>UPIOUT/329674862686/paytm-76881028@paytm/O
id/4121</t>
  </si>
  <si>
    <t>UPIOUT/329627885943/TRENTZUDIO@ybl/Payment
f/5691</t>
  </si>
  <si>
    <t>UPIOUT/329627945147/TRENTZUDIO@ybl/Payment
f/5691</t>
  </si>
  <si>
    <t>24/10/2023</t>
  </si>
  <si>
    <t>UPI IN/366345490776/7011119142@paytm/Last
of/0000</t>
  </si>
  <si>
    <t>26/10/2023</t>
  </si>
  <si>
    <t>UPIOUT/329927279612/9718783132@paytm/NA/00
00</t>
  </si>
  <si>
    <t>27/10/2023</t>
  </si>
  <si>
    <t>UPIOUT/366673199586/paytm-79143232@paytm/O
id/5812</t>
  </si>
  <si>
    <t>28/10/2023</t>
  </si>
  <si>
    <t>UPI IN/330152897030/jyotichaudharynp712@ok
sb/0000</t>
  </si>
  <si>
    <t>29/10/2023</t>
  </si>
  <si>
    <t>UPIOUT/330285851102/puma.payu@hdfcbank/Upi
T/5655</t>
  </si>
  <si>
    <t>30/10/2023</t>
  </si>
  <si>
    <t>UPIOUT/330312632812/50100407967213@HDFC000
47/0000</t>
  </si>
  <si>
    <t>UPIOUT/330312657918/50100407967213@HDFC000
47/0000</t>
  </si>
  <si>
    <t>UPIOUT/330312672101/50100407967213@HDFC000
47/0000</t>
  </si>
  <si>
    <t>UPIOUT/330346555203/HUBBLEWALLETONLINE@axl
/P/5310</t>
  </si>
  <si>
    <t>UPIOUT/366960125016/add-
money@paytm/Oid22282/6540</t>
  </si>
  <si>
    <t>31/10/2023</t>
  </si>
  <si>
    <t>UPI IN/330425239618/walletmoneytobank@payt
m//0000</t>
  </si>
  <si>
    <t>UPIOUT/330425304656/50100407967213@HDFC000
47/0000</t>
  </si>
  <si>
    <t>01/11/2023</t>
  </si>
  <si>
    <t>UPI IN/367100783788/7011119142@paytm/Shahs
nk/0000</t>
  </si>
  <si>
    <t>UPI IN/367100799007/7011119142@paytm/Omanw
ar/0000</t>
  </si>
  <si>
    <t>UPIOUT/330558520303/add-
money@paytm/Oid22297/6540</t>
  </si>
  <si>
    <t>UPIOUT/330558530730/add-
money@paytm/Oid22295/6540</t>
  </si>
  <si>
    <t>02/11/2023</t>
  </si>
  <si>
    <t>UPI IN/367226398822/9643636600@paytm/Sent
fr/0000</t>
  </si>
  <si>
    <t>UPIOUT/367226595276/50100407967213@HDFC000
47/0000</t>
  </si>
  <si>
    <t>03/11/2023</t>
  </si>
  <si>
    <t>UPI IN/367340973501/7011119142@paytm/Palas
h/0000</t>
  </si>
  <si>
    <t>UPIOUT/367361759998/add-
money@paytm/Oid22341/6540</t>
  </si>
  <si>
    <t>UPI IN/367341743465/7011119142@paytm/Risha
b/0000</t>
  </si>
  <si>
    <t>UPIOUT/367362196613/add-
money@paytm/Oid22313/6540</t>
  </si>
  <si>
    <t>07/11/2023</t>
  </si>
  <si>
    <t>UPI IN/367729153043/walletmoneytobank@payt
m//0000</t>
  </si>
  <si>
    <t>UPIOUT/367729187765/50100407967213@HDFC000
47/0000</t>
  </si>
  <si>
    <t>08/11/2023</t>
  </si>
  <si>
    <t>UPI IN/331211365881/puma.payu@hdfcbank/Ref
un/0000</t>
  </si>
  <si>
    <t>10/11/2023</t>
  </si>
  <si>
    <t>UPI IN/331408545713/walletmoneytobank@payt
m//0000</t>
  </si>
  <si>
    <t>UPIOUT/331408553474/50100407967213@HDFC000
47/0000</t>
  </si>
  <si>
    <t>UPIOUT/368016331267/9770466559@paytm/Ticks
/0000</t>
  </si>
  <si>
    <t>14/11/2023</t>
  </si>
  <si>
    <t>TO ECM/331705701065/89051821 \SPOTIFY</t>
  </si>
  <si>
    <t>23/11/2023</t>
  </si>
  <si>
    <t>UPI IN/332713693133/walletmoneytobank@payt
m//0000</t>
  </si>
  <si>
    <t>UPIOUT/332713728403/50100407967213@HDFC000
47/0000</t>
  </si>
  <si>
    <t>UPIOUT/332726475693/businessmindeler@okhdf
cb/0000</t>
  </si>
  <si>
    <t>UPI
IN/332714154246/7011119142@paytm/Maze/0000</t>
  </si>
  <si>
    <t>24/11/2023</t>
  </si>
  <si>
    <t>UPIOUT/332885969965/paytm-81238439@paytm/S
en/5411</t>
  </si>
  <si>
    <t>UPIOUT/332886556498/Q861291495@ybl/Dhokla
an/5441</t>
  </si>
  <si>
    <t>UPIOUT/332886913244/Q458121264@ybl/Limca/5
311</t>
  </si>
  <si>
    <t>UPIOUT/369434725624/50100407967213@HDFC000
47/0000</t>
  </si>
  <si>
    <t>25/11/2023</t>
  </si>
  <si>
    <t>UPIOUT/369506673819/paytm-52649125@paytm/O
id/7011</t>
  </si>
  <si>
    <t>UPI IN/332919002783/7011119142@paytm/Sent
fr/0000</t>
  </si>
  <si>
    <t>UPI IN/332919014550/7011119142@paytm/Sent
fr/0000</t>
  </si>
  <si>
    <t>UPI IN/332919026317/7011119142@paytm/Sent
fr/0000</t>
  </si>
  <si>
    <t>UPI IN/332919034924/7011119142@paytm/Sent
fr/0000</t>
  </si>
  <si>
    <t>UPI IN/332919059099/7011119142@paytm/Sent
fr/0000</t>
  </si>
  <si>
    <t>UPI IN/332919071242/7011119142@paytm/Sent
fr/0000</t>
  </si>
  <si>
    <t>UPI IN/332919107132/7011119142@paytm/Sent
fr/0000</t>
  </si>
  <si>
    <t>UPI IN/332919118904/7011119142@paytm/Sent
fr/0000</t>
  </si>
  <si>
    <t>UPI IN/332919181893/7011119142@paytm/Sent
fr/0000</t>
  </si>
  <si>
    <t>UPI IN/332919195276/7011119142@paytm/Sent
fr/0000</t>
  </si>
  <si>
    <t>UPIOUT/332919234633/50100407967213@HDFC000
47/0000</t>
  </si>
  <si>
    <t>UPI IN/369519275567/7011119142@paytm/Sent
fr/0000</t>
  </si>
  <si>
    <t>UPI IN/369519285648/7011119142@paytm/Sent
fr/0000</t>
  </si>
  <si>
    <t>UPI IN/369519295048/7011119142@paytm/Sent
fr/0000</t>
  </si>
  <si>
    <t>UPI IN/369519346619/7011119142@paytm/Sent
fr/0000</t>
  </si>
  <si>
    <t>UPI IN/369519369081/7011119142@paytm/Sent
fr/0000</t>
  </si>
  <si>
    <t>UPI IN/369519377194/7011119142@paytm/Sent
fr/0000</t>
  </si>
  <si>
    <t>UPI IN/369519385465/7011119142@paytm/Sent
fr/0000</t>
  </si>
  <si>
    <t>UPI IN/369519393624/7011119142@paytm/Sent
fr/0000</t>
  </si>
  <si>
    <t>UPI IN/369519401154/7011119142@paytm/Sent
fr/0000</t>
  </si>
  <si>
    <t>UPIOUT/369519435067/50100407967213@HDFC000
47/0000</t>
  </si>
  <si>
    <t>UPIOUT/332927857461/baba.ali7@axl/Pizza/00
00</t>
  </si>
  <si>
    <t>UPI IN/332942767519/7011119142@paytm/Sent
fr/0000</t>
  </si>
  <si>
    <t>26/11/2023</t>
  </si>
  <si>
    <t>UPIOUT/369678444382/paytm-80337565@paytm/O
id/5411</t>
  </si>
  <si>
    <t>01/12/2023</t>
  </si>
  <si>
    <t>UPIOUT/333554928432/paytm-72651047@paytm/O
id/7322</t>
  </si>
  <si>
    <t>02/12/2023</t>
  </si>
  <si>
    <t>UPIOUT/333645603790/swiggyupi@axisbank/Swi
gg/5814</t>
  </si>
  <si>
    <t>05/12/2023</t>
  </si>
  <si>
    <t>UPIOUT/370564734391/add-
money@paytm/Oid22550/6540</t>
  </si>
  <si>
    <t>06/12/2023</t>
  </si>
  <si>
    <t>UPIOUT/370670792563/paytm-77764069@paytm/O
id/5814</t>
  </si>
  <si>
    <t>07/12/2023</t>
  </si>
  <si>
    <t>UPI IN/334127663076/walletmoneytobank@payt
m//0000</t>
  </si>
  <si>
    <t>UPI
IN/370723319160/7011119142@paytm/Palash
/0000</t>
  </si>
  <si>
    <t>UPI IN/334165652785/8882219097@jupiteraxis
/S/0000</t>
  </si>
  <si>
    <t>UPIOUT/334145328075/businessmindeler@okhdf
cb/0000</t>
  </si>
  <si>
    <t>14/12/2023</t>
  </si>
  <si>
    <t>TO ECM/334705204073/89051821 \SPOTIFY</t>
  </si>
  <si>
    <t>15/12/2023</t>
  </si>
  <si>
    <t>UPIOUT/334926461168/paytm-52649125@paytm/O
id/7011</t>
  </si>
  <si>
    <t>16/12/2023</t>
  </si>
  <si>
    <t>UPIOUT/335071200196/paytm-79189476@paytm/O
id/9399</t>
  </si>
  <si>
    <t>20/12/2023</t>
  </si>
  <si>
    <t>UPIOUT/335478696554/playstore@axisbank/Sol
d /5399</t>
  </si>
  <si>
    <t>UPI IN/335442943131/7011119142@paytm/Bumbl
e/0000</t>
  </si>
  <si>
    <t>22/12/2023</t>
  </si>
  <si>
    <t>SBINT:23-09-2023 to
22-12-2023[77770128811144]</t>
  </si>
  <si>
    <t>24/12/2023</t>
  </si>
  <si>
    <t>UPIOUT/335816764930/playstore@axisbank/Man
da/5817</t>
  </si>
  <si>
    <t>UPI IN/335816767254/playstore@axisbank/UPI
/0000</t>
  </si>
  <si>
    <t>30/12/2023</t>
  </si>
  <si>
    <t>UPI IN/336445502179/8810429961@paytm/Sent
fr/0000</t>
  </si>
  <si>
    <t>07/01/2024</t>
  </si>
  <si>
    <t>UPIOUT/400729892106/TRENTZUDIO@ybl/Payment
f/5691</t>
  </si>
  <si>
    <t>UPI IN/437320429781/7011119142@paytm/Cloth
es/0000</t>
  </si>
  <si>
    <t>08/01/2024</t>
  </si>
  <si>
    <t>TO ECM/400814351472/000278160464998 \IEEE
PR</t>
  </si>
  <si>
    <t>09/01/2024</t>
  </si>
  <si>
    <t>UPI IN/437509267188/7011119142@paytm/Ieee
me/0000</t>
  </si>
  <si>
    <t>UPI IN/400946295656/7011119142@paytm/Spoti
fy/0000</t>
  </si>
  <si>
    <t>13/01/2024</t>
  </si>
  <si>
    <t>TO ECM/401312541424/000278160464998 \IEEE
PR</t>
  </si>
  <si>
    <t>UPI IN/401346315756/8882219097@jupiteraxis
/A/0000</t>
  </si>
  <si>
    <t>UPIOUT/401334374924/businessmindeler@okhdf
cb/0000</t>
  </si>
  <si>
    <t>UPIOUT/401334401494/businessmindeler@okhdf
cb/0000</t>
  </si>
  <si>
    <t>14/01/2024</t>
  </si>
  <si>
    <t>TO ECM/401305870708/89051821 \SPOTIFY</t>
  </si>
  <si>
    <t>UPIOUT/438013834330/businessmindeler@okhdf
cb/0000</t>
  </si>
  <si>
    <t>16/01/2024</t>
  </si>
  <si>
    <t>IFN/BT24011655786653 FFR 400814351472
08012024 F</t>
  </si>
  <si>
    <t>IFN/BT24011655786654 FFR 401312541424
13012024 F</t>
  </si>
  <si>
    <t>17/01/2024</t>
  </si>
  <si>
    <t>UPIOUT/401759040053/smytten@paytm/Smytten/
5697</t>
  </si>
  <si>
    <t>UPI
IN/401718854391/smytten@paytm/express/0000</t>
  </si>
  <si>
    <t>UPIOUT/438316956855/businessmindeler@okhdf
cb/0000</t>
  </si>
  <si>
    <t>UPIOUT/438316971033/businessmindeler@okhdf
cb/0000</t>
  </si>
  <si>
    <t>18/01/2024</t>
  </si>
  <si>
    <t>NFT/PAYPAL PAYMENTS/CITIN24407948602/CITI</t>
  </si>
  <si>
    <t>21/01/2024</t>
  </si>
  <si>
    <t>UPIOUT/438718777485/7428861370134@paytm/Va
rs/0000</t>
  </si>
  <si>
    <t>23/01/2024</t>
  </si>
  <si>
    <t>UPI IN/438930054975/9810592574@paytm/Sent
fr/0000</t>
  </si>
  <si>
    <t>27/01/2024</t>
  </si>
  <si>
    <t>UPIOUT/402741084673/9770466559@paytm/NA/00
00</t>
  </si>
  <si>
    <t>03/02/2024</t>
  </si>
  <si>
    <t>UPI IN/403447293694/9560647659@paytm/Sent
fr/0000</t>
  </si>
  <si>
    <t>UPI IN/440021660689/biswabandansenapati@ok
ax/0000</t>
  </si>
  <si>
    <t>04/02/2024</t>
  </si>
  <si>
    <t>UPI IN/403575592759/8345879821@fam/UPI
Payme/0000</t>
  </si>
  <si>
    <t>UPI IN/440124178218/8376031863@paytm/Sent
fr/0000</t>
  </si>
  <si>
    <t>UPI IN/403530645562/7206567950@paytm/Sent
fr/0000</t>
  </si>
  <si>
    <t>UPI IN/403549145936/9911524041@paytm/Sent
fr/0000</t>
  </si>
  <si>
    <t>UPI IN/403542022116/7011003113@paytm/Sent
fr/0000</t>
  </si>
  <si>
    <t>UPI IN/403544648162/7678271645@paytm/Sent
fr/0000</t>
  </si>
  <si>
    <t>UPI IN/403504024369/prathamjain2003@okicic
i//0000</t>
  </si>
  <si>
    <t>05/02/2024</t>
  </si>
  <si>
    <t>UPI IN/403649590323/amar.5961-2@wahdfcbank
/P/0000</t>
  </si>
  <si>
    <t>06/02/2024</t>
  </si>
  <si>
    <t>UPI IN/403789393445/aggarwalkhushi543@okic
ic/0000</t>
  </si>
  <si>
    <t>UPIOUT/403729824349/iitmadras.rzp@icici/Pa
y /8220</t>
  </si>
  <si>
    <t>UPIOUT/403743722945/magicpin.payu@axisbank
/U/5947</t>
  </si>
  <si>
    <t>UPIOUT/476997809170/zomato-
order@paytm/Zomat/5812</t>
  </si>
  <si>
    <t>UPIOUT/403744155151/9643636600@axisb/Ieee/
0000</t>
  </si>
  <si>
    <t>UPI IN/403744469948/9643636600@paytm/Sent
fr/0000</t>
  </si>
  <si>
    <t>UPI IN/403745526756/8707072569@paytm/Sent
fr/0000</t>
  </si>
  <si>
    <t>UPI IN/403746777177/7011119142@paytm/Apni
Ra/0000</t>
  </si>
  <si>
    <t>UPI IN/403746797825/7011119142@paytm/Mooc
Pa/0000</t>
  </si>
  <si>
    <t>UPI IN/403749640787/9958709007@paytm/Sent
fr/0000</t>
  </si>
  <si>
    <t>07/02/2024</t>
  </si>
  <si>
    <t>UPI IN/440418472941/7011119142@paytm/Salar
y/0000</t>
  </si>
  <si>
    <t>UPI IN/403846027338/9643636600@paytm/Jan
242/0000</t>
  </si>
  <si>
    <t>UPIOUT/403848826618/businessmindeler@okhdf
cb/0000</t>
  </si>
  <si>
    <t>UPIOUT/403848899371/businessmindeler@okhdf
cb/0000</t>
  </si>
  <si>
    <t>09/02/2024</t>
  </si>
  <si>
    <t>UPIOUT/440609460874/businessmindeler@okhdf
cb/0000</t>
  </si>
  <si>
    <t>UPIOUT/440601157575/HUBBLEWALLETONLINE@axl
/P/6540</t>
  </si>
  <si>
    <t>UPIOUT/440613073732/9315239833@paytm/NA/00
00</t>
  </si>
  <si>
    <t>UPI IN/440625287987/9643636600@paytm/192mi
cm/0000</t>
  </si>
  <si>
    <t>11/02/2024</t>
  </si>
  <si>
    <t>UPIOUT/404249906916/9818222557@paytm/Canti
no/0000</t>
  </si>
  <si>
    <t>14/02/2024</t>
  </si>
  <si>
    <t>TO ECM/404405577761/89051821 \SPOTIFY</t>
  </si>
  <si>
    <t>15/02/2024</t>
  </si>
  <si>
    <t>NFT/PAYPAL PAYMENTS/CITIN24422929840/CITI</t>
  </si>
  <si>
    <t>20/02/2024</t>
  </si>
  <si>
    <t>UPIOUT/405126126758/Q447034628@ybl/Headpho
ne/5732</t>
  </si>
  <si>
    <t>UPI IN/405147875744/9870377617@paytm/Sent
fr/0000</t>
  </si>
  <si>
    <t>NFT/PAYPAL PAYMENTS/CITIN24424734072/CITI</t>
  </si>
  <si>
    <t>UPI IN/405140762746/9368355756@paytm/Sent
fr/0000</t>
  </si>
  <si>
    <t>UPI IN/405141878488/unnati.nath@paytm/Sent
f/0000</t>
  </si>
  <si>
    <t>21/02/2024</t>
  </si>
  <si>
    <t>UPI
IN/405229223305/omssahay28@okaxis/UPI/0000</t>
  </si>
  <si>
    <t>UPI IN/405296115969/gitansh.9597@waaxis/UP
I/0000</t>
  </si>
  <si>
    <t>UPIOUT/441818836101/gupta.ritik@niyoicici/
In/0000</t>
  </si>
  <si>
    <t>UPI IN/405233147424/9560140383@paytm/Sent
fr/0000</t>
  </si>
  <si>
    <t>UPI IN/405299716167/ayush.2523-8@waaxis/Ie
ee/0000</t>
  </si>
  <si>
    <t>UPI IN/405229300584/utkal.5763-2@wahdfcban
k//0000</t>
  </si>
  <si>
    <t>UPI IN/405247348289/7217861438@paytm/Sent
fr/0000</t>
  </si>
  <si>
    <t>22/02/2024</t>
  </si>
  <si>
    <t>UPI IN/405317567385/kaustubhkambiri.kk@oks
bi/0000</t>
  </si>
  <si>
    <t>UPI IN/405395179741/siddharthkothari14@oka
xi/0000</t>
  </si>
  <si>
    <t>UPI IN/405317640023/gurizma@kotak/IEEE
Membe/0000</t>
  </si>
  <si>
    <t>UPI IN/441984707747/basuaditya260@okicici/
UP/0000</t>
  </si>
  <si>
    <t>UPI IN/405352889486/rohit1mitra1@okhdfcban
k//0000</t>
  </si>
  <si>
    <t>UPI IN/441934979610/7703840208@paytm/Sent
fr/0000</t>
  </si>
  <si>
    <t>UPI IN/441935014435/8269452172@paytm/Sent
fr/0000</t>
  </si>
  <si>
    <t>UPI IN/405314382740/abhishek.6094-49@waaxi
s//0000</t>
  </si>
  <si>
    <t>UPI
IN/405347536903/919212293975@paytm/Sent
/0000</t>
  </si>
  <si>
    <t>UPI IN/405342921159/7206738011@paytm/Sent
fr/0000</t>
  </si>
  <si>
    <t>23/02/2024</t>
  </si>
  <si>
    <t>UPI
IN/405423967737/garg.anshita@paytm/Sent
/0000</t>
  </si>
  <si>
    <t>UPI IN/442021049171/8273133802@paytm/Sent
fr/0000</t>
  </si>
  <si>
    <t>24/02/2024</t>
  </si>
  <si>
    <t>UPIOUT/405520635372/playstore@axisbank/Man
da/5817</t>
  </si>
  <si>
    <t>UPI IN/405521295595/playstore@axisbank/UPI
/0000</t>
  </si>
  <si>
    <t>UPIOUT/405520884695/gupta.ritik@niyoicici/
Me/0000</t>
  </si>
  <si>
    <t>UPI IN/405561115576/stark3302-3@okicici/UP
I/0000</t>
  </si>
  <si>
    <t>25/02/2024</t>
  </si>
  <si>
    <t>UPI IN/405661388470/7827315308@ybl/Payment
f/0000</t>
  </si>
  <si>
    <t>UPI IN/442223897576/8587927061@paytm/Sent
fr/0000</t>
  </si>
  <si>
    <t>UPIOUT/442226578380/ritikg222@fifederal/Re
ne/0000</t>
  </si>
  <si>
    <t>UPIOUT/442226593858/ritikg222@fifederal/Re
ne/0000</t>
  </si>
  <si>
    <t>UPIOUT/442226616400/ritikg222@fifederal/Re
ne/0000</t>
  </si>
  <si>
    <t>26/02/2024</t>
  </si>
  <si>
    <t>TO ECM/405715755417/89051773 \GOOGLE</t>
  </si>
  <si>
    <t>UPI IN/405747736440/unmukt.s@paytm/Unmukt
Pr/0000</t>
  </si>
  <si>
    <t>27/02/2024</t>
  </si>
  <si>
    <t>UPI IN/442409100782/9560758772@paytm/Sent
fr/0000</t>
  </si>
  <si>
    <t>UPIOUT/442409301224/gupta.ritik@niyoicici/
Me/0000</t>
  </si>
  <si>
    <t>UPI IN/405800984835/gupta.ritik@niyoicici/
Le/0000</t>
  </si>
  <si>
    <t>28/02/2024</t>
  </si>
  <si>
    <t>UPI IN/442507964921/9953962931@paytm/Sent
fr/0000</t>
  </si>
  <si>
    <t>UPIOUT/442519930629/gupta.ritik@niyoicici/
Se/0000</t>
  </si>
  <si>
    <t>UPI IN/442597831177/brajesh70@okaxis/Payme
nt/0000</t>
  </si>
  <si>
    <t>UPI IN/405946611858/8708190168@paytm/Sent
fr/0000</t>
  </si>
  <si>
    <t>UPIOUT/405949315233/ritikg222@fifederal/Me
mb/0000</t>
  </si>
  <si>
    <t>29/02/2024</t>
  </si>
  <si>
    <t>UPIOUT/406021205549/gupta.ritik@niyoicici/
Me/0000</t>
  </si>
  <si>
    <t>UPI IN/406062604801/8130936752@ybl/Payment
f/0000</t>
  </si>
  <si>
    <t>UPI IN/406006518118/singhpranchol13-2@okhd
fc/0000</t>
  </si>
  <si>
    <t>UPIOUT/406048042769/gupta.ritik@niyoicici/
Me/0000</t>
  </si>
  <si>
    <t>02/03/2024</t>
  </si>
  <si>
    <t>UPI IN/406203320146/9812418953@axl/Payment
f/0000</t>
  </si>
  <si>
    <t>03/03/2024</t>
  </si>
  <si>
    <t>UPIOUT/406312812774/amznlpa-
nuqcoricox@apl/R/7322</t>
  </si>
  <si>
    <t>TO ECM/406317651243/89051773 \GOOGLE</t>
  </si>
  <si>
    <t>04/03/2024</t>
  </si>
  <si>
    <t>NFT/PAYPAL PAYMENTS/CITIN24433567119/CITI</t>
  </si>
  <si>
    <t>VisaDRefund04032024 GOOGLE PLA</t>
  </si>
  <si>
    <t>07/03/2024</t>
  </si>
  <si>
    <t>UPI
IN/406755119915/omanwarom@okicici/UPI/0000</t>
  </si>
  <si>
    <t>09/03/2024</t>
  </si>
  <si>
    <t>UPIOUT/406926628739/playstore@axisbank/Man
da/5817</t>
  </si>
  <si>
    <t>10/03/2024</t>
  </si>
  <si>
    <t>UPIOUT/407051948521/maysquarelifepvtltd.bd
pg/5621</t>
  </si>
  <si>
    <t>11/03/2024</t>
  </si>
  <si>
    <t>UPIOUT/407176717762/makemytrip@hdfcbank/Pa
ym/4722</t>
  </si>
  <si>
    <t>UPI
IN/407176770859/makemytrip@hdfcbank/MMT
/0000</t>
  </si>
  <si>
    <t>UPIOUT/407132964916/Makemytrip1.UPI@hdfcba
nk/4722</t>
  </si>
  <si>
    <t>UPI IN/407176967118/makemytrip1.upi@hdfcba
nk/0000</t>
  </si>
  <si>
    <t>NFT/PAYPAL PAYMENTS/CITIN24436883172/CITI</t>
  </si>
  <si>
    <t>UPI IN/407142157176/9643636600@paytm/11mar
ch/0000</t>
  </si>
  <si>
    <t>UPIOUT/407177402207/makemytrip@hdfcbank/Pa
ym/4722</t>
  </si>
  <si>
    <t>UPI
IN/407177473011/makemytrip@hdfcbank/MMT
/0000</t>
  </si>
  <si>
    <t>12/03/2024</t>
  </si>
  <si>
    <t>UPIOUT/407215069619/makemytrip.upi@hdfcban
k//4722</t>
  </si>
  <si>
    <t>UPIOUT/407216041652/makemytrip@indus/UPIIn
te/4722</t>
  </si>
  <si>
    <t>14/03/2024</t>
  </si>
  <si>
    <t>TO ECM/407305690794/89051821 \SPOTIFY</t>
  </si>
  <si>
    <t>VisaDRefund10032024 GOOGLE PLA</t>
  </si>
  <si>
    <t>UPI IN/444034964189/9643636600@paytm/13th
ma/0000</t>
  </si>
  <si>
    <t>UPI IN/407469112044/arushi4sep@okicici/UPI
/0000</t>
  </si>
  <si>
    <t>19/03/2024</t>
  </si>
  <si>
    <t>UPI IN/407908421463/makemytrip@indus/Refun
d/0000</t>
  </si>
  <si>
    <t>UPI IN/407901242947/makemytrip.upi@hdfcban
k//0000</t>
  </si>
  <si>
    <t>22/03/2024</t>
  </si>
  <si>
    <t>SBINT:23-12-2023 to
22-03-2024[77770128811144]</t>
  </si>
  <si>
    <t>23/03/2024</t>
  </si>
  <si>
    <t>UPI
IN/408357030336/omanwarom@okicici/UPI/0000</t>
  </si>
  <si>
    <t>27/03/2024</t>
  </si>
  <si>
    <t>UPI
IN/408721111302/omanwarom@okicici/UPI/0000</t>
  </si>
  <si>
    <t>30/03/2024</t>
  </si>
  <si>
    <t>UPI IN/409049181642/7011119142@paytm/From
Fi/0000</t>
  </si>
  <si>
    <t>UPI IN/409049213917/7011119142@paytm/From
Ni/0000</t>
  </si>
  <si>
    <t>UPIOUT/409049339909/businessmindeler@okhdf
cb/0000</t>
  </si>
  <si>
    <t>31/03/2024</t>
  </si>
  <si>
    <t>TO ECM/409117496440/89051985 \GOOGLE</t>
  </si>
  <si>
    <t>02/04/2024</t>
  </si>
  <si>
    <t>UPI
IN/409317452270/nishtha.2308@paytm/Sent
/0000</t>
  </si>
  <si>
    <t>UPI IN/445916833956/9990104287@paytm/Sent
fr/0000</t>
  </si>
  <si>
    <t>UPI IN/445935384437/8595607119@paytm/Sent
fr/0000</t>
  </si>
  <si>
    <t>03/04/2024</t>
  </si>
  <si>
    <t>UPIOUT/446002103813/gupta.ritik@niyoicici/
3 /0000</t>
  </si>
  <si>
    <t>08/04/2024</t>
  </si>
  <si>
    <t>UPIOUT/446539966764/businessmindeler@okhdf
cb/0000</t>
  </si>
  <si>
    <t>09/04/2024</t>
  </si>
  <si>
    <t>UPIOUT/410053329874/playstore@axisbank/Man
da/5817</t>
  </si>
  <si>
    <t>UPI IN/410048084615/anxhnurag-1@okhdfcbank
/U/0000</t>
  </si>
  <si>
    <t>10/04/2024</t>
  </si>
  <si>
    <t>UPI IN/410161005396/playstore@axisbank/UPI
/0000</t>
  </si>
  <si>
    <t>07/04/2024</t>
  </si>
  <si>
    <t>VisaDRefund07042024 GOOGLE CLO</t>
  </si>
  <si>
    <t>11/04/2024</t>
  </si>
  <si>
    <t>UPI IN/410224405323/7011119142@paytm/From
An/0000</t>
  </si>
  <si>
    <t>14/04/2024</t>
  </si>
  <si>
    <t>TO ECM/410405888994/89051821 \SPOTIFY</t>
  </si>
  <si>
    <t>UPI IN/447116286099/7011119142@paytm/For
iph/0000</t>
  </si>
  <si>
    <t>UPIOUT/447110229474/8377875080@paytm/Iphon
e/0000</t>
  </si>
  <si>
    <t>15/04/2024</t>
  </si>
  <si>
    <t>UPIOUT/410679275715/appleservices.bdsi@hdf
cb/5815</t>
  </si>
  <si>
    <t>UPI IN/410679357359/appleservices.bdsi@hdf
cb/0000</t>
  </si>
  <si>
    <t>16/04/2024</t>
  </si>
  <si>
    <t>UPIOUT/447305204633/businessmindeler@okhdf
cb/0000</t>
  </si>
  <si>
    <t>17/04/2024</t>
  </si>
  <si>
    <t>UPI IN/410813067846/9643636600@paytm/23441
01/0000</t>
  </si>
  <si>
    <t>UPIOUT/410838131871/businessmindeler@okhdf
cb/0000</t>
  </si>
  <si>
    <t>UPI IN/410863192647/businessmindeler@okhdf
cb/0000</t>
  </si>
  <si>
    <t>18/04/2024</t>
  </si>
  <si>
    <t>UPI IN/410929025267/8810429961@paytm/Sent
fr/0000</t>
  </si>
  <si>
    <t>19/04/2024</t>
  </si>
  <si>
    <t>UPIOUT/411035378537/amzn-
dgj5qhw81cv@yapl/NA/5411</t>
  </si>
  <si>
    <t>20/04/2024</t>
  </si>
  <si>
    <t>UPI
IN/411116412871/7011119142@paytm/Palash
/0000</t>
  </si>
  <si>
    <t>UPIOUT/411196351653/amazonsellerservices.9
83/5399</t>
  </si>
  <si>
    <t>29/04/2024</t>
  </si>
  <si>
    <t>UPI IN/448609705797/7011119142@paytm/Rajma
nd/0000</t>
  </si>
  <si>
    <t>UPIOUT/448609708445/businessmindeler@okhdf
cb/0000</t>
  </si>
  <si>
    <t>30/04/2024</t>
  </si>
  <si>
    <t>UPIOUT/448710825521/ritikg222@fifederal/Fr
om/0000</t>
  </si>
  <si>
    <t>05/05/2024</t>
  </si>
  <si>
    <t>UPI IN/449221509228/7011119142@paytm/Back
fr/0000</t>
  </si>
  <si>
    <t>UPI IN/449221523806/7011119142@paytm/Augen
C/0000</t>
  </si>
  <si>
    <t>10/05/2024</t>
  </si>
  <si>
    <t>CHRG/NACH
RETURN/05-05-2024/1RAZORPAYSOFTWAREPRIV</t>
  </si>
  <si>
    <t>14/05/2024</t>
  </si>
  <si>
    <t>TO ECM/413405428915/89051821 \SPOTIFY</t>
  </si>
  <si>
    <t>15/05/2024</t>
  </si>
  <si>
    <t>TO ECM/413518976295/89051773 \GOOGLE</t>
  </si>
  <si>
    <t>19/05/2024</t>
  </si>
  <si>
    <t>TO ECM/414014140355/470000087025329
\IND*Lin</t>
  </si>
  <si>
    <t>21/05/2024</t>
  </si>
  <si>
    <t>TO ECM/414217017531/470000087025329
\IND*Lin</t>
  </si>
  <si>
    <t>22/05/2024</t>
  </si>
  <si>
    <t>VisaDRefund22052024 GOOGLE PLA</t>
  </si>
  <si>
    <t>VisaDRefund22052024 IND*LINKED</t>
  </si>
  <si>
    <t>31/05/2024</t>
  </si>
  <si>
    <t>UPIOUT/415248784249/payzomato@hdfcbank/NA/
5814</t>
  </si>
  <si>
    <t>02/06/2024</t>
  </si>
  <si>
    <t>UPIOUT/415443767394/swiggyupi@axisbank/Swi
gg/5814</t>
  </si>
  <si>
    <t>03/06/2024</t>
  </si>
  <si>
    <t>UPIOUT/415525062133/swiggyupi@axb/Pay for
In/5814</t>
  </si>
  <si>
    <t>04/06/2024</t>
  </si>
  <si>
    <t>UPIOUT/452207326728/swiggyupi@axisbank/Swi
gg/5814</t>
  </si>
  <si>
    <t>ACHDR/RAZORPAYSOFTWAREPRIV/FDRL70229042410
00920/S</t>
  </si>
  <si>
    <t>FT IMPS/IFI/415612503871/RAZORPAYSOFTWAREP
R/Capita</t>
  </si>
  <si>
    <t>05/06/2024</t>
  </si>
  <si>
    <t>UPIOUT/415793398790/appleservices.bdsi@ici
ci/5732</t>
  </si>
  <si>
    <t>UPI IN/415721995086/7011119142@paytm/For
ama/0000</t>
  </si>
  <si>
    <t>06/06/2024</t>
  </si>
  <si>
    <t>UPIOUT/415810475694/amznlpa-t5ehezzll5@rap
l//7322</t>
  </si>
  <si>
    <t>08/06/2024</t>
  </si>
  <si>
    <t>UPI REFUND RRC 415793398790</t>
  </si>
  <si>
    <t>10/06/2024</t>
  </si>
  <si>
    <t>CHRG/NACH
RETURN/05-06-2024/1RAZORPAYSOFTWAREPRIV</t>
  </si>
  <si>
    <t>13/06/2024</t>
  </si>
  <si>
    <t>UPI IN/416546925565/7011119142@paytm/Sent
fr/0000</t>
  </si>
  <si>
    <t>UPIOUT/416572061777/appleservices.bdsi@hdf
cb/5815</t>
  </si>
  <si>
    <t>14/06/2024</t>
  </si>
  <si>
    <t>TO ECM/416505872378/89051821 \SPOTIFY</t>
  </si>
  <si>
    <t>UPI IN/416628545732/7011119142@paytm/Sent
fr/0000</t>
  </si>
  <si>
    <t>UPI IN/416628650732/7011119142@paytm/Sent
fr/0000</t>
  </si>
  <si>
    <t>UPIOUT/416674603094/appleservices.bdsi@hdf
cb/5815</t>
  </si>
  <si>
    <t>20/06/2024</t>
  </si>
  <si>
    <t>UPI IN/417293024785/appleservices.bdsi@hdf
cb/0000</t>
  </si>
  <si>
    <t>UPIOUT/490434968811/gupta.ritik@niyoicici/
Se/0000</t>
  </si>
  <si>
    <t>21/06/2024</t>
  </si>
  <si>
    <t>SBINT:23-03-2024 to
21-06-2024[77770128811144]</t>
  </si>
  <si>
    <t>24/06/2024</t>
  </si>
  <si>
    <t>TO ECM/417614750079/470000087025329
\IND*Lin</t>
  </si>
  <si>
    <t>25/06/2024</t>
  </si>
  <si>
    <t>VisaDRefund25062024 IND*LINKED</t>
  </si>
  <si>
    <t>29/06/2024</t>
  </si>
  <si>
    <t>UPIOUT/418121765994/billdeskpg.appleservic
es/5815</t>
  </si>
  <si>
    <t>12/07/2024</t>
  </si>
  <si>
    <t>UPI IN/492628996282/7011119142@paytm/Sent
fr/0000</t>
  </si>
  <si>
    <t>14/07/2024</t>
  </si>
  <si>
    <t>UPIOUT/419676509882/appleservices.bdsi@hdf
cb/5815</t>
  </si>
  <si>
    <t>UPI IN/419607831306/7011119142@paytm/For
Spo/0000</t>
  </si>
  <si>
    <t>TO ECM/419505438379/89051821 \SPOTIFY</t>
  </si>
  <si>
    <t>15/07/2024</t>
  </si>
  <si>
    <t>UPI IN/419743626481/7011119142@paytm/Sent
fr/0000</t>
  </si>
  <si>
    <t>TO ECM/419716255065/89051773 \GOOGLE</t>
  </si>
  <si>
    <t>16/07/2024</t>
  </si>
  <si>
    <t>UPI
IN/456428768849/r3172712@okaxis/UPI/0000</t>
  </si>
  <si>
    <t>UPIOUT/493039345465/ritikg222@fifederal/Ma
ha/0000</t>
  </si>
  <si>
    <t>23/07/2024</t>
  </si>
  <si>
    <t>VisaDRefund23072024 GOOGLE PLA</t>
  </si>
  <si>
    <t>01/08/2024</t>
  </si>
  <si>
    <t>UPI
IN/421429271991/957193312-d@ibl/Payment
/0000</t>
  </si>
  <si>
    <t>UPIOUT/421425734145/businessmindeler@okhdf
cb/0000</t>
  </si>
  <si>
    <t>GRAND TOTAL</t>
  </si>
  <si>
    <t>DATE</t>
  </si>
  <si>
    <t>Feature Reward Points</t>
  </si>
  <si>
    <t>AMT</t>
  </si>
  <si>
    <t>Debit / Credit</t>
  </si>
  <si>
    <t>Opening Bal</t>
  </si>
  <si>
    <t>-</t>
  </si>
  <si>
    <t>Payment / Credit</t>
  </si>
  <si>
    <t>+</t>
  </si>
  <si>
    <t>Purchases / Debits</t>
  </si>
  <si>
    <t>Finance Charges</t>
  </si>
  <si>
    <t>=</t>
  </si>
  <si>
    <t>Total Dues</t>
  </si>
  <si>
    <t>ENCALM LOUNGE          DELHI</t>
  </si>
  <si>
    <t>BOOKMYSHOW COM         GURGAON</t>
  </si>
  <si>
    <t>PZELECTRICITY          MUMBAI</t>
  </si>
  <si>
    <t>MEESHO                 BANGALORE</t>
  </si>
  <si>
    <t>Cr</t>
  </si>
  <si>
    <t>NETBANKING TRANSFER (Ref# 00000000000630019655830)</t>
  </si>
  <si>
    <t>PAYTM UTILITY          NOIDA</t>
  </si>
  <si>
    <t>FLIPKART PAYMENTS      GURGAON</t>
  </si>
  <si>
    <t>AMAZON SELLER SERVICES MUMBAI</t>
  </si>
  <si>
    <t>WWW DINEOUT CO IN      GURGAON</t>
  </si>
  <si>
    <t>AMAZON PAY BALANCE LOADMUMBAI</t>
  </si>
  <si>
    <t>WWW JUSTDIAL COM       GURGAON</t>
  </si>
  <si>
    <t>AMAZON IN GROCERY      MUMBAI</t>
  </si>
  <si>
    <t>APPLE INDIA PVT LTD    MUMBAI</t>
  </si>
  <si>
    <t>ZOMATO LIMITED         GURGAON</t>
  </si>
  <si>
    <t>ZEPTO MARKETPLACE PRIVABANGALORE</t>
  </si>
  <si>
    <t>MER EMI  ,PROCNG FEE,00000000001267 (Ref# 09999999980715009086566)</t>
  </si>
  <si>
    <t>IGST-VPS2619725028919-RATE 18.0 -07 (Ref# 09999999980715009086566)</t>
  </si>
  <si>
    <t>NETBANKING TRANSFER (Ref# 00000000000718016198514)</t>
  </si>
  <si>
    <t>MER EMI  ,INT NBR:01,00000126782346 (Ref# 09999999980719008887628)</t>
  </si>
  <si>
    <t>M-POLICYBAZAAR EMI BAS,P:01,0001267 (Ref# 09999999980719008887610)</t>
  </si>
  <si>
    <t>IGST-VPS2620142781656-RATE 18.0 -07 (Ref# 09999999980719008887628)</t>
  </si>
  <si>
    <t>ZEPTO                  GURGAON</t>
  </si>
  <si>
    <t>BLINKIT                GURGAON</t>
  </si>
  <si>
    <t>INDIGO AIRLINE         GURGAON</t>
  </si>
  <si>
    <t>RELIANCE JIO INFOCOMM LMUMBAI</t>
  </si>
  <si>
    <t>MYJIO                  MUMBAI</t>
  </si>
  <si>
    <t>WESTSIDE               MUMBAI</t>
  </si>
  <si>
    <t>POLICYBAZAAR EMI BASE  GURGAON (Ref# 09999999980804000012753)</t>
  </si>
  <si>
    <t>TELE TRANSFER CREDIT (Ref# ST252180083000010635519)</t>
  </si>
  <si>
    <t>MER EMI  ,LOAN PRECL,00000000001267 (Ref# 09999999980805001581266)</t>
  </si>
  <si>
    <t>IGST-VPS2621876286193-RATE 18.0 -07 (Ref# 09999999980805001581274)</t>
  </si>
  <si>
    <t>MER EMI  ,PRECLO INT,00000126782346 (Ref# 09999999980805001581274)</t>
  </si>
  <si>
    <t>ADANI LOUNGE           MUMBAI</t>
  </si>
  <si>
    <t>SWIGGY                 NOIDA</t>
  </si>
  <si>
    <t>WWW SWIGGY COM         GURGAON</t>
  </si>
  <si>
    <t xml:space="preserve">BLINKIT GURGAON </t>
  </si>
  <si>
    <t xml:space="preserve">SWIGGY BENGALURU </t>
  </si>
  <si>
    <t xml:space="preserve">ZOMATO LIMITED GURGAON </t>
  </si>
  <si>
    <t xml:space="preserve">ZEPTO GURGAON </t>
  </si>
  <si>
    <t xml:space="preserve">TREEBO HOTELS BANGALORE </t>
  </si>
  <si>
    <t xml:space="preserve">MYJIO MUMBAI </t>
  </si>
  <si>
    <t xml:space="preserve">4012 DMART POWAI MUMBAI </t>
  </si>
  <si>
    <t xml:space="preserve">URBANCLAP NOIDA </t>
  </si>
  <si>
    <t xml:space="preserve">MEESHO BANGALORE </t>
  </si>
  <si>
    <t xml:space="preserve">AMAZON SELLER SERVICES MUMBAI </t>
  </si>
  <si>
    <t xml:space="preserve">DISTRICT DINING NEW DELHI </t>
  </si>
  <si>
    <t xml:space="preserve">KUAI KITCHEN MUMBAI </t>
  </si>
  <si>
    <t xml:space="preserve">ZEPTO MARKETPLACE PRIV ABANGALORE </t>
  </si>
  <si>
    <t>BPPY CC PAYMENT DP0152 51135213XgwV6 (Ref# ST252520083000010125347)</t>
  </si>
  <si>
    <t xml:space="preserve">WWW MYNTRA COM GURGAON </t>
  </si>
  <si>
    <t xml:space="preserve">AMAZON GIFT CARD MUMBAI </t>
  </si>
  <si>
    <t xml:space="preserve">BEEJAPURI DAIRY PVT LT DGURGAON </t>
  </si>
  <si>
    <t xml:space="preserve">FLIPKART PAYMENTS GURGAON </t>
  </si>
  <si>
    <t xml:space="preserve">IRCTC NOIDA </t>
  </si>
  <si>
    <t xml:space="preserve">COUNTRY DELIGHT BANGALORE </t>
  </si>
  <si>
    <t>MER EMI ,PROCNG FEE,0 0000000001297 (Ref# 09999999980924000586919)</t>
  </si>
  <si>
    <t>IGST-VPS2626808283769- RATE 18.0 -07 (Ref# 09999999980924000586919)</t>
  </si>
  <si>
    <t xml:space="preserve">BOOKMYSHOW COM GURGAON </t>
  </si>
  <si>
    <t xml:space="preserve">WWW SWIGGY COM GURGAON </t>
  </si>
  <si>
    <t>BPPY CC PAYMENT DP0152 82102450CeLm1 (Ref# ST252830083000010237992)</t>
  </si>
  <si>
    <t xml:space="preserve">SWIGGY BANGALORE </t>
  </si>
  <si>
    <t xml:space="preserve">M-FLIPKART PAYMENTS ,P:01,0001297 </t>
  </si>
  <si>
    <t>MER EMI ,INT NBR:01,0 0000129797556 (Ref# 09999999981019009186081)</t>
  </si>
  <si>
    <t>IGST-VPS2629396627747- RATE 18.0 -07 (Ref# 09999999981019009186081)</t>
  </si>
  <si>
    <t xml:space="preserve">HARNESSING HARVEST PRI VDELHI </t>
  </si>
  <si>
    <t xml:space="preserve">ETERNAL LIMITED GURGAON </t>
  </si>
  <si>
    <t xml:space="preserve">MAKEMYTRIP INDIA PVT L TNEW DELHI </t>
  </si>
  <si>
    <t>BPPY CC PAYMENT DP0153 1015095622dr2 (Ref# ST253110083000010124169)</t>
  </si>
  <si>
    <t xml:space="preserve">WWW DINEOUT CO IN GURGAON </t>
  </si>
  <si>
    <t xml:space="preserve">AMAZON IN GROCERY MUMBAI </t>
  </si>
  <si>
    <t xml:space="preserve">M-FLIPKART PAYMENTS ,P:02,0001297 </t>
  </si>
  <si>
    <t>MER EMI ,INT NBR:02,0 0000129797556 (Ref# 09999999981119008886333)</t>
  </si>
  <si>
    <t xml:space="preserve">SWIGGY NOIDA </t>
  </si>
  <si>
    <t>IGST-VPS2632575518679- RATE 18.0 -07 (Ref# 09999999981119008886333)</t>
  </si>
  <si>
    <t xml:space="preserve">SWIGGY DINEOUT BENGALURU </t>
  </si>
  <si>
    <t xml:space="preserve">PHARMEASY IN MUMBAI </t>
  </si>
  <si>
    <t>BPPY CC PAYMENT DP0153 39113103q4A10 (Ref# ST253400083000010148213)</t>
  </si>
  <si>
    <t xml:space="preserve">M-FLIPKART PAYMENTS ,P:03,0001297 </t>
  </si>
  <si>
    <t>MER EMI ,INT NBR:03,0 0000129797556 (Ref# 09999999981219008780252)</t>
  </si>
  <si>
    <t xml:space="preserve">WWW SWIGGY IN BANGALORE </t>
  </si>
  <si>
    <t>IGST-VPS2635461837804- RATE 18.0 -07 (Ref# 09999999981219008780252)</t>
  </si>
  <si>
    <t xml:space="preserve">INDIEJEWEL FASHIONS PR MUMBAI </t>
  </si>
  <si>
    <t>CC PAYMENT 45789246147 7 PayZapp (Ref# 00000000000108016055908)</t>
  </si>
  <si>
    <t xml:space="preserve">GYFTRVQUCHERS NEW DELHI </t>
  </si>
  <si>
    <t xml:space="preserve">M-FLIPKART PAYMENTS ,P:04,0001297 </t>
  </si>
  <si>
    <t>MER EMI ,INT NBR:04,0 0000129797556 (Ref# 09999999980119008485491)</t>
  </si>
  <si>
    <t>IGST-VPS2602038353756- RATE 18.0 -07 (Ref# 09999999980119008485491)</t>
  </si>
  <si>
    <t xml:space="preserve">YATRA FLIGHT VIA SMART BBANGALORE </t>
  </si>
  <si>
    <t>REDEMPTION PROC FEE  (Ref# ST260350084000011848107)</t>
  </si>
  <si>
    <t>IGST-VPS2603566604101- RATE 18.0 -07 (Ref# ST260350084000011848107)</t>
  </si>
  <si>
    <t>CC PAYMENT 41054321698 7 PayZapp (Ref# 00000000000208018988179)</t>
  </si>
  <si>
    <t xml:space="preserve">M-FLIPKART PAYMENTS ,P:05,0001297 </t>
  </si>
  <si>
    <t>MER EMI ,INT NBR:05,0 0000129797556 (Ref# 09999999980219009181063)</t>
  </si>
  <si>
    <t>19/02/2026 / 00:00</t>
  </si>
  <si>
    <t>IGST-VPS2605102694188- RATE 18.0 -07 (Ref# 09999999980219009181063)</t>
  </si>
  <si>
    <t>22/02/2026 / 14:58</t>
  </si>
  <si>
    <t>22/02/2026 / 15:00</t>
  </si>
  <si>
    <t>22/02/2026 / 15:45</t>
  </si>
  <si>
    <t>22/02/2026 / 15:51</t>
  </si>
  <si>
    <t>23/02/2026 / 18:49</t>
  </si>
  <si>
    <t>23/02/2026 / 00:39</t>
  </si>
  <si>
    <t>24/02/2026 / 22:08</t>
  </si>
  <si>
    <t>24/02/2026 / 23:12</t>
  </si>
  <si>
    <t xml:space="preserve">SWIGGY IN BANGALORE </t>
  </si>
  <si>
    <t>24/02/2026 / 00:00</t>
  </si>
  <si>
    <t>25/02/2026 / 14:13</t>
  </si>
  <si>
    <t>25/02/2026 / 03:25</t>
  </si>
  <si>
    <t xml:space="preserve">WWW LOUNGEONE AI AHMEDABAD </t>
  </si>
  <si>
    <t>25/02/2026 / 00:00</t>
  </si>
  <si>
    <t>26/02/2026 / 18:38</t>
  </si>
  <si>
    <t>27/02/2026 / 21:52</t>
  </si>
  <si>
    <t>28/02/2026 / 17:13</t>
  </si>
  <si>
    <t>28/02/2026 / 00:00</t>
  </si>
  <si>
    <t>01/03/2026 / 22:44</t>
  </si>
  <si>
    <t>01/03/2026 / 18:26</t>
  </si>
  <si>
    <t>01/03/2026 / 00:00</t>
  </si>
  <si>
    <t>02/03/2026 / 09:49</t>
  </si>
  <si>
    <t>02/03/2026 / 17:09</t>
  </si>
  <si>
    <t>02/03/2026 / 00:00</t>
  </si>
  <si>
    <t>04/03/2026 / 22:23</t>
  </si>
  <si>
    <t>05/03/2026 / 13:14</t>
  </si>
  <si>
    <t xml:space="preserve">UBER INDIA SYSTEMS PRI VNOIDA </t>
  </si>
  <si>
    <t>05/03/2026 / 00:00</t>
  </si>
  <si>
    <t>07/03/2026 / 21:14</t>
  </si>
  <si>
    <t>07/03/2026 / 11:35</t>
  </si>
  <si>
    <t>08/03/2026 / 17:13</t>
  </si>
  <si>
    <t>CC PAYMENT 00297019831 8 PayZapp (Ref# 00000000000308019484879)</t>
  </si>
  <si>
    <t>10/03/2026 / 22:06</t>
  </si>
  <si>
    <t>10/03/2026 / 00:00</t>
  </si>
  <si>
    <t>11/03/2026 / 12:21</t>
  </si>
  <si>
    <t>11/03/2026 / 12:19</t>
  </si>
  <si>
    <t>12/03/2026 / 18:43</t>
  </si>
  <si>
    <t>13/03/2026 / 22:17</t>
  </si>
  <si>
    <t>13/03/2026 / 22:40</t>
  </si>
  <si>
    <t>13/03/2026 / 22:23</t>
  </si>
  <si>
    <t>13/03/2026 / 00:00</t>
  </si>
  <si>
    <t>14/03/2026 / 13:49</t>
  </si>
  <si>
    <t>14/03/2026 / 13:51</t>
  </si>
  <si>
    <t>14/03/2026 / 13:36</t>
  </si>
  <si>
    <t>17/03/2026 / 22:14</t>
  </si>
  <si>
    <t>19/03/2026 / 00:00</t>
  </si>
  <si>
    <t xml:space="preserve">M-FLIPKART PAYMENTS ,P:06,0001297 </t>
  </si>
  <si>
    <t>MER EMI ,INT NBR:06,0 0000129797556 (Ref# 09999999980319008985702)</t>
  </si>
  <si>
    <t>19/03/2026 / 13:54</t>
  </si>
  <si>
    <t>19/03/2026 / 20:00</t>
  </si>
  <si>
    <t>IGST-VPS2607974953332- RATE 18.0 -07 (Ref# 09999999980319008985702)</t>
  </si>
  <si>
    <t>25/03/2026 / 14:34</t>
  </si>
  <si>
    <t>28/03/2026 / 13:40</t>
  </si>
  <si>
    <t>28/03/2026 / 12:06</t>
  </si>
  <si>
    <t>28/03/2026 / 00:00</t>
  </si>
  <si>
    <t>30/03/2026 / 11:05</t>
  </si>
  <si>
    <t>30/03/2026 / 09:53</t>
  </si>
  <si>
    <t>30/03/2026 / 18:46</t>
  </si>
  <si>
    <t>30/03/2026 / 00:49</t>
  </si>
  <si>
    <t>31/03/2026 / 15:02</t>
  </si>
  <si>
    <t xml:space="preserve">ELEPHANT ART CAFE ANJUNA </t>
  </si>
  <si>
    <t>31/03/2026 / 16:27</t>
  </si>
  <si>
    <t>03/04/2026 / 23:37</t>
  </si>
  <si>
    <t>CC PAYMENT 21523963475 6 PayZapp (Ref# 00000000000403019786025)</t>
  </si>
  <si>
    <t>05/04/2026 / 12:46</t>
  </si>
  <si>
    <t xml:space="preserve">SWIGGY INSTAMART GURGAON </t>
  </si>
  <si>
    <t>07/04/2026 / 11:48</t>
  </si>
  <si>
    <t xml:space="preserve">INSTAMART BANGALORE </t>
  </si>
  <si>
    <t>08/04/2026 / 22:45</t>
  </si>
  <si>
    <t>08/04/2026 / 15:35</t>
  </si>
  <si>
    <t>12/04/2026 / 14:26</t>
  </si>
  <si>
    <t>12/04/2026 / 13:02</t>
  </si>
  <si>
    <t>14/04/2026 / 11:59</t>
  </si>
  <si>
    <t>14/04/2026 / 23:24</t>
  </si>
  <si>
    <t xml:space="preserve">Tata Unistore Limit Mumbai </t>
  </si>
  <si>
    <t xml:space="preserve">UPI-ARJUN HOSPITALITY SE </t>
  </si>
  <si>
    <t xml:space="preserve">UPI-magicpin  </t>
  </si>
  <si>
    <t xml:space="preserve">UPI-ROPPEN TRANSPORTAT ION SER </t>
  </si>
  <si>
    <t xml:space="preserve">UPI-MAESTROEDGE SOLUTI ONS PRI </t>
  </si>
  <si>
    <t xml:space="preserve">UPI-BARBEQUE NATION  </t>
  </si>
  <si>
    <t xml:space="preserve">UPI-Aggarwal dental  </t>
  </si>
  <si>
    <t xml:space="preserve">UPI-Magicpin  </t>
  </si>
  <si>
    <t xml:space="preserve">UPI-Krishan Kumar  </t>
  </si>
  <si>
    <t xml:space="preserve">UPI-NEHABALHARA  </t>
  </si>
  <si>
    <t xml:space="preserve">UPI-Mr IKARAR KHAN  </t>
  </si>
  <si>
    <t xml:space="preserve">UPI-yo pan corner  </t>
  </si>
  <si>
    <t xml:space="preserve">UPI-AK ENTERPRISES  </t>
  </si>
  <si>
    <t xml:space="preserve">UPI-RADHEY SHYAM CHAUR A </t>
  </si>
  <si>
    <t xml:space="preserve">UPI-ANSHUL KUMAR  </t>
  </si>
  <si>
    <t xml:space="preserve">UPI-KIRAN PHARMA INDIA PVT LT </t>
  </si>
  <si>
    <t xml:space="preserve">UPI-VIVEK KUMAR  </t>
  </si>
  <si>
    <t xml:space="preserve">UPI-SUMIT DHULL  </t>
  </si>
  <si>
    <t xml:space="preserve">UPI-SPICES OF SOUTH  </t>
  </si>
  <si>
    <t xml:space="preserve">UPI-OM MEDICOS  </t>
  </si>
  <si>
    <t xml:space="preserve">UPI-MADAN LAL BAJAJ  </t>
  </si>
  <si>
    <t xml:space="preserve">UPI-Make My Trip  </t>
  </si>
  <si>
    <t xml:space="preserve">UPI CC-30-10-2025-3915 29963638 </t>
  </si>
  <si>
    <t xml:space="preserve">UPI-WWW MAGICPIN IN  </t>
  </si>
  <si>
    <t xml:space="preserve">UPI-Airtel  </t>
  </si>
  <si>
    <t xml:space="preserve">UPI-SAPAN RAI  </t>
  </si>
  <si>
    <t xml:space="preserve">UPI-HIFZUR RAHMAN  </t>
  </si>
  <si>
    <t xml:space="preserve">UPI-HARDIAL DASS BAWA  </t>
  </si>
  <si>
    <t xml:space="preserve">UPI-Rapido  </t>
  </si>
  <si>
    <t>BPPY CC PAYMENT DP0153 10150941wpHPL (Ref# ST253110083000010152036)</t>
  </si>
  <si>
    <t xml:space="preserve">UPI-DIPAN PANDIT  </t>
  </si>
  <si>
    <t xml:space="preserve">UPI-RAINBOW JUICE CENT RE </t>
  </si>
  <si>
    <t xml:space="preserve">UPI-GAURAV SWEETS AND NAMKEEN </t>
  </si>
  <si>
    <t xml:space="preserve">UPI-Ranjeet Singh Anan d </t>
  </si>
  <si>
    <t xml:space="preserve">UPI-DESI NOOKAD 1  </t>
  </si>
  <si>
    <t xml:space="preserve">UPI-HITCHKI POWAI  </t>
  </si>
  <si>
    <t xml:space="preserve">UPI-Roppen Transportat ion Ser </t>
  </si>
  <si>
    <t xml:space="preserve">UPI-7 Eleven Mumbai F1 TM </t>
  </si>
  <si>
    <t xml:space="preserve">UPI-NEW K 3 SNACKS SWE ETS </t>
  </si>
  <si>
    <t xml:space="preserve">UPI-FAY HOSPITALITY  </t>
  </si>
  <si>
    <t xml:space="preserve">UPI-MMO Ghatkopar 12  </t>
  </si>
  <si>
    <t xml:space="preserve">UPI-SAKI VIHAR ROAD PO WAI </t>
  </si>
  <si>
    <t xml:space="preserve">UPI-UBER INDIA SYSTEMS PRIVAT </t>
  </si>
  <si>
    <t xml:space="preserve">UPI-TATA STARBUCKS PRI VATE LI </t>
  </si>
  <si>
    <t xml:space="preserve">UPI-Ravi Kailash Sonka r </t>
  </si>
  <si>
    <t xml:space="preserve">UPI-Bhikamchand Bikane ri Bhuj </t>
  </si>
  <si>
    <t xml:space="preserve">UPI-PUNJAB SWEET HOUSE AND RE </t>
  </si>
  <si>
    <t xml:space="preserve">GULLAK TECHNOLOGIES PR Bengaluru </t>
  </si>
  <si>
    <t>+ 13</t>
  </si>
  <si>
    <t xml:space="preserve">UPI-VIJAY KUMAR MISHRA  </t>
  </si>
  <si>
    <t xml:space="preserve">UPI-Rvk Hospitality Pr ivate L </t>
  </si>
  <si>
    <t xml:space="preserve">UPI-CINEPOLIS INDIA PR IVATE L </t>
  </si>
  <si>
    <t xml:space="preserve">UPI-Pizza Express BKC  </t>
  </si>
  <si>
    <t xml:space="preserve">UPI-Freshpik Mumbai T5 EP </t>
  </si>
  <si>
    <t xml:space="preserve">UPI-Samast Technologie s Priva </t>
  </si>
  <si>
    <t xml:space="preserve">UPI-Pawan Shop  </t>
  </si>
  <si>
    <t xml:space="preserve">UPI-URBAN COMPANY LIMI TED </t>
  </si>
  <si>
    <t xml:space="preserve">UPI-MR DIY  </t>
  </si>
  <si>
    <t xml:space="preserve">UPI-DISTRICT DINING  </t>
  </si>
  <si>
    <t>BPPY CC PAYMENT DP0153 39113121hFkDe (Ref# ST253400083000010210077)</t>
  </si>
  <si>
    <t xml:space="preserve">UPI-FreshPik Mumbai TT P1 </t>
  </si>
  <si>
    <t xml:space="preserve">UPI-PRONTO  </t>
  </si>
  <si>
    <t xml:space="preserve">UPI-FAHIM SAHID KHAN  </t>
  </si>
  <si>
    <t xml:space="preserve">UPI-SODEXO INDIA SERVI CES PRI </t>
  </si>
  <si>
    <t xml:space="preserve">UPI-QUICK BITE  </t>
  </si>
  <si>
    <t xml:space="preserve">UPI-Vishnu Jaiswal Gen eral St </t>
  </si>
  <si>
    <t xml:space="preserve">UPI-CINEPOLIS  </t>
  </si>
  <si>
    <t xml:space="preserve">UPI-FRESHPIK  </t>
  </si>
  <si>
    <t xml:space="preserve">UPI-SNABBIT  </t>
  </si>
  <si>
    <t xml:space="preserve">UPI-TRUPTI FARSAN  </t>
  </si>
  <si>
    <t xml:space="preserve">UPI-APSARA ICE CREAMS  </t>
  </si>
  <si>
    <t>+ 53</t>
  </si>
  <si>
    <t xml:space="preserve">UPI-Afoozo Pvt Ltd  </t>
  </si>
  <si>
    <t xml:space="preserve">UPI-Blue Tokai - Aurum Mall </t>
  </si>
  <si>
    <t xml:space="preserve">UPI-GURUKRUPA TRADING CO </t>
  </si>
  <si>
    <t xml:space="preserve">UPI-ZOMATO  </t>
  </si>
  <si>
    <t xml:space="preserve">UPI-POETRY POWAI  </t>
  </si>
  <si>
    <t>CC PAYMENT 56789267964 9 PayZapp (Ref# 00000000000108016219793)</t>
  </si>
  <si>
    <t xml:space="preserve">UPI-MAESTRO  </t>
  </si>
  <si>
    <t xml:space="preserve">UPI-BREWBAY INNOVATION S PRIVA </t>
  </si>
  <si>
    <t xml:space="preserve">UPI-Vi  </t>
  </si>
  <si>
    <t xml:space="preserve">UPI-INNOVATIVE RETAIL CONCEPT </t>
  </si>
  <si>
    <t>+ 26</t>
  </si>
  <si>
    <t xml:space="preserve">ZUDIO A UNIT OF TRENT LMUMBAI </t>
  </si>
  <si>
    <t>+ 38</t>
  </si>
  <si>
    <t xml:space="preserve">UPI-MD ISMAIL  </t>
  </si>
  <si>
    <t xml:space="preserve">UPI-KUSHAL SHAILENDRA SINGH </t>
  </si>
  <si>
    <t xml:space="preserve">UPI-Mr NANDUKUMAR SI NG </t>
  </si>
  <si>
    <t xml:space="preserve">UPI-MANTUN PODDAR  </t>
  </si>
  <si>
    <t>+ 10</t>
  </si>
  <si>
    <t xml:space="preserve">UPI-Aish Florist  </t>
  </si>
  <si>
    <t>FIRST YEAR MEMBERSHIP FEE (Ref# 16349468800120999199290)</t>
  </si>
  <si>
    <t>IGST-VPS2602140559164- RATE 18.0 -07 (Ref# 16349468800120999199290)</t>
  </si>
  <si>
    <t xml:space="preserve">BUNDLTECHNOLOGIESPRIVA TBangalore </t>
  </si>
  <si>
    <t xml:space="preserve">UPI-Swiggy Limited  </t>
  </si>
  <si>
    <t xml:space="preserve">UPI-Pronto  </t>
  </si>
  <si>
    <t xml:space="preserve">UPI-Swiggy  </t>
  </si>
  <si>
    <t xml:space="preserve">UPI-CHANDRASHEKHAR CHA UHAN </t>
  </si>
  <si>
    <t xml:space="preserve">UPI-Jio  </t>
  </si>
  <si>
    <t xml:space="preserve">UPI-Snabbit  </t>
  </si>
  <si>
    <t xml:space="preserve">UPI-JIO Postpaid  </t>
  </si>
  <si>
    <t xml:space="preserve">ZOMATO Gurugram </t>
  </si>
  <si>
    <t xml:space="preserve">UPI-Gaurav sweets and namkeen </t>
  </si>
  <si>
    <t xml:space="preserve">UPI-BRIJWASI SWEETS  </t>
  </si>
  <si>
    <t xml:space="preserve">UPI-abCoffee  </t>
  </si>
  <si>
    <t xml:space="preserve">UPI-RABINDRANATH PAL  </t>
  </si>
  <si>
    <t>CC PAYMENT 82054317477 3 PayZapp (Ref# 00000000000208019054765)</t>
  </si>
  <si>
    <t xml:space="preserve">UPI-Smart Mumbai TOJ6  </t>
  </si>
  <si>
    <t xml:space="preserve">UPI-MUJI  </t>
  </si>
  <si>
    <t xml:space="preserve">UPI-MOHAMMAD FAIZAN KH AN BAHA </t>
  </si>
  <si>
    <t xml:space="preserve">UPI-Meesho  </t>
  </si>
  <si>
    <t xml:space="preserve">UPI-SISU VENTURES  </t>
  </si>
  <si>
    <t>20/02/2026 / 23:13</t>
  </si>
  <si>
    <t xml:space="preserve">UPI-SAMAST TECHNOLOGIE S PRIVA </t>
  </si>
  <si>
    <t>20/02/2026 / 08:24</t>
  </si>
  <si>
    <t>20/02/2026 / 09:31</t>
  </si>
  <si>
    <t>20/02/2026 / 13:16</t>
  </si>
  <si>
    <t>21/02/2026 / 14:53</t>
  </si>
  <si>
    <t xml:space="preserve">UPI-SHEGAON KACHORI CE NTRE </t>
  </si>
  <si>
    <t>21/02/2026 / 15:00</t>
  </si>
  <si>
    <t>21/02/2026 / 15:12</t>
  </si>
  <si>
    <t>21/02/2026 / 16:37</t>
  </si>
  <si>
    <t xml:space="preserve">UPI-k tea and snacks k ati kab </t>
  </si>
  <si>
    <t>21/02/2026 / 17:13</t>
  </si>
  <si>
    <t xml:space="preserve">UPI-THE MALLESHWARAM C AFE </t>
  </si>
  <si>
    <t>21/02/2026 / 00:39</t>
  </si>
  <si>
    <t>23/02/2026 / 10:37</t>
  </si>
  <si>
    <t>23/02/2026 / 18:26</t>
  </si>
  <si>
    <t>24/02/2026 / 18:15</t>
  </si>
  <si>
    <t>25/02/2026 / 07:05</t>
  </si>
  <si>
    <t xml:space="preserve">UPI-Vendify  </t>
  </si>
  <si>
    <t>25/02/2026 / 07:06</t>
  </si>
  <si>
    <t>26/02/2026 / 13:50</t>
  </si>
  <si>
    <t xml:space="preserve">UPI-JAIN SNACKS CORNER  </t>
  </si>
  <si>
    <t>26/02/2026 / 14:27</t>
  </si>
  <si>
    <t xml:space="preserve">UPI-Himanshu Madan  </t>
  </si>
  <si>
    <t>26/02/2026 / 15:36</t>
  </si>
  <si>
    <t xml:space="preserve">UPI-SHRI RAM KUMAR SWA RNAKAR </t>
  </si>
  <si>
    <t>26/02/2026 / 16:06</t>
  </si>
  <si>
    <t xml:space="preserve">UPI-Vijay Shanker Tiwa ri </t>
  </si>
  <si>
    <t>26/02/2026 / 16:15</t>
  </si>
  <si>
    <t xml:space="preserve">UPI-AJMIRA BEGUM  </t>
  </si>
  <si>
    <t>26/02/2026 / 17:15</t>
  </si>
  <si>
    <t xml:space="preserve">UPI-ANAS AHMED  </t>
  </si>
  <si>
    <t>26/02/2026 / 17:28</t>
  </si>
  <si>
    <t xml:space="preserve">UPI-KUNAFA KING DESERT S K K D </t>
  </si>
  <si>
    <t>26/02/2026 / 17:33</t>
  </si>
  <si>
    <t xml:space="preserve">UPI-SYED SAJID ALI  </t>
  </si>
  <si>
    <t>27/02/2026 / 17:55</t>
  </si>
  <si>
    <t xml:space="preserve">UPI-Shri Ganesh corner  </t>
  </si>
  <si>
    <t>27/02/2026 / 18:43</t>
  </si>
  <si>
    <t>27/02/2026 / 18:58</t>
  </si>
  <si>
    <t>27/02/2026 / 19:03</t>
  </si>
  <si>
    <t xml:space="preserve">UPI-Sugarcane Juice  </t>
  </si>
  <si>
    <t>27/02/2026 / 20:50</t>
  </si>
  <si>
    <t xml:space="preserve">UPI-MOHD ILIYAS S O HA PHIULLA </t>
  </si>
  <si>
    <t>28/02/2026 / 22:49</t>
  </si>
  <si>
    <t>28/02/2026 / 22:51</t>
  </si>
  <si>
    <t xml:space="preserve">UPI-JMD ENTERPRISES  </t>
  </si>
  <si>
    <t>01/03/2026 / 19:40</t>
  </si>
  <si>
    <t xml:space="preserve">UPI-HEISETASSE BEVERAG ES PVT </t>
  </si>
  <si>
    <t>01/03/2026 / 21:35</t>
  </si>
  <si>
    <t xml:space="preserve">UPI-AVNISH KUMAR  </t>
  </si>
  <si>
    <t>02/03/2026 / 14:08</t>
  </si>
  <si>
    <t>03/03/2026 / 12:18</t>
  </si>
  <si>
    <t>03/03/2026 / 18:27</t>
  </si>
  <si>
    <t xml:space="preserve">UPI-VIPESH KUMAR GAUTA M </t>
  </si>
  <si>
    <t>04/03/2026 / 11:41</t>
  </si>
  <si>
    <t>05/03/2026 / 18:27</t>
  </si>
  <si>
    <t xml:space="preserve">UPI-DTC EVND  </t>
  </si>
  <si>
    <t>05/03/2026 / 19:06</t>
  </si>
  <si>
    <t xml:space="preserve">UPI-ASHRAFKHAN  </t>
  </si>
  <si>
    <t>05/03/2026 / 19:14</t>
  </si>
  <si>
    <t xml:space="preserve">UPI-UMESH RAINKWAL  </t>
  </si>
  <si>
    <t>06/03/2026 / 16:10</t>
  </si>
  <si>
    <t>06/03/2026 / 20:10</t>
  </si>
  <si>
    <t xml:space="preserve">UPI-SUKHVINDER SINGH  </t>
  </si>
  <si>
    <t>06/03/2026 / 20:31</t>
  </si>
  <si>
    <t xml:space="preserve">UPI-PREM LATA  </t>
  </si>
  <si>
    <t>06/03/2026 / 12:35</t>
  </si>
  <si>
    <t xml:space="preserve">UPI-Flipkart Payments  </t>
  </si>
  <si>
    <t>07/03/2026 / 20:42</t>
  </si>
  <si>
    <t>07/03/2026 / 21:06</t>
  </si>
  <si>
    <t xml:space="preserve">UPI-Odeon Gupta Paan E xpress </t>
  </si>
  <si>
    <t>07/03/2026 / 13:56</t>
  </si>
  <si>
    <t xml:space="preserve">UPI-Lucky Traders  </t>
  </si>
  <si>
    <t>09/03/2026 / 16:53</t>
  </si>
  <si>
    <t>09/03/2026 / 17:15</t>
  </si>
  <si>
    <t>11/03/2026 / 23:02</t>
  </si>
  <si>
    <t>CC PAYMENT 85324825280 6 PayZapp (Ref# 00000000000311017165854)</t>
  </si>
  <si>
    <t>12/03/2026 / 18:21</t>
  </si>
  <si>
    <t>13/03/2026 / 17:22</t>
  </si>
  <si>
    <t>13/03/2026 / 17:56</t>
  </si>
  <si>
    <t>16/03/2026 / 10:33</t>
  </si>
  <si>
    <t>16/03/2026 / 23:04</t>
  </si>
  <si>
    <t xml:space="preserve">UPI-WELLNESS FOREVER M H 2 </t>
  </si>
  <si>
    <t>19/03/2026 / 23:25</t>
  </si>
  <si>
    <t>20/03/2026 / 20:36</t>
  </si>
  <si>
    <t>23/03/2026 / 11:00</t>
  </si>
  <si>
    <t>23/03/2026 / 12:25</t>
  </si>
  <si>
    <t>24/03/2026 / 17:32</t>
  </si>
  <si>
    <t>27/03/2026 / 23:47</t>
  </si>
  <si>
    <t xml:space="preserve">UPI-AJAY SINGH  </t>
  </si>
  <si>
    <t>28/03/2026 / 23:13</t>
  </si>
  <si>
    <t xml:space="preserve">UPI-PIRATES CAFE  </t>
  </si>
  <si>
    <t>28/03/2026 / 14:02</t>
  </si>
  <si>
    <t xml:space="preserve">UPI-OXFORD ARCADE  </t>
  </si>
  <si>
    <t>29/03/2026 / 00:28</t>
  </si>
  <si>
    <t xml:space="preserve">UPI-BIG BAO EXPRESS  </t>
  </si>
  <si>
    <t>29/03/2026 / 13:33</t>
  </si>
  <si>
    <t xml:space="preserve">UPI-GoaMiles  </t>
  </si>
  <si>
    <t>29/03/2026 / 23:26</t>
  </si>
  <si>
    <t xml:space="preserve">UPI-BACK STREET BITES  </t>
  </si>
  <si>
    <t>29/03/2026 / 23:35</t>
  </si>
  <si>
    <t>30/03/2026 / 19:05</t>
  </si>
  <si>
    <t>30/03/2026 / 22:50</t>
  </si>
  <si>
    <t>31/03/2026 / 15:58</t>
  </si>
  <si>
    <t xml:space="preserve">UPI-ARUNAKUMAR CHAVAN  </t>
  </si>
  <si>
    <t>31/03/2026 / 18:34</t>
  </si>
  <si>
    <t xml:space="preserve">UPI-BASHNA K V  </t>
  </si>
  <si>
    <t>01/04/2026 / 21:53</t>
  </si>
  <si>
    <t>02/04/2026 / 14:17</t>
  </si>
  <si>
    <t xml:space="preserve">UPI-BHAGWANDAS PREMCHA ND PAND </t>
  </si>
  <si>
    <t>02/04/2026 / 18:19</t>
  </si>
  <si>
    <t>02/04/2026 / 20:07</t>
  </si>
  <si>
    <t>03/04/2026 / 12:21</t>
  </si>
  <si>
    <t>03/04/2026 / 23:41</t>
  </si>
  <si>
    <t>CC PAYMENT 01523985510 1 PayZapp (Ref# 00000000000403019788575)</t>
  </si>
  <si>
    <t>04/04/2026 / 23:03</t>
  </si>
  <si>
    <t>05/04/2026 / 15:40</t>
  </si>
  <si>
    <t xml:space="preserve">UPI-KRISHNA STATIONERY XEROX </t>
  </si>
  <si>
    <t>06/04/2026 / 20:23</t>
  </si>
  <si>
    <t>07/04/2026 / 12:16</t>
  </si>
  <si>
    <t>09/04/2026 / 14:31</t>
  </si>
  <si>
    <t>09/04/2026 / 21:21</t>
  </si>
  <si>
    <t>10/04/2026 / 18:41</t>
  </si>
  <si>
    <t>11/04/2026 / 22:10</t>
  </si>
  <si>
    <t>12/04/2026 / 17:00</t>
  </si>
  <si>
    <t xml:space="preserve">UPI-UIDAI  </t>
  </si>
  <si>
    <t>13/04/2026 / 14:03</t>
  </si>
  <si>
    <t>14/04/2026 / 22:44</t>
  </si>
  <si>
    <t>15/04/2026 / 14:07</t>
  </si>
  <si>
    <t>15/04/2026 / 18:24</t>
  </si>
  <si>
    <t>15/04/2026 / 20:54</t>
  </si>
  <si>
    <t xml:space="preserve">UPI-UDUPI 2 MUMBAI SID DHIVINA </t>
  </si>
  <si>
    <t>15/04/2026 / 22:04</t>
  </si>
  <si>
    <t>16/04/2026 / 15:13</t>
  </si>
  <si>
    <t xml:space="preserve">UPI-ASHOK Kumar Yadav  </t>
  </si>
  <si>
    <t>16/04/2026 / 22:24</t>
  </si>
  <si>
    <t>17/04/2026 / 21:14</t>
  </si>
  <si>
    <t>17/04/2026 / 21:41</t>
  </si>
  <si>
    <t>18/04/2026 / 13:06</t>
  </si>
  <si>
    <t xml:space="preserve">UPI-Ramesh Shivprasad Rajak </t>
  </si>
  <si>
    <t>18/04/2026 / 13:33</t>
  </si>
  <si>
    <t xml:space="preserve">UPI-PINAKA CHEMISTS AN D LIFES </t>
  </si>
  <si>
    <t>19/04/2026 / 14:13</t>
  </si>
  <si>
    <t>Date / Expected Credit</t>
  </si>
  <si>
    <t>Time</t>
  </si>
  <si>
    <t>Amount (₹)</t>
  </si>
  <si>
    <t>Platform</t>
  </si>
  <si>
    <t>Expected Credit on: 09 Nov 2025</t>
  </si>
  <si>
    <t>–</t>
  </si>
  <si>
    <t>₹499 </t>
  </si>
  <si>
    <t>Refund from Amazon</t>
  </si>
  <si>
    <t>Amazon Pay Later</t>
  </si>
  <si>
    <t>Paid on Amazon</t>
  </si>
  <si>
    <t>Expected Credit on: 13 Mar 2025</t>
  </si>
  <si>
    <t>₹1,069 </t>
  </si>
  <si>
    <t>Expected Credit on: 05 Jan 2025</t>
  </si>
  <si>
    <t>₹799 </t>
  </si>
  <si>
    <t>Expected Credit on: 25 Dec 2024</t>
  </si>
  <si>
    <t>₹1,010 </t>
  </si>
  <si>
    <t>Expected Credit on: 06 Oct 2024</t>
  </si>
  <si>
    <t>₹2,699 </t>
  </si>
  <si>
    <t>Expected Credit on: 03 Oct 2024</t>
  </si>
  <si>
    <t>₹557 </t>
  </si>
  <si>
    <t>Expected Credit on: 02 Oct 2024</t>
  </si>
  <si>
    <t>₹129 </t>
  </si>
  <si>
    <t>Expected Credit on: 01 Oct 2024</t>
  </si>
  <si>
    <t>₹9,024 </t>
  </si>
  <si>
    <t>₹99 </t>
  </si>
  <si>
    <t>Expected Credit on: 19 Jul 2024</t>
  </si>
  <si>
    <t>₹387 </t>
  </si>
  <si>
    <t>₹5,702 </t>
  </si>
  <si>
    <t>₹416 </t>
  </si>
  <si>
    <t>₹429 </t>
  </si>
  <si>
    <t>₹1,871 </t>
  </si>
  <si>
    <t>₹3,837 </t>
  </si>
  <si>
    <t>₹2,368 </t>
  </si>
  <si>
    <t>Expected Credit on: 18 Jul 2024</t>
  </si>
  <si>
    <t>₹7,676 </t>
  </si>
  <si>
    <t>₹955 </t>
  </si>
  <si>
    <t>₹4,891 </t>
  </si>
  <si>
    <t>Expected Credit on: 13 Jul 2024</t>
  </si>
  <si>
    <t>₹734 </t>
  </si>
  <si>
    <t>Expected Credit on: 27 May 2024</t>
  </si>
  <si>
    <t>₹1,678 </t>
  </si>
  <si>
    <t>Expected Credit on: 23 May 2024</t>
  </si>
  <si>
    <t>₹590 </t>
  </si>
  <si>
    <t>₹979 </t>
  </si>
  <si>
    <t>₹360 </t>
  </si>
  <si>
    <t>₹250 </t>
  </si>
  <si>
    <t>₹560 </t>
  </si>
  <si>
    <t>₹723 </t>
  </si>
  <si>
    <t>₹1,508 </t>
  </si>
  <si>
    <t>₹519 </t>
  </si>
  <si>
    <t>Expected Credit on: 20 May 2024</t>
  </si>
  <si>
    <t>₹339 </t>
  </si>
  <si>
    <t>Expected Credit on: 15 May 2024</t>
  </si>
  <si>
    <t>₹288 </t>
  </si>
  <si>
    <t>₹1,449 </t>
  </si>
  <si>
    <t>Expected Credit on: 11 May 2024</t>
  </si>
  <si>
    <t>₹670 </t>
  </si>
  <si>
    <t>₹6,999 </t>
  </si>
  <si>
    <t>Expected Credit on: 10 May 2024</t>
  </si>
  <si>
    <t>₹649 </t>
  </si>
  <si>
    <t>₹199 </t>
  </si>
  <si>
    <t>₹369 </t>
  </si>
  <si>
    <t>Amazon Pay Later, Amazon Pay Balance</t>
  </si>
  <si>
    <t>₹677 </t>
  </si>
  <si>
    <t>₹1,433 </t>
  </si>
  <si>
    <t>₹1,459 </t>
  </si>
  <si>
    <t>₹1,393 </t>
  </si>
  <si>
    <t>₹2,092 </t>
  </si>
  <si>
    <t>₹3,253 </t>
  </si>
  <si>
    <t>₹1,264 </t>
  </si>
  <si>
    <t>₹4,085 </t>
  </si>
  <si>
    <t>₹399 </t>
  </si>
  <si>
    <t>₹278 </t>
  </si>
  <si>
    <t>Expected Credit on: 08 May 2024</t>
  </si>
  <si>
    <t>₹616 </t>
  </si>
  <si>
    <t>Expected Credit on: 05 May 2024</t>
  </si>
  <si>
    <t>₹464 </t>
  </si>
  <si>
    <t>₹166 </t>
  </si>
  <si>
    <t>₹843 </t>
  </si>
  <si>
    <t>₹1,099 </t>
  </si>
  <si>
    <t>Expected Credit on: 04 May 2024</t>
  </si>
  <si>
    <t>₹298 </t>
  </si>
  <si>
    <t>₹249 </t>
  </si>
  <si>
    <t>₹699 </t>
  </si>
  <si>
    <t>Expected Credit on: 03 May 2024</t>
  </si>
  <si>
    <t>₹424 </t>
  </si>
  <si>
    <t>₹418 </t>
  </si>
  <si>
    <t>Expected Credit on: 30 Apr 2024</t>
  </si>
  <si>
    <t>₹1,072 </t>
  </si>
  <si>
    <t>₹968 </t>
  </si>
  <si>
    <t>Expected Credit on: 29 Apr 2024</t>
  </si>
  <si>
    <t>₹450 </t>
  </si>
  <si>
    <t>₹586 </t>
  </si>
  <si>
    <t>Expected Credit on: 26 Apr 2024</t>
  </si>
  <si>
    <t>₹407 </t>
  </si>
  <si>
    <t>Expected Credit on: 25 Apr 2024</t>
  </si>
  <si>
    <t>₹377 </t>
  </si>
  <si>
    <t>₹2,956 </t>
  </si>
  <si>
    <t>₹3,434 </t>
  </si>
  <si>
    <t>Expected Credit on: 24 Apr 2024</t>
  </si>
  <si>
    <t>₹2,886 </t>
  </si>
  <si>
    <t>₹149 </t>
  </si>
  <si>
    <t>Expected Credit on: 23 Apr 2024</t>
  </si>
  <si>
    <t>₹2,808 </t>
  </si>
  <si>
    <t>₹179 </t>
  </si>
  <si>
    <t>₹2,546 </t>
  </si>
  <si>
    <t>Expected Credit on: 16 Mar 2024</t>
  </si>
  <si>
    <t>₹1,299 </t>
  </si>
  <si>
    <t>₹1,217 </t>
  </si>
  <si>
    <t>₹1,124 </t>
  </si>
  <si>
    <t>₹847 </t>
  </si>
  <si>
    <t>₹1,234 </t>
  </si>
  <si>
    <t>Expected Credit on: 18 Jan 2024</t>
  </si>
  <si>
    <t>₹999 </t>
  </si>
  <si>
    <t>Expected Credit on: 20 Dec 2023</t>
  </si>
  <si>
    <t>₹455 </t>
  </si>
  <si>
    <t>Expected Credit on: 20 Oct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</si>
</sst>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5" formatCode="&quot;₹&quot;#,##0_);\(&quot;₹&quot;#,##0\)"/>
    <numFmt numFmtId="6" formatCode="&quot;₹&quot;#,##0_);[Red]\(&quot;₹&quot;#,##0\)"/>
    <numFmt numFmtId="8" formatCode="&quot;₹&quot;#,##0.00_);[Red]\(&quot;₹&quot;#,##0.00\)"/>
    <numFmt numFmtId="44" formatCode="_(&quot;₹&quot;* #,##0.00_);_(&quot;₹&quot;* \(#,##0.00\);_(&quot;₹&quot;* &quot;-&quot;??_);_(@_)"/>
    <numFmt numFmtId="43" formatCode="_(* #,##0.00_);_(* \(#,##0.00\);_(* &quot;-&quot;??_);_(@_)"/>
    <numFmt numFmtId="164" formatCode="&quot; &quot;* #,##0.00&quot; &quot;;&quot; &quot;* \(#,##0.00\);&quot; &quot;* &quot;-&quot;??&quot; &quot;"/>
    <numFmt numFmtId="165" formatCode="mmm"/>
    <numFmt numFmtId="166" formatCode="d\-mmm\-yy"/>
    <numFmt numFmtId="167" formatCode="mmmm"/>
    <numFmt numFmtId="168" formatCode="&quot;₹&quot;#,##0"/>
    <numFmt numFmtId="169" formatCode="[$-F800]dddd\,\ mmmm\ dd\,\ yyyy"/>
    <numFmt numFmtId="170" formatCode="&quot;₹&quot;#,##0.00"/>
    <numFmt numFmtId="171" formatCode="&quot;₹&quot;#,##0.00000"/>
    <numFmt numFmtId="174" formatCode="mmmm\-yy"/>
    <numFmt numFmtId="175" formatCode="_(&quot;₹&quot;* #,##0_);_(&quot;₹&quot;* \(#,##0\);_(&quot;₹&quot;* &quot;-&quot;??_);_(@_)"/>
  </numFmts>
  <fonts count="49" x14ac:knownFonts="1">
    <font>
      <sz val="12"/>
      <color indexed="8"/>
      <name val="Calibri"/>
    </font>
    <font>
      <sz val="12"/>
      <color theme="1"/>
      <name val="Helvetica Neue"/>
      <family val="2"/>
      <scheme val="minor"/>
    </font>
    <font>
      <sz val="12"/>
      <color theme="1"/>
      <name val="Helvetica Neue"/>
      <family val="2"/>
      <scheme val="minor"/>
    </font>
    <font>
      <sz val="12"/>
      <color theme="1"/>
      <name val="Helvetica Neue"/>
      <family val="2"/>
      <scheme val="minor"/>
    </font>
    <font>
      <sz val="12"/>
      <color theme="1"/>
      <name val="Helvetica Neue"/>
      <family val="2"/>
      <scheme val="minor"/>
    </font>
    <font>
      <sz val="12"/>
      <color theme="1"/>
      <name val="Helvetica Neue"/>
      <family val="2"/>
      <scheme val="minor"/>
    </font>
    <font>
      <sz val="12"/>
      <color theme="1"/>
      <name val="Helvetica Neue"/>
      <family val="2"/>
      <scheme val="minor"/>
    </font>
    <font>
      <sz val="12"/>
      <color theme="1"/>
      <name val="Helvetica Neue"/>
      <family val="2"/>
      <scheme val="minor"/>
    </font>
    <font>
      <sz val="12"/>
      <color theme="1"/>
      <name val="Helvetica Neue"/>
      <family val="2"/>
      <scheme val="minor"/>
    </font>
    <font>
      <sz val="12"/>
      <color theme="1"/>
      <name val="Helvetica Neue"/>
      <family val="2"/>
      <scheme val="minor"/>
    </font>
    <font>
      <b/>
      <sz val="22"/>
      <color indexed="9"/>
      <name val="Calibri"/>
      <family val="2"/>
    </font>
    <font>
      <b/>
      <sz val="12"/>
      <color indexed="9"/>
      <name val="Calibri"/>
      <family val="2"/>
    </font>
    <font>
      <b/>
      <sz val="12"/>
      <color indexed="8"/>
      <name val="Calibri"/>
      <family val="2"/>
    </font>
    <font>
      <i/>
      <sz val="9"/>
      <color indexed="13"/>
      <name val="Calibri"/>
      <family val="2"/>
    </font>
    <font>
      <i/>
      <sz val="11"/>
      <color indexed="8"/>
      <name val="Calibri"/>
      <family val="2"/>
    </font>
    <font>
      <sz val="12"/>
      <color indexed="14"/>
      <name val="Calibri"/>
      <family val="2"/>
    </font>
    <font>
      <b/>
      <sz val="12"/>
      <color indexed="9"/>
      <name val="Calibri"/>
      <family val="2"/>
    </font>
    <font>
      <b/>
      <sz val="12"/>
      <color indexed="8"/>
      <name val="Calibri"/>
      <family val="2"/>
    </font>
    <font>
      <sz val="11"/>
      <color theme="0" tint="-0.34998626667073579"/>
      <name val="Calibri"/>
      <family val="2"/>
    </font>
    <font>
      <sz val="12"/>
      <color theme="0" tint="-0.34998626667073579"/>
      <name val="Calibri"/>
      <family val="2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12"/>
      <color theme="3" tint="-0.499984740745262"/>
      <name val="Calibri"/>
      <family val="2"/>
    </font>
    <font>
      <b/>
      <sz val="12"/>
      <color rgb="FF7030A0"/>
      <name val="Calibri"/>
      <family val="2"/>
    </font>
    <font>
      <i/>
      <sz val="9"/>
      <color indexed="13"/>
      <name val="Calibri"/>
      <family val="2"/>
    </font>
    <font>
      <b/>
      <sz val="12"/>
      <color theme="0"/>
      <name val="Calibri"/>
      <family val="2"/>
    </font>
    <font>
      <sz val="10"/>
      <color theme="0" tint="-0.249977111117893"/>
      <name val="Calibri"/>
      <family val="2"/>
    </font>
    <font>
      <sz val="9"/>
      <color indexed="8"/>
      <name val="Calibri"/>
      <family val="2"/>
    </font>
    <font>
      <sz val="12"/>
      <color indexed="8"/>
      <name val="Calibri"/>
      <family val="2"/>
    </font>
    <font>
      <sz val="10"/>
      <color theme="3" tint="-0.499984740745262"/>
      <name val="Calibri"/>
      <family val="2"/>
    </font>
    <font>
      <sz val="11"/>
      <color indexed="8"/>
      <name val="Calibri"/>
      <family val="2"/>
    </font>
    <font>
      <sz val="12"/>
      <color theme="4"/>
      <name val="Calibri"/>
      <family val="2"/>
    </font>
    <font>
      <b/>
      <sz val="12"/>
      <color theme="4"/>
      <name val="Calibri"/>
      <family val="2"/>
    </font>
    <font>
      <sz val="8"/>
      <name val="Calibri"/>
      <family val="2"/>
    </font>
    <font>
      <b/>
      <sz val="10"/>
      <color indexed="8"/>
      <name val="Calibri"/>
      <family val="2"/>
    </font>
    <font>
      <sz val="12"/>
      <color rgb="FF000000"/>
      <name val="Aptos Narrow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Helvetica Neue"/>
      <family val="2"/>
      <scheme val="minor"/>
    </font>
    <font>
      <b/>
      <sz val="12"/>
      <color theme="3"/>
      <name val="Helvetica Neue"/>
      <family val="2"/>
      <scheme val="minor"/>
    </font>
    <font>
      <sz val="12"/>
      <color theme="3"/>
      <name val="Helvetica Neue"/>
      <family val="2"/>
      <scheme val="minor"/>
    </font>
    <font>
      <sz val="12"/>
      <name val="Helvetica Neue"/>
      <family val="2"/>
      <scheme val="minor"/>
    </font>
    <font>
      <sz val="12"/>
      <color theme="5"/>
      <name val="Helvetica Neue"/>
      <family val="2"/>
      <scheme val="minor"/>
    </font>
    <font>
      <sz val="12"/>
      <color theme="7"/>
      <name val="Helvetica Neue"/>
      <family val="2"/>
      <scheme val="minor"/>
    </font>
    <font>
      <i/>
      <sz val="10"/>
      <color theme="1"/>
      <name val="Helvetica Neue"/>
      <family val="2"/>
      <scheme val="minor"/>
    </font>
    <font>
      <b/>
      <sz val="14"/>
      <color theme="1"/>
      <name val="Helvetica Neue"/>
      <family val="2"/>
      <scheme val="minor"/>
    </font>
    <font>
      <b/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indexed="51"/>
        <bgColor indexed="64"/>
      </patternFill>
    </fill>
  </fills>
  <borders count="7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14"/>
      </bottom>
      <diagonal/>
    </border>
    <border>
      <left/>
      <right/>
      <top style="thin">
        <color indexed="8"/>
      </top>
      <bottom style="thin">
        <color indexed="14"/>
      </bottom>
      <diagonal/>
    </border>
    <border>
      <left/>
      <right style="thin">
        <color indexed="8"/>
      </right>
      <top style="thin">
        <color indexed="8"/>
      </top>
      <bottom style="thin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/>
      <bottom/>
      <diagonal/>
    </border>
    <border>
      <left/>
      <right/>
      <top style="thin">
        <color indexed="14"/>
      </top>
      <bottom/>
      <diagonal/>
    </border>
    <border>
      <left/>
      <right/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/>
      <right/>
      <top/>
      <bottom style="dotted">
        <color theme="0" tint="-0.24994659260841701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764000366222"/>
      </left>
      <right style="thin">
        <color theme="0" tint="-0.1498458815271462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Dot">
        <color indexed="64"/>
      </left>
      <right/>
      <top style="dashDot">
        <color indexed="64"/>
      </top>
      <bottom/>
      <diagonal/>
    </border>
    <border>
      <left/>
      <right style="dashDot">
        <color indexed="64"/>
      </right>
      <top style="dashDot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/>
      <right style="dashDot">
        <color indexed="64"/>
      </right>
      <top/>
      <bottom/>
      <diagonal/>
    </border>
    <border>
      <left style="dashDot">
        <color indexed="64"/>
      </left>
      <right/>
      <top/>
      <bottom style="dashDot">
        <color indexed="64"/>
      </bottom>
      <diagonal/>
    </border>
    <border>
      <left/>
      <right style="dashDot">
        <color indexed="64"/>
      </right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 applyNumberFormat="0" applyFill="0" applyBorder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9" fillId="0" borderId="4"/>
    <xf numFmtId="0" fontId="8" fillId="0" borderId="4"/>
    <xf numFmtId="0" fontId="7" fillId="0" borderId="4"/>
    <xf numFmtId="0" fontId="1" fillId="0" borderId="4"/>
  </cellStyleXfs>
  <cellXfs count="308">
    <xf numFmtId="0" fontId="0" fillId="0" borderId="0" xfId="0"/>
    <xf numFmtId="0" fontId="0" fillId="0" borderId="0" xfId="0" applyNumberFormat="1"/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49" fontId="13" fillId="2" borderId="4" xfId="0" applyNumberFormat="1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15" xfId="0" applyBorder="1"/>
    <xf numFmtId="0" fontId="12" fillId="2" borderId="16" xfId="0" applyFont="1" applyFill="1" applyBorder="1" applyAlignment="1">
      <alignment horizontal="center" vertical="center"/>
    </xf>
    <xf numFmtId="49" fontId="14" fillId="0" borderId="4" xfId="0" applyNumberFormat="1" applyFont="1" applyBorder="1" applyAlignment="1">
      <alignment horizontal="right"/>
    </xf>
    <xf numFmtId="164" fontId="0" fillId="2" borderId="16" xfId="0" applyNumberFormat="1" applyFill="1" applyBorder="1" applyAlignment="1">
      <alignment horizontal="center" vertical="center"/>
    </xf>
    <xf numFmtId="0" fontId="0" fillId="0" borderId="18" xfId="0" applyBorder="1"/>
    <xf numFmtId="0" fontId="0" fillId="0" borderId="9" xfId="0" applyBorder="1"/>
    <xf numFmtId="165" fontId="11" fillId="5" borderId="19" xfId="0" applyNumberFormat="1" applyFont="1" applyFill="1" applyBorder="1" applyAlignment="1">
      <alignment horizontal="center"/>
    </xf>
    <xf numFmtId="0" fontId="11" fillId="5" borderId="19" xfId="0" applyNumberFormat="1" applyFont="1" applyFill="1" applyBorder="1" applyAlignment="1">
      <alignment horizontal="center"/>
    </xf>
    <xf numFmtId="0" fontId="15" fillId="0" borderId="17" xfId="0" applyFont="1" applyBorder="1"/>
    <xf numFmtId="0" fontId="15" fillId="0" borderId="15" xfId="0" applyFont="1" applyBorder="1"/>
    <xf numFmtId="49" fontId="17" fillId="2" borderId="4" xfId="0" applyNumberFormat="1" applyFont="1" applyFill="1" applyBorder="1" applyAlignment="1">
      <alignment vertical="center"/>
    </xf>
    <xf numFmtId="49" fontId="16" fillId="5" borderId="21" xfId="0" applyNumberFormat="1" applyFont="1" applyFill="1" applyBorder="1" applyAlignment="1">
      <alignment horizontal="left" indent="1"/>
    </xf>
    <xf numFmtId="0" fontId="0" fillId="0" borderId="5" xfId="0" applyBorder="1" applyAlignment="1">
      <alignment horizontal="left" indent="1"/>
    </xf>
    <xf numFmtId="49" fontId="12" fillId="0" borderId="23" xfId="0" applyNumberFormat="1" applyFont="1" applyBorder="1" applyAlignment="1">
      <alignment horizontal="left" indent="1"/>
    </xf>
    <xf numFmtId="44" fontId="0" fillId="0" borderId="16" xfId="0" applyNumberFormat="1" applyBorder="1"/>
    <xf numFmtId="49" fontId="18" fillId="0" borderId="20" xfId="0" applyNumberFormat="1" applyFont="1" applyBorder="1" applyAlignment="1">
      <alignment horizontal="left" indent="1"/>
    </xf>
    <xf numFmtId="49" fontId="18" fillId="0" borderId="22" xfId="0" applyNumberFormat="1" applyFont="1" applyBorder="1" applyAlignment="1">
      <alignment horizontal="left" indent="1"/>
    </xf>
    <xf numFmtId="49" fontId="18" fillId="0" borderId="4" xfId="0" applyNumberFormat="1" applyFont="1" applyBorder="1" applyAlignment="1">
      <alignment horizontal="left" indent="1"/>
    </xf>
    <xf numFmtId="44" fontId="19" fillId="0" borderId="16" xfId="0" applyNumberFormat="1" applyFont="1" applyBorder="1"/>
    <xf numFmtId="49" fontId="16" fillId="0" borderId="0" xfId="0" applyNumberFormat="1" applyFont="1" applyFill="1" applyBorder="1" applyAlignment="1">
      <alignment horizontal="left" indent="1"/>
    </xf>
    <xf numFmtId="49" fontId="18" fillId="0" borderId="0" xfId="0" applyNumberFormat="1" applyFont="1" applyFill="1" applyBorder="1" applyAlignment="1">
      <alignment horizontal="left" indent="1"/>
    </xf>
    <xf numFmtId="165" fontId="11" fillId="6" borderId="19" xfId="0" applyNumberFormat="1" applyFont="1" applyFill="1" applyBorder="1" applyAlignment="1">
      <alignment horizontal="center"/>
    </xf>
    <xf numFmtId="0" fontId="11" fillId="6" borderId="19" xfId="0" applyNumberFormat="1" applyFont="1" applyFill="1" applyBorder="1" applyAlignment="1">
      <alignment horizontal="center"/>
    </xf>
    <xf numFmtId="165" fontId="11" fillId="7" borderId="19" xfId="0" applyNumberFormat="1" applyFont="1" applyFill="1" applyBorder="1" applyAlignment="1">
      <alignment horizontal="center"/>
    </xf>
    <xf numFmtId="0" fontId="11" fillId="7" borderId="19" xfId="0" applyNumberFormat="1" applyFont="1" applyFill="1" applyBorder="1" applyAlignment="1">
      <alignment horizontal="center"/>
    </xf>
    <xf numFmtId="0" fontId="0" fillId="2" borderId="8" xfId="0" applyFill="1" applyBorder="1" applyAlignment="1">
      <alignment vertical="center"/>
    </xf>
    <xf numFmtId="0" fontId="0" fillId="0" borderId="4" xfId="0" applyNumberFormat="1" applyBorder="1"/>
    <xf numFmtId="0" fontId="0" fillId="2" borderId="24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0" borderId="27" xfId="0" applyBorder="1"/>
    <xf numFmtId="0" fontId="0" fillId="8" borderId="1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4" xfId="0" applyNumberFormat="1" applyFill="1" applyBorder="1"/>
    <xf numFmtId="0" fontId="0" fillId="8" borderId="0" xfId="0" applyNumberFormat="1" applyFill="1"/>
    <xf numFmtId="0" fontId="0" fillId="8" borderId="3" xfId="0" applyFill="1" applyBorder="1" applyAlignment="1">
      <alignment vertical="center"/>
    </xf>
    <xf numFmtId="49" fontId="10" fillId="8" borderId="4" xfId="0" applyNumberFormat="1" applyFont="1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8" borderId="1" xfId="0" applyFill="1" applyBorder="1"/>
    <xf numFmtId="0" fontId="0" fillId="8" borderId="2" xfId="0" applyFill="1" applyBorder="1"/>
    <xf numFmtId="0" fontId="20" fillId="8" borderId="2" xfId="0" applyFont="1" applyFill="1" applyBorder="1"/>
    <xf numFmtId="0" fontId="0" fillId="8" borderId="3" xfId="0" applyFill="1" applyBorder="1"/>
    <xf numFmtId="49" fontId="10" fillId="8" borderId="4" xfId="0" applyNumberFormat="1" applyFont="1" applyFill="1" applyBorder="1"/>
    <xf numFmtId="0" fontId="0" fillId="8" borderId="4" xfId="0" applyFill="1" applyBorder="1"/>
    <xf numFmtId="0" fontId="20" fillId="0" borderId="4" xfId="0" applyNumberFormat="1" applyFont="1" applyBorder="1" applyAlignment="1">
      <alignment horizontal="left" vertical="center" indent="1"/>
    </xf>
    <xf numFmtId="0" fontId="21" fillId="0" borderId="4" xfId="0" applyNumberFormat="1" applyFont="1" applyBorder="1" applyAlignment="1">
      <alignment horizontal="left" vertical="center" indent="1"/>
    </xf>
    <xf numFmtId="166" fontId="21" fillId="0" borderId="4" xfId="0" applyNumberFormat="1" applyFont="1" applyBorder="1" applyAlignment="1">
      <alignment horizontal="left" vertical="center" indent="1"/>
    </xf>
    <xf numFmtId="44" fontId="21" fillId="0" borderId="4" xfId="0" applyNumberFormat="1" applyFont="1" applyBorder="1" applyAlignment="1">
      <alignment horizontal="right" vertical="center" indent="1"/>
    </xf>
    <xf numFmtId="0" fontId="22" fillId="9" borderId="4" xfId="0" applyNumberFormat="1" applyFont="1" applyFill="1" applyBorder="1" applyAlignment="1">
      <alignment horizontal="left" vertical="center" indent="1"/>
    </xf>
    <xf numFmtId="0" fontId="23" fillId="2" borderId="4" xfId="0" applyFont="1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0" fillId="0" borderId="28" xfId="0" applyNumberFormat="1" applyBorder="1"/>
    <xf numFmtId="0" fontId="0" fillId="0" borderId="24" xfId="0" applyNumberFormat="1" applyBorder="1"/>
    <xf numFmtId="0" fontId="0" fillId="0" borderId="29" xfId="0" applyNumberFormat="1" applyBorder="1"/>
    <xf numFmtId="0" fontId="0" fillId="0" borderId="30" xfId="0" applyNumberFormat="1" applyBorder="1"/>
    <xf numFmtId="0" fontId="0" fillId="0" borderId="31" xfId="0" applyNumberFormat="1" applyBorder="1"/>
    <xf numFmtId="166" fontId="26" fillId="0" borderId="4" xfId="0" applyNumberFormat="1" applyFont="1" applyBorder="1" applyAlignment="1">
      <alignment horizontal="left" vertical="center" indent="1"/>
    </xf>
    <xf numFmtId="0" fontId="0" fillId="0" borderId="4" xfId="0" applyNumberFormat="1" applyBorder="1" applyAlignment="1">
      <alignment horizontal="center"/>
    </xf>
    <xf numFmtId="0" fontId="25" fillId="8" borderId="4" xfId="0" applyNumberFormat="1" applyFont="1" applyFill="1" applyBorder="1"/>
    <xf numFmtId="0" fontId="20" fillId="0" borderId="4" xfId="0" applyNumberFormat="1" applyFont="1" applyBorder="1"/>
    <xf numFmtId="0" fontId="20" fillId="8" borderId="4" xfId="0" applyFont="1" applyFill="1" applyBorder="1"/>
    <xf numFmtId="0" fontId="25" fillId="8" borderId="4" xfId="0" applyFont="1" applyFill="1" applyBorder="1"/>
    <xf numFmtId="0" fontId="20" fillId="0" borderId="36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6" xfId="0" applyNumberFormat="1" applyBorder="1" applyAlignment="1">
      <alignment horizontal="center" vertical="center"/>
    </xf>
    <xf numFmtId="167" fontId="0" fillId="0" borderId="35" xfId="0" applyNumberFormat="1" applyBorder="1" applyAlignment="1">
      <alignment horizontal="center" vertical="center"/>
    </xf>
    <xf numFmtId="0" fontId="0" fillId="0" borderId="37" xfId="0" applyNumberFormat="1" applyBorder="1" applyAlignment="1">
      <alignment horizontal="right" vertical="center"/>
    </xf>
    <xf numFmtId="0" fontId="27" fillId="10" borderId="4" xfId="0" applyNumberFormat="1" applyFont="1" applyFill="1" applyBorder="1" applyAlignment="1">
      <alignment horizontal="center" vertical="center"/>
    </xf>
    <xf numFmtId="0" fontId="21" fillId="10" borderId="38" xfId="0" applyNumberFormat="1" applyFont="1" applyFill="1" applyBorder="1" applyAlignment="1">
      <alignment horizontal="center" vertical="center"/>
    </xf>
    <xf numFmtId="0" fontId="21" fillId="10" borderId="39" xfId="0" applyNumberFormat="1" applyFont="1" applyFill="1" applyBorder="1" applyAlignment="1">
      <alignment horizontal="center" vertical="center"/>
    </xf>
    <xf numFmtId="0" fontId="21" fillId="1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/>
    <xf numFmtId="0" fontId="20" fillId="0" borderId="38" xfId="0" applyNumberFormat="1" applyFont="1" applyBorder="1"/>
    <xf numFmtId="0" fontId="20" fillId="0" borderId="39" xfId="0" applyNumberFormat="1" applyFont="1" applyBorder="1"/>
    <xf numFmtId="0" fontId="20" fillId="0" borderId="0" xfId="0" applyFont="1"/>
    <xf numFmtId="44" fontId="20" fillId="0" borderId="4" xfId="0" applyNumberFormat="1" applyFont="1" applyBorder="1"/>
    <xf numFmtId="0" fontId="20" fillId="0" borderId="39" xfId="0" applyFont="1" applyBorder="1"/>
    <xf numFmtId="44" fontId="29" fillId="0" borderId="4" xfId="0" applyNumberFormat="1" applyFont="1" applyBorder="1" applyAlignment="1">
      <alignment horizontal="right" vertical="center" indent="1"/>
    </xf>
    <xf numFmtId="0" fontId="27" fillId="10" borderId="40" xfId="0" applyNumberFormat="1" applyFont="1" applyFill="1" applyBorder="1" applyAlignment="1">
      <alignment horizontal="center" vertical="center"/>
    </xf>
    <xf numFmtId="0" fontId="27" fillId="10" borderId="41" xfId="0" applyNumberFormat="1" applyFont="1" applyFill="1" applyBorder="1" applyAlignment="1">
      <alignment horizontal="center" vertical="center"/>
    </xf>
    <xf numFmtId="0" fontId="0" fillId="0" borderId="40" xfId="0" applyNumberFormat="1" applyBorder="1"/>
    <xf numFmtId="0" fontId="0" fillId="0" borderId="41" xfId="0" applyNumberFormat="1" applyBorder="1"/>
    <xf numFmtId="0" fontId="27" fillId="10" borderId="42" xfId="0" applyNumberFormat="1" applyFont="1" applyFill="1" applyBorder="1" applyAlignment="1">
      <alignment horizontal="center" vertical="center"/>
    </xf>
    <xf numFmtId="0" fontId="0" fillId="0" borderId="42" xfId="0" applyNumberFormat="1" applyBorder="1"/>
    <xf numFmtId="0" fontId="27" fillId="10" borderId="43" xfId="0" applyNumberFormat="1" applyFont="1" applyFill="1" applyBorder="1" applyAlignment="1">
      <alignment horizontal="center" vertical="center"/>
    </xf>
    <xf numFmtId="0" fontId="27" fillId="10" borderId="44" xfId="0" applyNumberFormat="1" applyFont="1" applyFill="1" applyBorder="1" applyAlignment="1">
      <alignment horizontal="center" vertical="center"/>
    </xf>
    <xf numFmtId="0" fontId="0" fillId="0" borderId="43" xfId="0" applyNumberFormat="1" applyBorder="1"/>
    <xf numFmtId="0" fontId="0" fillId="0" borderId="44" xfId="0" applyNumberFormat="1" applyBorder="1"/>
    <xf numFmtId="0" fontId="27" fillId="10" borderId="45" xfId="0" applyNumberFormat="1" applyFont="1" applyFill="1" applyBorder="1" applyAlignment="1">
      <alignment horizontal="center" vertical="center"/>
    </xf>
    <xf numFmtId="0" fontId="0" fillId="0" borderId="45" xfId="0" applyNumberFormat="1" applyBorder="1"/>
    <xf numFmtId="9" fontId="0" fillId="0" borderId="4" xfId="2" applyFont="1" applyBorder="1"/>
    <xf numFmtId="0" fontId="30" fillId="0" borderId="4" xfId="0" applyNumberFormat="1" applyFont="1" applyBorder="1" applyAlignment="1">
      <alignment vertical="center"/>
    </xf>
    <xf numFmtId="9" fontId="30" fillId="0" borderId="4" xfId="2" applyFont="1" applyBorder="1" applyAlignment="1">
      <alignment horizontal="center" vertical="center"/>
    </xf>
    <xf numFmtId="168" fontId="30" fillId="0" borderId="4" xfId="0" applyNumberFormat="1" applyFont="1" applyBorder="1" applyAlignment="1">
      <alignment horizontal="center" vertical="center"/>
    </xf>
    <xf numFmtId="168" fontId="0" fillId="0" borderId="4" xfId="0" applyNumberFormat="1" applyBorder="1"/>
    <xf numFmtId="0" fontId="0" fillId="0" borderId="46" xfId="0" applyNumberFormat="1" applyBorder="1"/>
    <xf numFmtId="0" fontId="0" fillId="0" borderId="47" xfId="0" applyNumberFormat="1" applyBorder="1"/>
    <xf numFmtId="0" fontId="0" fillId="0" borderId="48" xfId="0" applyNumberFormat="1" applyBorder="1"/>
    <xf numFmtId="0" fontId="0" fillId="0" borderId="49" xfId="0" applyNumberFormat="1" applyBorder="1"/>
    <xf numFmtId="0" fontId="0" fillId="0" borderId="50" xfId="0" applyNumberFormat="1" applyBorder="1"/>
    <xf numFmtId="0" fontId="0" fillId="0" borderId="51" xfId="0" applyNumberFormat="1" applyBorder="1"/>
    <xf numFmtId="0" fontId="0" fillId="0" borderId="52" xfId="0" applyNumberFormat="1" applyBorder="1"/>
    <xf numFmtId="0" fontId="0" fillId="0" borderId="53" xfId="0" applyNumberFormat="1" applyBorder="1"/>
    <xf numFmtId="0" fontId="12" fillId="0" borderId="55" xfId="0" applyNumberFormat="1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6" xfId="0" applyNumberFormat="1" applyBorder="1" applyAlignment="1">
      <alignment horizontal="center" vertical="center"/>
    </xf>
    <xf numFmtId="0" fontId="20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20" fillId="0" borderId="56" xfId="0" applyNumberFormat="1" applyFont="1" applyBorder="1" applyAlignment="1">
      <alignment horizontal="center" vertical="center"/>
    </xf>
    <xf numFmtId="5" fontId="0" fillId="0" borderId="4" xfId="1" applyNumberFormat="1" applyFont="1" applyBorder="1" applyAlignment="1">
      <alignment horizontal="center" vertical="center"/>
    </xf>
    <xf numFmtId="5" fontId="12" fillId="0" borderId="4" xfId="1" applyNumberFormat="1" applyFont="1" applyBorder="1" applyAlignment="1">
      <alignment horizontal="center" vertical="center"/>
    </xf>
    <xf numFmtId="168" fontId="21" fillId="0" borderId="4" xfId="0" applyNumberFormat="1" applyFont="1" applyBorder="1"/>
    <xf numFmtId="0" fontId="34" fillId="0" borderId="57" xfId="0" applyNumberFormat="1" applyFont="1" applyBorder="1" applyAlignment="1">
      <alignment horizontal="left" vertical="center" indent="1"/>
    </xf>
    <xf numFmtId="168" fontId="34" fillId="0" borderId="57" xfId="0" applyNumberFormat="1" applyFont="1" applyBorder="1"/>
    <xf numFmtId="5" fontId="20" fillId="0" borderId="56" xfId="1" applyNumberFormat="1" applyFont="1" applyBorder="1" applyAlignment="1">
      <alignment horizontal="center" vertical="center"/>
    </xf>
    <xf numFmtId="0" fontId="34" fillId="0" borderId="4" xfId="0" applyNumberFormat="1" applyFont="1" applyBorder="1" applyAlignment="1">
      <alignment horizontal="left" vertical="center" indent="1"/>
    </xf>
    <xf numFmtId="168" fontId="34" fillId="0" borderId="4" xfId="0" applyNumberFormat="1" applyFont="1" applyBorder="1"/>
    <xf numFmtId="168" fontId="0" fillId="0" borderId="4" xfId="0" applyNumberFormat="1" applyBorder="1" applyAlignment="1">
      <alignment horizontal="center" vertical="center"/>
    </xf>
    <xf numFmtId="0" fontId="0" fillId="0" borderId="55" xfId="0" applyNumberFormat="1" applyBorder="1" applyAlignment="1">
      <alignment horizontal="center" vertical="center"/>
    </xf>
    <xf numFmtId="0" fontId="0" fillId="8" borderId="4" xfId="0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NumberFormat="1" applyBorder="1" applyAlignment="1">
      <alignment vertical="center"/>
    </xf>
    <xf numFmtId="0" fontId="12" fillId="0" borderId="4" xfId="0" applyFont="1" applyBorder="1" applyAlignment="1">
      <alignment vertical="center"/>
    </xf>
    <xf numFmtId="166" fontId="0" fillId="0" borderId="4" xfId="0" applyNumberFormat="1" applyBorder="1" applyAlignment="1">
      <alignment vertical="center"/>
    </xf>
    <xf numFmtId="0" fontId="0" fillId="0" borderId="4" xfId="0" applyNumberFormat="1" applyBorder="1" applyAlignment="1">
      <alignment horizontal="right" vertical="center"/>
    </xf>
    <xf numFmtId="44" fontId="0" fillId="0" borderId="4" xfId="0" applyNumberFormat="1" applyBorder="1" applyAlignment="1">
      <alignment vertical="center"/>
    </xf>
    <xf numFmtId="0" fontId="12" fillId="0" borderId="4" xfId="0" applyNumberFormat="1" applyFont="1" applyBorder="1" applyAlignment="1">
      <alignment vertical="center"/>
    </xf>
    <xf numFmtId="0" fontId="12" fillId="0" borderId="37" xfId="0" applyFont="1" applyBorder="1" applyAlignment="1">
      <alignment vertical="center"/>
    </xf>
    <xf numFmtId="0" fontId="31" fillId="0" borderId="54" xfId="0" applyNumberFormat="1" applyFont="1" applyBorder="1" applyAlignment="1">
      <alignment vertical="center"/>
    </xf>
    <xf numFmtId="0" fontId="0" fillId="0" borderId="54" xfId="0" applyNumberFormat="1" applyBorder="1" applyAlignment="1">
      <alignment vertical="center"/>
    </xf>
    <xf numFmtId="0" fontId="0" fillId="0" borderId="4" xfId="0" applyNumberFormat="1" applyBorder="1" applyAlignment="1">
      <alignment horizontal="left" vertical="center"/>
    </xf>
    <xf numFmtId="0" fontId="12" fillId="0" borderId="55" xfId="0" applyNumberFormat="1" applyFont="1" applyBorder="1" applyAlignment="1">
      <alignment horizontal="left" vertical="center"/>
    </xf>
    <xf numFmtId="0" fontId="0" fillId="0" borderId="55" xfId="0" applyNumberFormat="1" applyBorder="1" applyAlignment="1">
      <alignment vertical="center"/>
    </xf>
    <xf numFmtId="0" fontId="20" fillId="0" borderId="58" xfId="0" applyNumberFormat="1" applyFont="1" applyBorder="1" applyAlignment="1">
      <alignment horizontal="center" vertical="center"/>
    </xf>
    <xf numFmtId="0" fontId="0" fillId="0" borderId="58" xfId="0" applyNumberFormat="1" applyBorder="1" applyAlignment="1">
      <alignment vertical="center"/>
    </xf>
    <xf numFmtId="0" fontId="20" fillId="0" borderId="58" xfId="0" applyNumberFormat="1" applyFont="1" applyBorder="1" applyAlignment="1">
      <alignment vertical="center"/>
    </xf>
    <xf numFmtId="0" fontId="20" fillId="0" borderId="4" xfId="0" applyNumberFormat="1" applyFont="1" applyBorder="1" applyAlignment="1">
      <alignment vertical="center"/>
    </xf>
    <xf numFmtId="44" fontId="0" fillId="0" borderId="4" xfId="0" applyNumberFormat="1" applyBorder="1" applyAlignment="1">
      <alignment horizontal="center" vertical="center"/>
    </xf>
    <xf numFmtId="9" fontId="0" fillId="0" borderId="4" xfId="2" applyFont="1" applyBorder="1" applyAlignment="1">
      <alignment vertical="center"/>
    </xf>
    <xf numFmtId="5" fontId="0" fillId="0" borderId="4" xfId="0" applyNumberFormat="1" applyBorder="1" applyAlignment="1">
      <alignment vertical="center"/>
    </xf>
    <xf numFmtId="49" fontId="17" fillId="2" borderId="4" xfId="0" applyNumberFormat="1" applyFont="1" applyFill="1" applyBorder="1" applyAlignment="1">
      <alignment horizontal="left" vertical="center" indent="1"/>
    </xf>
    <xf numFmtId="0" fontId="30" fillId="4" borderId="4" xfId="0" applyNumberFormat="1" applyFont="1" applyFill="1" applyBorder="1" applyAlignment="1">
      <alignment horizontal="center" vertical="center"/>
    </xf>
    <xf numFmtId="8" fontId="19" fillId="0" borderId="16" xfId="0" applyNumberFormat="1" applyFont="1" applyBorder="1"/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44" fontId="19" fillId="0" borderId="16" xfId="0" applyNumberFormat="1" applyFont="1" applyBorder="1" applyAlignment="1">
      <alignment horizontal="center"/>
    </xf>
    <xf numFmtId="44" fontId="0" fillId="0" borderId="16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7" fillId="0" borderId="4" xfId="5"/>
    <xf numFmtId="0" fontId="38" fillId="0" borderId="60" xfId="5" applyFont="1" applyBorder="1"/>
    <xf numFmtId="10" fontId="38" fillId="0" borderId="60" xfId="5" applyNumberFormat="1" applyFont="1" applyBorder="1"/>
    <xf numFmtId="168" fontId="39" fillId="12" borderId="60" xfId="5" applyNumberFormat="1" applyFont="1" applyFill="1" applyBorder="1" applyAlignment="1">
      <alignment horizontal="left"/>
    </xf>
    <xf numFmtId="0" fontId="38" fillId="0" borderId="4" xfId="5" applyFont="1"/>
    <xf numFmtId="168" fontId="40" fillId="0" borderId="60" xfId="5" applyNumberFormat="1" applyFont="1" applyBorder="1" applyAlignment="1">
      <alignment horizontal="left"/>
    </xf>
    <xf numFmtId="168" fontId="39" fillId="13" borderId="60" xfId="5" applyNumberFormat="1" applyFont="1" applyFill="1" applyBorder="1" applyAlignment="1">
      <alignment horizontal="left"/>
    </xf>
    <xf numFmtId="168" fontId="40" fillId="0" borderId="4" xfId="5" applyNumberFormat="1" applyFont="1" applyAlignment="1">
      <alignment horizontal="left"/>
    </xf>
    <xf numFmtId="168" fontId="7" fillId="0" borderId="4" xfId="5" applyNumberFormat="1" applyAlignment="1">
      <alignment horizontal="left" vertical="center"/>
    </xf>
    <xf numFmtId="0" fontId="7" fillId="0" borderId="4" xfId="5" applyAlignment="1">
      <alignment horizontal="left"/>
    </xf>
    <xf numFmtId="168" fontId="39" fillId="14" borderId="60" xfId="5" applyNumberFormat="1" applyFont="1" applyFill="1" applyBorder="1" applyAlignment="1">
      <alignment horizontal="left"/>
    </xf>
    <xf numFmtId="168" fontId="39" fillId="15" borderId="60" xfId="5" applyNumberFormat="1" applyFont="1" applyFill="1" applyBorder="1" applyAlignment="1">
      <alignment horizontal="left"/>
    </xf>
    <xf numFmtId="14" fontId="38" fillId="0" borderId="60" xfId="5" applyNumberFormat="1" applyFont="1" applyBorder="1"/>
    <xf numFmtId="168" fontId="39" fillId="11" borderId="60" xfId="5" applyNumberFormat="1" applyFont="1" applyFill="1" applyBorder="1" applyAlignment="1">
      <alignment horizontal="left"/>
    </xf>
    <xf numFmtId="0" fontId="7" fillId="0" borderId="61" xfId="5" applyBorder="1"/>
    <xf numFmtId="168" fontId="7" fillId="0" borderId="62" xfId="5" applyNumberFormat="1" applyBorder="1" applyAlignment="1">
      <alignment horizontal="right" vertical="center"/>
    </xf>
    <xf numFmtId="0" fontId="38" fillId="0" borderId="59" xfId="5" applyFont="1" applyBorder="1"/>
    <xf numFmtId="0" fontId="7" fillId="0" borderId="63" xfId="5" applyBorder="1"/>
    <xf numFmtId="1" fontId="7" fillId="0" borderId="64" xfId="5" applyNumberFormat="1" applyBorder="1" applyAlignment="1">
      <alignment horizontal="right"/>
    </xf>
    <xf numFmtId="0" fontId="7" fillId="0" borderId="4" xfId="5" applyAlignment="1">
      <alignment horizontal="left" vertical="center"/>
    </xf>
    <xf numFmtId="169" fontId="7" fillId="0" borderId="4" xfId="5" applyNumberFormat="1" applyAlignment="1">
      <alignment horizontal="left" vertical="center"/>
    </xf>
    <xf numFmtId="168" fontId="41" fillId="0" borderId="4" xfId="5" applyNumberFormat="1" applyFont="1" applyAlignment="1">
      <alignment horizontal="left" vertical="center"/>
    </xf>
    <xf numFmtId="0" fontId="7" fillId="0" borderId="65" xfId="5" applyBorder="1"/>
    <xf numFmtId="1" fontId="7" fillId="0" borderId="66" xfId="5" applyNumberFormat="1" applyBorder="1" applyAlignment="1">
      <alignment horizontal="right"/>
    </xf>
    <xf numFmtId="169" fontId="42" fillId="0" borderId="4" xfId="5" applyNumberFormat="1" applyFont="1" applyAlignment="1">
      <alignment horizontal="left" vertical="center"/>
    </xf>
    <xf numFmtId="168" fontId="42" fillId="0" borderId="4" xfId="5" applyNumberFormat="1" applyFont="1" applyAlignment="1">
      <alignment horizontal="left" vertical="center"/>
    </xf>
    <xf numFmtId="6" fontId="7" fillId="0" borderId="4" xfId="5" applyNumberFormat="1"/>
    <xf numFmtId="0" fontId="7" fillId="0" borderId="67" xfId="5" applyBorder="1" applyAlignment="1">
      <alignment horizontal="left" vertical="center"/>
    </xf>
    <xf numFmtId="169" fontId="7" fillId="0" borderId="67" xfId="5" applyNumberFormat="1" applyBorder="1" applyAlignment="1">
      <alignment horizontal="left" vertical="center"/>
    </xf>
    <xf numFmtId="168" fontId="41" fillId="0" borderId="67" xfId="5" applyNumberFormat="1" applyFont="1" applyBorder="1" applyAlignment="1">
      <alignment horizontal="left" vertical="center"/>
    </xf>
    <xf numFmtId="168" fontId="7" fillId="0" borderId="67" xfId="5" applyNumberFormat="1" applyBorder="1" applyAlignment="1">
      <alignment horizontal="left" vertical="center"/>
    </xf>
    <xf numFmtId="0" fontId="40" fillId="0" borderId="4" xfId="5" applyFont="1" applyAlignment="1">
      <alignment horizontal="left" vertical="center"/>
    </xf>
    <xf numFmtId="6" fontId="41" fillId="0" borderId="4" xfId="5" applyNumberFormat="1" applyFont="1" applyAlignment="1">
      <alignment horizontal="left" vertical="center"/>
    </xf>
    <xf numFmtId="6" fontId="40" fillId="0" borderId="4" xfId="5" applyNumberFormat="1" applyFont="1" applyAlignment="1">
      <alignment horizontal="left" vertical="center"/>
    </xf>
    <xf numFmtId="168" fontId="43" fillId="0" borderId="4" xfId="5" applyNumberFormat="1" applyFont="1" applyAlignment="1">
      <alignment horizontal="left" vertical="center"/>
    </xf>
    <xf numFmtId="0" fontId="7" fillId="0" borderId="4" xfId="5" applyAlignment="1">
      <alignment horizontal="center"/>
    </xf>
    <xf numFmtId="0" fontId="38" fillId="0" borderId="59" xfId="5" applyFont="1" applyBorder="1" applyAlignment="1">
      <alignment horizontal="centerContinuous"/>
    </xf>
    <xf numFmtId="0" fontId="7" fillId="0" borderId="59" xfId="5" applyBorder="1" applyAlignment="1">
      <alignment horizontal="centerContinuous"/>
    </xf>
    <xf numFmtId="1" fontId="7" fillId="0" borderId="4" xfId="5" applyNumberFormat="1"/>
    <xf numFmtId="0" fontId="38" fillId="0" borderId="59" xfId="5" applyFont="1" applyBorder="1" applyAlignment="1">
      <alignment horizontal="center"/>
    </xf>
    <xf numFmtId="14" fontId="7" fillId="0" borderId="4" xfId="5" applyNumberFormat="1"/>
    <xf numFmtId="1" fontId="7" fillId="16" borderId="4" xfId="5" applyNumberFormat="1" applyFill="1"/>
    <xf numFmtId="0" fontId="7" fillId="11" borderId="4" xfId="5" applyFill="1"/>
    <xf numFmtId="14" fontId="7" fillId="0" borderId="4" xfId="5" applyNumberFormat="1" applyAlignment="1">
      <alignment horizontal="center"/>
    </xf>
    <xf numFmtId="170" fontId="7" fillId="0" borderId="4" xfId="5" applyNumberFormat="1" applyAlignment="1">
      <alignment horizontal="center"/>
    </xf>
    <xf numFmtId="171" fontId="7" fillId="0" borderId="4" xfId="5" applyNumberFormat="1" applyAlignment="1">
      <alignment horizontal="center"/>
    </xf>
    <xf numFmtId="0" fontId="7" fillId="16" borderId="4" xfId="5" applyFill="1"/>
    <xf numFmtId="0" fontId="7" fillId="11" borderId="4" xfId="5" quotePrefix="1" applyFill="1"/>
    <xf numFmtId="0" fontId="7" fillId="17" borderId="4" xfId="5" applyFill="1"/>
    <xf numFmtId="170" fontId="44" fillId="0" borderId="4" xfId="5" applyNumberFormat="1" applyFont="1" applyAlignment="1">
      <alignment horizontal="center"/>
    </xf>
    <xf numFmtId="0" fontId="7" fillId="0" borderId="60" xfId="5" applyBorder="1"/>
    <xf numFmtId="1" fontId="7" fillId="0" borderId="60" xfId="5" applyNumberFormat="1" applyBorder="1"/>
    <xf numFmtId="1" fontId="7" fillId="16" borderId="60" xfId="5" applyNumberFormat="1" applyFill="1" applyBorder="1"/>
    <xf numFmtId="14" fontId="7" fillId="11" borderId="4" xfId="5" applyNumberFormat="1" applyFill="1" applyAlignment="1">
      <alignment horizontal="center"/>
    </xf>
    <xf numFmtId="168" fontId="7" fillId="11" borderId="4" xfId="5" applyNumberFormat="1" applyFill="1" applyAlignment="1">
      <alignment horizontal="center"/>
    </xf>
    <xf numFmtId="171" fontId="7" fillId="11" borderId="4" xfId="5" applyNumberFormat="1" applyFill="1" applyAlignment="1">
      <alignment horizontal="center"/>
    </xf>
    <xf numFmtId="168" fontId="7" fillId="0" borderId="4" xfId="5" applyNumberFormat="1" applyAlignment="1">
      <alignment horizontal="center"/>
    </xf>
    <xf numFmtId="1" fontId="7" fillId="0" borderId="4" xfId="5" applyNumberFormat="1" applyAlignment="1">
      <alignment horizontal="center"/>
    </xf>
    <xf numFmtId="0" fontId="6" fillId="11" borderId="4" xfId="5" applyFont="1" applyFill="1"/>
    <xf numFmtId="0" fontId="5" fillId="11" borderId="4" xfId="5" applyFont="1" applyFill="1"/>
    <xf numFmtId="168" fontId="5" fillId="11" borderId="4" xfId="5" applyNumberFormat="1" applyFont="1" applyFill="1" applyAlignment="1">
      <alignment horizontal="center"/>
    </xf>
    <xf numFmtId="0" fontId="4" fillId="0" borderId="4" xfId="5" applyFont="1"/>
    <xf numFmtId="0" fontId="4" fillId="11" borderId="4" xfId="5" applyFont="1" applyFill="1"/>
    <xf numFmtId="0" fontId="3" fillId="11" borderId="4" xfId="5" applyFont="1" applyFill="1"/>
    <xf numFmtId="0" fontId="2" fillId="0" borderId="4" xfId="5" applyFont="1"/>
    <xf numFmtId="0" fontId="7" fillId="0" borderId="4" xfId="5" applyAlignment="1">
      <alignment horizontal="right"/>
    </xf>
    <xf numFmtId="14" fontId="7" fillId="0" borderId="4" xfId="5" applyNumberFormat="1" applyAlignment="1">
      <alignment horizontal="right"/>
    </xf>
    <xf numFmtId="0" fontId="2" fillId="0" borderId="4" xfId="5" applyFont="1" applyAlignment="1">
      <alignment horizontal="right"/>
    </xf>
    <xf numFmtId="0" fontId="2" fillId="11" borderId="4" xfId="5" applyFont="1" applyFill="1"/>
    <xf numFmtId="168" fontId="2" fillId="11" borderId="4" xfId="5" applyNumberFormat="1" applyFont="1" applyFill="1" applyAlignment="1">
      <alignment horizontal="center"/>
    </xf>
    <xf numFmtId="14" fontId="2" fillId="11" borderId="4" xfId="5" applyNumberFormat="1" applyFont="1" applyFill="1" applyAlignment="1">
      <alignment horizontal="center"/>
    </xf>
    <xf numFmtId="168" fontId="7" fillId="0" borderId="4" xfId="5" applyNumberFormat="1"/>
    <xf numFmtId="0" fontId="25" fillId="8" borderId="4" xfId="0" applyNumberFormat="1" applyFont="1" applyFill="1" applyBorder="1" applyAlignment="1">
      <alignment horizontal="center" vertical="center"/>
    </xf>
    <xf numFmtId="0" fontId="12" fillId="0" borderId="32" xfId="0" applyNumberFormat="1" applyFont="1" applyBorder="1" applyAlignment="1">
      <alignment horizontal="center"/>
    </xf>
    <xf numFmtId="0" fontId="12" fillId="0" borderId="33" xfId="0" applyNumberFormat="1" applyFont="1" applyBorder="1" applyAlignment="1">
      <alignment horizontal="center"/>
    </xf>
    <xf numFmtId="0" fontId="0" fillId="11" borderId="34" xfId="0" applyNumberFormat="1" applyFill="1" applyBorder="1" applyAlignment="1">
      <alignment horizontal="center" vertical="center"/>
    </xf>
    <xf numFmtId="0" fontId="14" fillId="0" borderId="4" xfId="0" applyNumberFormat="1" applyFont="1" applyBorder="1" applyAlignment="1">
      <alignment horizontal="left" indent="9"/>
    </xf>
    <xf numFmtId="0" fontId="14" fillId="0" borderId="4" xfId="0" applyNumberFormat="1" applyFont="1" applyBorder="1" applyAlignment="1">
      <alignment horizontal="left" indent="8"/>
    </xf>
    <xf numFmtId="167" fontId="0" fillId="11" borderId="34" xfId="0" applyNumberFormat="1" applyFill="1" applyBorder="1" applyAlignment="1">
      <alignment horizontal="center" vertical="center"/>
    </xf>
    <xf numFmtId="0" fontId="11" fillId="3" borderId="12" xfId="0" applyNumberFormat="1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3" borderId="14" xfId="0" applyFont="1" applyFill="1" applyBorder="1" applyAlignment="1">
      <alignment horizontal="center"/>
    </xf>
    <xf numFmtId="49" fontId="11" fillId="3" borderId="7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49" fontId="16" fillId="3" borderId="7" xfId="0" applyNumberFormat="1" applyFont="1" applyFill="1" applyBorder="1" applyAlignment="1">
      <alignment horizontal="center" vertical="center"/>
    </xf>
    <xf numFmtId="49" fontId="24" fillId="2" borderId="4" xfId="0" applyNumberFormat="1" applyFont="1" applyFill="1" applyBorder="1" applyAlignment="1">
      <alignment horizontal="left" vertical="top" wrapText="1"/>
    </xf>
    <xf numFmtId="49" fontId="13" fillId="2" borderId="4" xfId="0" applyNumberFormat="1" applyFont="1" applyFill="1" applyBorder="1" applyAlignment="1">
      <alignment horizontal="left" vertical="top" wrapText="1"/>
    </xf>
    <xf numFmtId="0" fontId="25" fillId="8" borderId="4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5" xfId="0" applyNumberFormat="1" applyBorder="1" applyAlignment="1">
      <alignment horizontal="center" vertical="center"/>
    </xf>
    <xf numFmtId="165" fontId="0" fillId="0" borderId="58" xfId="0" applyNumberFormat="1" applyBorder="1" applyAlignment="1">
      <alignment horizontal="center" vertical="center"/>
    </xf>
    <xf numFmtId="169" fontId="1" fillId="0" borderId="4" xfId="6" applyNumberFormat="1" applyAlignment="1">
      <alignment horizontal="left"/>
    </xf>
    <xf numFmtId="0" fontId="1" fillId="0" borderId="4" xfId="6"/>
    <xf numFmtId="168" fontId="1" fillId="0" borderId="4" xfId="6" applyNumberFormat="1"/>
    <xf numFmtId="169" fontId="38" fillId="0" borderId="59" xfId="6" applyNumberFormat="1" applyFont="1" applyBorder="1" applyAlignment="1">
      <alignment horizontal="left"/>
    </xf>
    <xf numFmtId="0" fontId="38" fillId="0" borderId="59" xfId="6" applyFont="1" applyBorder="1"/>
    <xf numFmtId="168" fontId="38" fillId="0" borderId="59" xfId="6" applyNumberFormat="1" applyFont="1" applyBorder="1"/>
    <xf numFmtId="169" fontId="45" fillId="0" borderId="58" xfId="6" applyNumberFormat="1" applyFont="1" applyBorder="1" applyAlignment="1">
      <alignment horizontal="left"/>
    </xf>
    <xf numFmtId="0" fontId="45" fillId="0" borderId="58" xfId="6" applyFont="1" applyBorder="1"/>
    <xf numFmtId="168" fontId="45" fillId="0" borderId="58" xfId="6" applyNumberFormat="1" applyFont="1" applyBorder="1"/>
    <xf numFmtId="0" fontId="1" fillId="0" borderId="4" xfId="6" applyAlignment="1">
      <alignment horizontal="left"/>
    </xf>
    <xf numFmtId="0" fontId="46" fillId="18" borderId="68" xfId="6" applyFont="1" applyFill="1" applyBorder="1" applyAlignment="1">
      <alignment horizontal="left" vertical="center"/>
    </xf>
    <xf numFmtId="168" fontId="46" fillId="18" borderId="68" xfId="6" applyNumberFormat="1" applyFont="1" applyFill="1" applyBorder="1" applyAlignment="1">
      <alignment horizontal="left" vertical="center"/>
    </xf>
    <xf numFmtId="169" fontId="1" fillId="0" borderId="4" xfId="6" applyNumberFormat="1" applyAlignment="1">
      <alignment horizontal="left" vertical="center"/>
    </xf>
    <xf numFmtId="0" fontId="1" fillId="0" borderId="4" xfId="6" applyAlignment="1">
      <alignment vertical="center"/>
    </xf>
    <xf numFmtId="168" fontId="1" fillId="0" borderId="4" xfId="6" applyNumberFormat="1" applyAlignment="1">
      <alignment vertical="center"/>
    </xf>
    <xf numFmtId="0" fontId="1" fillId="0" borderId="4" xfId="6" applyAlignment="1">
      <alignment horizontal="left" vertical="center"/>
    </xf>
    <xf numFmtId="0" fontId="38" fillId="0" borderId="59" xfId="6" applyFont="1" applyBorder="1" applyAlignment="1">
      <alignment horizontal="left" vertical="center"/>
    </xf>
    <xf numFmtId="0" fontId="38" fillId="0" borderId="59" xfId="6" applyFont="1" applyBorder="1" applyAlignment="1">
      <alignment vertical="center"/>
    </xf>
    <xf numFmtId="168" fontId="38" fillId="0" borderId="59" xfId="6" applyNumberFormat="1" applyFont="1" applyBorder="1" applyAlignment="1">
      <alignment horizontal="center" vertical="center"/>
    </xf>
    <xf numFmtId="168" fontId="1" fillId="0" borderId="4" xfId="6" applyNumberFormat="1" applyAlignment="1">
      <alignment horizontal="center" vertical="center"/>
    </xf>
    <xf numFmtId="0" fontId="38" fillId="0" borderId="58" xfId="6" applyFont="1" applyBorder="1" applyAlignment="1">
      <alignment horizontal="left" vertical="center"/>
    </xf>
    <xf numFmtId="0" fontId="38" fillId="0" borderId="58" xfId="6" applyFont="1" applyBorder="1" applyAlignment="1">
      <alignment vertical="center"/>
    </xf>
    <xf numFmtId="168" fontId="38" fillId="0" borderId="58" xfId="6" applyNumberFormat="1" applyFont="1" applyBorder="1" applyAlignment="1">
      <alignment horizontal="center" vertical="center"/>
    </xf>
    <xf numFmtId="38" fontId="1" fillId="0" borderId="4" xfId="6" applyNumberFormat="1" applyAlignment="1">
      <alignment horizontal="center"/>
    </xf>
    <xf numFmtId="0" fontId="1" fillId="0" borderId="4" xfId="6" applyAlignment="1">
      <alignment horizontal="center"/>
    </xf>
    <xf numFmtId="38" fontId="38" fillId="0" borderId="59" xfId="6" applyNumberFormat="1" applyFont="1" applyBorder="1" applyAlignment="1">
      <alignment horizontal="center"/>
    </xf>
    <xf numFmtId="0" fontId="38" fillId="0" borderId="59" xfId="6" applyFont="1" applyBorder="1" applyAlignment="1">
      <alignment horizontal="center"/>
    </xf>
    <xf numFmtId="0" fontId="38" fillId="0" borderId="60" xfId="6" applyFont="1" applyBorder="1" applyAlignment="1">
      <alignment horizontal="left" vertical="center"/>
    </xf>
    <xf numFmtId="0" fontId="38" fillId="0" borderId="69" xfId="6" applyFont="1" applyBorder="1" applyAlignment="1">
      <alignment horizontal="center" vertical="center"/>
    </xf>
    <xf numFmtId="0" fontId="38" fillId="0" borderId="70" xfId="6" applyFont="1" applyBorder="1" applyAlignment="1">
      <alignment horizontal="center" vertical="center"/>
    </xf>
    <xf numFmtId="168" fontId="1" fillId="0" borderId="4" xfId="6" applyNumberFormat="1" applyAlignment="1">
      <alignment horizontal="center"/>
    </xf>
    <xf numFmtId="174" fontId="1" fillId="0" borderId="71" xfId="6" applyNumberFormat="1" applyBorder="1" applyAlignment="1">
      <alignment horizontal="left"/>
    </xf>
    <xf numFmtId="168" fontId="1" fillId="0" borderId="24" xfId="6" applyNumberFormat="1" applyBorder="1" applyAlignment="1">
      <alignment horizontal="center" vertical="center"/>
    </xf>
    <xf numFmtId="174" fontId="1" fillId="0" borderId="72" xfId="6" applyNumberFormat="1" applyBorder="1" applyAlignment="1">
      <alignment horizontal="left"/>
    </xf>
    <xf numFmtId="168" fontId="1" fillId="0" borderId="73" xfId="6" applyNumberFormat="1" applyBorder="1" applyAlignment="1">
      <alignment horizontal="center" vertical="center"/>
    </xf>
    <xf numFmtId="168" fontId="1" fillId="0" borderId="74" xfId="6" applyNumberFormat="1" applyBorder="1" applyAlignment="1">
      <alignment horizontal="center" vertical="center"/>
    </xf>
    <xf numFmtId="169" fontId="38" fillId="0" borderId="73" xfId="6" applyNumberFormat="1" applyFont="1" applyBorder="1" applyAlignment="1">
      <alignment horizontal="left"/>
    </xf>
    <xf numFmtId="168" fontId="38" fillId="0" borderId="73" xfId="6" applyNumberFormat="1" applyFont="1" applyBorder="1"/>
    <xf numFmtId="38" fontId="38" fillId="0" borderId="73" xfId="6" applyNumberFormat="1" applyFont="1" applyBorder="1" applyAlignment="1">
      <alignment horizontal="center"/>
    </xf>
    <xf numFmtId="0" fontId="38" fillId="0" borderId="73" xfId="6" applyFont="1" applyBorder="1" applyAlignment="1">
      <alignment horizontal="center"/>
    </xf>
    <xf numFmtId="175" fontId="1" fillId="0" borderId="4" xfId="6" applyNumberFormat="1" applyAlignment="1">
      <alignment horizontal="center" vertical="center"/>
    </xf>
    <xf numFmtId="175" fontId="1" fillId="0" borderId="24" xfId="6" applyNumberFormat="1" applyBorder="1" applyAlignment="1">
      <alignment horizontal="center" vertical="center"/>
    </xf>
    <xf numFmtId="175" fontId="1" fillId="0" borderId="73" xfId="6" applyNumberFormat="1" applyBorder="1" applyAlignment="1">
      <alignment horizontal="center" vertical="center"/>
    </xf>
    <xf numFmtId="175" fontId="1" fillId="0" borderId="74" xfId="6" applyNumberFormat="1" applyBorder="1" applyAlignment="1">
      <alignment horizontal="center" vertical="center"/>
    </xf>
    <xf numFmtId="0" fontId="47" fillId="0" borderId="73" xfId="6" applyFont="1" applyBorder="1"/>
    <xf numFmtId="0" fontId="47" fillId="0" borderId="73" xfId="6" applyFont="1" applyBorder="1" applyAlignment="1">
      <alignment horizontal="left"/>
    </xf>
    <xf numFmtId="0" fontId="47" fillId="0" borderId="73" xfId="6" applyFont="1" applyBorder="1" applyAlignment="1">
      <alignment horizontal="center"/>
    </xf>
    <xf numFmtId="0" fontId="48" fillId="0" borderId="4" xfId="6" applyFont="1" applyAlignment="1">
      <alignment horizontal="left"/>
    </xf>
    <xf numFmtId="0" fontId="48" fillId="0" borderId="4" xfId="6" applyFont="1" applyAlignment="1">
      <alignment horizontal="center"/>
    </xf>
    <xf numFmtId="0" fontId="48" fillId="0" borderId="4" xfId="6" applyFont="1"/>
    <xf numFmtId="15" fontId="48" fillId="0" borderId="4" xfId="6" applyNumberFormat="1" applyFont="1" applyAlignment="1">
      <alignment horizontal="left"/>
    </xf>
    <xf numFmtId="18" fontId="48" fillId="0" borderId="4" xfId="6" applyNumberFormat="1" applyFont="1" applyAlignment="1">
      <alignment horizontal="center"/>
    </xf>
    <xf numFmtId="6" fontId="48" fillId="0" borderId="4" xfId="6" applyNumberFormat="1" applyFont="1" applyAlignment="1">
      <alignment horizontal="center"/>
    </xf>
  </cellXfs>
  <cellStyles count="7">
    <cellStyle name="Comma" xfId="1" builtinId="3"/>
    <cellStyle name="Normal" xfId="0" builtinId="0"/>
    <cellStyle name="Normal 2" xfId="3" xr:uid="{9F5966B9-E498-8445-B084-0B33ADCF2759}"/>
    <cellStyle name="Normal 3" xfId="4" xr:uid="{D770369F-B4BB-994B-BB50-04DD49081FCE}"/>
    <cellStyle name="Normal 4" xfId="5" xr:uid="{0D5CDACF-B565-EC44-80F4-34F995E880AE}"/>
    <cellStyle name="Normal 5" xfId="6" xr:uid="{C73220F1-C51A-C64C-85D2-21F901960AAA}"/>
    <cellStyle name="Per cent" xfId="2" builtinId="5"/>
  </cellStyles>
  <dxfs count="66">
    <dxf>
      <font>
        <color theme="0" tint="-0.499984740745262"/>
      </font>
      <fill>
        <patternFill>
          <bgColor theme="0" tint="-0.24994659260841701"/>
        </patternFill>
      </fill>
    </dxf>
    <dxf>
      <font>
        <color theme="1"/>
      </font>
      <numFmt numFmtId="172" formatCode="\-\&gt;\&gt;\ d\-mmm\-yy"/>
    </dxf>
    <dxf>
      <font>
        <b/>
        <i val="0"/>
        <color theme="9"/>
      </font>
      <numFmt numFmtId="34" formatCode="_(&quot;₹&quot;* #,##0.00_);_(&quot;₹&quot;* \(#,##0.00\);_(&quot;₹&quot;* &quot;-&quot;??_);_(@_)"/>
    </dxf>
    <dxf>
      <font>
        <b/>
        <i val="0"/>
        <color theme="9"/>
      </font>
      <numFmt numFmtId="34" formatCode="_(&quot;₹&quot;* #,##0.00_);_(&quot;₹&quot;* \(#,##0.00\);_(&quot;₹&quot;* &quot;-&quot;??_);_(@_)"/>
    </dxf>
    <dxf>
      <font>
        <color rgb="FFC00000"/>
      </font>
    </dxf>
    <dxf>
      <font>
        <color rgb="FFC00000"/>
      </font>
    </dxf>
    <dxf>
      <font>
        <color rgb="FF92D050"/>
      </font>
    </dxf>
    <dxf>
      <font>
        <color theme="0" tint="-0.34998626667073579"/>
      </font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rgb="FFFE7E7A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9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C80003"/>
        </patternFill>
      </fill>
    </dxf>
    <dxf>
      <fill>
        <patternFill>
          <bgColor rgb="FFFF0000"/>
        </patternFill>
      </fill>
    </dxf>
    <dxf>
      <fill>
        <patternFill>
          <bgColor rgb="FFFF4849"/>
        </patternFill>
      </fill>
    </dxf>
    <dxf>
      <fill>
        <patternFill>
          <bgColor rgb="FFFF5A5A"/>
        </patternFill>
      </fill>
    </dxf>
    <dxf>
      <fill>
        <patternFill>
          <bgColor rgb="FFFA797A"/>
        </patternFill>
      </fill>
    </dxf>
    <dxf>
      <fill>
        <patternFill>
          <bgColor rgb="FFFFA9A9"/>
        </patternFill>
      </fill>
    </dxf>
    <dxf>
      <fill>
        <patternFill>
          <bgColor theme="9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B3C4"/>
        </patternFill>
      </fill>
    </dxf>
    <dxf>
      <fill>
        <patternFill>
          <bgColor theme="4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border>
        <top style="thin">
          <color theme="1"/>
        </top>
        <vertical/>
        <horizontal/>
      </border>
    </dxf>
    <dxf>
      <font>
        <strike val="0"/>
        <outline val="0"/>
        <shadow val="0"/>
        <u val="none"/>
        <vertAlign val="baseline"/>
        <sz val="10"/>
        <color theme="0" tint="-0.249977111117893"/>
        <name val="Calibri"/>
        <family val="2"/>
        <scheme val="none"/>
      </font>
      <numFmt numFmtId="166" formatCode="d\-mmm\-yy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499984740745262"/>
        <name val="Calibri"/>
        <family val="2"/>
        <scheme val="none"/>
      </font>
      <numFmt numFmtId="34" formatCode="_(&quot;₹&quot;* #,##0.00_);_(&quot;₹&quot;* \(#,##0.00\);_(&quot;₹&quot;* &quot;-&quot;??_);_(@_)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4" formatCode="_(&quot;₹&quot;* #,##0.00_);_(&quot;₹&quot;* \(#,##0.00\);_(&quot;₹&quot;* &quot;-&quot;??_);_(@_)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66" formatCode="d\-mmm\-yy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0" formatCode="General"/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none"/>
      </font>
      <numFmt numFmtId="30" formatCode="@"/>
      <alignment horizontal="left" vertical="bottom" textRotation="0" wrapText="0" relativeIndent="1" justifyLastLine="0" shrinkToFit="0" readingOrder="0"/>
      <border diagonalUp="0" diagonalDown="0" outline="0">
        <left style="thin">
          <color indexed="14"/>
        </left>
        <right style="thin">
          <color indexed="14"/>
        </right>
        <top style="thin">
          <color indexed="14"/>
        </top>
        <bottom style="thin">
          <color indexed="14"/>
        </bottom>
      </border>
    </dxf>
    <dxf>
      <border outline="0">
        <top style="thin">
          <color indexed="8"/>
        </top>
        <bottom style="thin">
          <color indexed="1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none"/>
      </font>
      <numFmt numFmtId="30" formatCode="@"/>
      <alignment horizontal="left" vertical="bottom" textRotation="0" wrapText="0" relativeIndent="1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Calibri"/>
        <scheme val="none"/>
      </font>
      <numFmt numFmtId="30" formatCode="@"/>
      <fill>
        <patternFill patternType="solid">
          <fgColor indexed="64"/>
          <bgColor indexed="15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2060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/>
        <i val="0"/>
        <color theme="0"/>
      </font>
      <fill>
        <patternFill>
          <bgColor theme="4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0"/>
      </font>
      <fill>
        <patternFill>
          <bgColor theme="9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4">
    <tableStyle name="Expense Table Style" pivot="0" count="2" xr9:uid="{DA7ACECD-894C-9B40-B2DE-7E315D4B194A}">
      <tableStyleElement type="wholeTable" dxfId="65"/>
      <tableStyleElement type="headerRow" dxfId="64"/>
    </tableStyle>
    <tableStyle name="Income Table Style" pivot="0" count="2" xr9:uid="{6237B76D-6E56-5246-848F-3D3127BB79E0}">
      <tableStyleElement type="wholeTable" dxfId="63"/>
      <tableStyleElement type="headerRow" dxfId="62"/>
    </tableStyle>
    <tableStyle name="Savings Table Style" pivot="0" count="2" xr9:uid="{4E3E1BBE-4B4E-EF44-AD0F-22721ACF16AF}">
      <tableStyleElement type="wholeTable" dxfId="61"/>
      <tableStyleElement type="headerRow" dxfId="60"/>
    </tableStyle>
    <tableStyle name="Tracking Table Style" pivot="0" count="3" xr9:uid="{92B82DE8-D563-0645-BA60-B99263662889}">
      <tableStyleElement type="wholeTable" dxfId="59"/>
      <tableStyleElement type="headerRow" dxfId="58"/>
      <tableStyleElement type="firstRowStripe" dxfId="5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2060"/>
      <rgbColor rgb="FFD9E2F3"/>
      <rgbColor rgb="FF7F7F7F"/>
      <rgbColor rgb="FFD8D8D8"/>
      <rgbColor rgb="FF548135"/>
      <rgbColor rgb="FFFF2600"/>
      <rgbColor rgb="FF4472C4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7EF91"/>
      <color rgb="FFFFA9A9"/>
      <color rgb="FFFF0000"/>
      <color rgb="FFD3D3D3"/>
      <color rgb="FFF3F3F3"/>
      <color rgb="FFE0E0E0"/>
      <color rgb="FFFF4849"/>
      <color rgb="FFFF5A5A"/>
      <color rgb="FFE35050"/>
      <color rgb="FFC800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A6-8640-8581-AB6158AE0943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A6-8640-8581-AB6158AE0943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A6-8640-8581-AB6158AE0943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A6-8640-8581-AB6158AE0943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A6-8640-8581-AB6158AE0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A6-8640-8581-AB6158AE0943}"/>
              </c:ext>
            </c:extLst>
          </c:dPt>
          <c:cat>
            <c:strRef>
              <c:f>Calculations!$E$35:$E$40</c:f>
              <c:strCache>
                <c:ptCount val="1"/>
                <c:pt idx="0">
                  <c:v>JPMC Salary</c:v>
                </c:pt>
              </c:strCache>
            </c:strRef>
          </c:cat>
          <c:val>
            <c:numRef>
              <c:f>Calculations!$F$35:$F$40</c:f>
              <c:numCache>
                <c:formatCode>"₹"#,##0_);\("₹"#,##0\)</c:formatCode>
                <c:ptCount val="6"/>
                <c:pt idx="0">
                  <c:v>291488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AA6-8640-8581-AB6158AE0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A9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32-D44A-AE0C-3424E4CCEB6C}"/>
              </c:ext>
            </c:extLst>
          </c:dPt>
          <c:dPt>
            <c:idx val="1"/>
            <c:bubble3D val="0"/>
            <c:spPr>
              <a:solidFill>
                <a:srgbClr val="F9797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32-D44A-AE0C-3424E4CCEB6C}"/>
              </c:ext>
            </c:extLst>
          </c:dPt>
          <c:dPt>
            <c:idx val="2"/>
            <c:bubble3D val="0"/>
            <c:spPr>
              <a:solidFill>
                <a:srgbClr val="FF5A5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32-D44A-AE0C-3424E4CCEB6C}"/>
              </c:ext>
            </c:extLst>
          </c:dPt>
          <c:dPt>
            <c:idx val="3"/>
            <c:bubble3D val="0"/>
            <c:spPr>
              <a:solidFill>
                <a:srgbClr val="FF494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32-D44A-AE0C-3424E4CCEB6C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32-D44A-AE0C-3424E4CCEB6C}"/>
              </c:ext>
            </c:extLst>
          </c:dPt>
          <c:dPt>
            <c:idx val="5"/>
            <c:bubble3D val="0"/>
            <c:spPr>
              <a:solidFill>
                <a:srgbClr val="C8000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32-D44A-AE0C-3424E4CCEB6C}"/>
              </c:ext>
            </c:extLst>
          </c:dPt>
          <c:cat>
            <c:strRef>
              <c:f>Calculations!$I$35:$I$40</c:f>
              <c:strCache>
                <c:ptCount val="1"/>
                <c:pt idx="0">
                  <c:v>Rent</c:v>
                </c:pt>
              </c:strCache>
            </c:strRef>
          </c:cat>
          <c:val>
            <c:numRef>
              <c:f>Calculations!$J$35:$J$40</c:f>
              <c:numCache>
                <c:formatCode>"₹"#,##0_);\("₹"#,##0\)</c:formatCode>
                <c:ptCount val="6"/>
                <c:pt idx="0">
                  <c:v>70000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C32-D44A-AE0C-3424E4CCE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AB-BB4E-A905-A333BFC04C48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AB-BB4E-A905-A333BFC04C48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AB-BB4E-A905-A333BFC04C48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AB-BB4E-A905-A333BFC04C48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AB-BB4E-A905-A333BFC04C48}"/>
              </c:ext>
            </c:extLst>
          </c:dPt>
          <c:dPt>
            <c:idx val="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AB-BB4E-A905-A333BFC04C48}"/>
              </c:ext>
            </c:extLst>
          </c:dPt>
          <c:cat>
            <c:multiLvlStrRef>
              <c:f>Calculations!$M$35:$M$40</c:f>
            </c:multiLvlStrRef>
          </c:cat>
          <c:val>
            <c:numRef>
              <c:f>Calculations!$N$35:$N$40</c:f>
              <c:numCache>
                <c:formatCode>"₹"#,##0_);\("₹"#,##0\)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4AB-BB4E-A905-A333BFC04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024209386414114E-2"/>
          <c:y val="7.1428571428571425E-2"/>
          <c:w val="0.88960115999486078"/>
          <c:h val="0.7811800797627569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4B-1848-9F6C-1CBE85ABD94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4B-1848-9F6C-1CBE85ABD949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4B-1848-9F6C-1CBE85ABD94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D4B-1848-9F6C-1CBE85ABD949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D4B-1848-9F6C-1CBE85ABD94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D4B-1848-9F6C-1CBE85ABD949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D4B-1848-9F6C-1CBE85ABD94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D4B-1848-9F6C-1CBE85ABD949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D4B-1848-9F6C-1CBE85ABD949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D4B-1848-9F6C-1CBE85ABD949}"/>
              </c:ext>
            </c:extLst>
          </c:dPt>
          <c:dPt>
            <c:idx val="2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D4B-1848-9F6C-1CBE85ABD94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D4B-1848-9F6C-1CBE85ABD949}"/>
              </c:ext>
            </c:extLst>
          </c:dPt>
          <c:dPt>
            <c:idx val="2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D4B-1848-9F6C-1CBE85ABD949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D4B-1848-9F6C-1CBE85ABD949}"/>
              </c:ext>
            </c:extLst>
          </c:dPt>
          <c:dPt>
            <c:idx val="2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D4B-1848-9F6C-1CBE85ABD949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D4B-1848-9F6C-1CBE85ABD949}"/>
              </c:ext>
            </c:extLst>
          </c:dPt>
          <c:dPt>
            <c:idx val="3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D4B-1848-9F6C-1CBE85ABD949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D4B-1848-9F6C-1CBE85ABD949}"/>
              </c:ext>
            </c:extLst>
          </c:dPt>
          <c:dPt>
            <c:idx val="3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8D4B-1848-9F6C-1CBE85ABD949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8D4B-1848-9F6C-1CBE85ABD949}"/>
              </c:ext>
            </c:extLst>
          </c:dPt>
          <c:dPt>
            <c:idx val="4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8D4B-1848-9F6C-1CBE85ABD949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8D4B-1848-9F6C-1CBE85ABD949}"/>
              </c:ext>
            </c:extLst>
          </c:dPt>
          <c:dPt>
            <c:idx val="4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8D4B-1848-9F6C-1CBE85ABD949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8D4B-1848-9F6C-1CBE85ABD949}"/>
              </c:ext>
            </c:extLst>
          </c:dPt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Calculations!$M$55:$M$102</c:f>
              <c:numCache>
                <c:formatCode>"₹"#,##0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145744</c:v>
                </c:pt>
                <c:pt idx="17">
                  <c:v>35000</c:v>
                </c:pt>
                <c:pt idx="18">
                  <c:v>0</c:v>
                </c:pt>
                <c:pt idx="20">
                  <c:v>145744</c:v>
                </c:pt>
                <c:pt idx="21">
                  <c:v>35000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8D4B-1848-9F6C-1CBE85ABD949}"/>
            </c:ext>
          </c:extLst>
        </c:ser>
        <c:ser>
          <c:idx val="1"/>
          <c:order val="1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A9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8D4B-1848-9F6C-1CBE85ABD94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8D4B-1848-9F6C-1CBE85ABD949}"/>
              </c:ext>
            </c:extLst>
          </c:dPt>
          <c:dPt>
            <c:idx val="5"/>
            <c:invertIfNegative val="0"/>
            <c:bubble3D val="0"/>
            <c:spPr>
              <a:solidFill>
                <a:srgbClr val="FFA9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8D4B-1848-9F6C-1CBE85ABD94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8D4B-1848-9F6C-1CBE85ABD949}"/>
              </c:ext>
            </c:extLst>
          </c:dPt>
          <c:dPt>
            <c:idx val="9"/>
            <c:invertIfNegative val="0"/>
            <c:bubble3D val="0"/>
            <c:spPr>
              <a:solidFill>
                <a:srgbClr val="FFA9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8D4B-1848-9F6C-1CBE85ABD94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8D4B-1848-9F6C-1CBE85ABD949}"/>
              </c:ext>
            </c:extLst>
          </c:dPt>
          <c:dPt>
            <c:idx val="13"/>
            <c:invertIfNegative val="0"/>
            <c:bubble3D val="0"/>
            <c:spPr>
              <a:solidFill>
                <a:srgbClr val="FFA9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8D4B-1848-9F6C-1CBE85ABD94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8D4B-1848-9F6C-1CBE85ABD949}"/>
              </c:ext>
            </c:extLst>
          </c:dPt>
          <c:dPt>
            <c:idx val="17"/>
            <c:invertIfNegative val="0"/>
            <c:bubble3D val="0"/>
            <c:spPr>
              <a:solidFill>
                <a:srgbClr val="FFA9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8D4B-1848-9F6C-1CBE85ABD949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8D4B-1848-9F6C-1CBE85ABD949}"/>
              </c:ext>
            </c:extLst>
          </c:dPt>
          <c:dPt>
            <c:idx val="21"/>
            <c:invertIfNegative val="0"/>
            <c:bubble3D val="0"/>
            <c:spPr>
              <a:solidFill>
                <a:srgbClr val="FFA9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8D4B-1848-9F6C-1CBE85ABD94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8D4B-1848-9F6C-1CBE85ABD949}"/>
              </c:ext>
            </c:extLst>
          </c:dPt>
          <c:dPt>
            <c:idx val="25"/>
            <c:invertIfNegative val="0"/>
            <c:bubble3D val="0"/>
            <c:spPr>
              <a:solidFill>
                <a:srgbClr val="FFA9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8D4B-1848-9F6C-1CBE85ABD949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8D4B-1848-9F6C-1CBE85ABD949}"/>
              </c:ext>
            </c:extLst>
          </c:dPt>
          <c:dPt>
            <c:idx val="29"/>
            <c:invertIfNegative val="0"/>
            <c:bubble3D val="0"/>
            <c:spPr>
              <a:solidFill>
                <a:srgbClr val="FFA9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8D4B-1848-9F6C-1CBE85ABD949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8D4B-1848-9F6C-1CBE85ABD949}"/>
              </c:ext>
            </c:extLst>
          </c:dPt>
          <c:dPt>
            <c:idx val="33"/>
            <c:invertIfNegative val="0"/>
            <c:bubble3D val="0"/>
            <c:spPr>
              <a:solidFill>
                <a:srgbClr val="FFA9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8D4B-1848-9F6C-1CBE85ABD949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8D4B-1848-9F6C-1CBE85ABD949}"/>
              </c:ext>
            </c:extLst>
          </c:dPt>
          <c:dPt>
            <c:idx val="37"/>
            <c:invertIfNegative val="0"/>
            <c:bubble3D val="0"/>
            <c:spPr>
              <a:solidFill>
                <a:srgbClr val="FFA9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8D4B-1848-9F6C-1CBE85ABD949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8D4B-1848-9F6C-1CBE85ABD949}"/>
              </c:ext>
            </c:extLst>
          </c:dPt>
          <c:dPt>
            <c:idx val="41"/>
            <c:invertIfNegative val="0"/>
            <c:bubble3D val="0"/>
            <c:spPr>
              <a:solidFill>
                <a:srgbClr val="FFA9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8D4B-1848-9F6C-1CBE85ABD949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8D4B-1848-9F6C-1CBE85ABD949}"/>
              </c:ext>
            </c:extLst>
          </c:dPt>
          <c:dPt>
            <c:idx val="45"/>
            <c:invertIfNegative val="0"/>
            <c:bubble3D val="0"/>
            <c:spPr>
              <a:solidFill>
                <a:srgbClr val="FFA9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8D4B-1848-9F6C-1CBE85ABD949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8D4B-1848-9F6C-1CBE85ABD949}"/>
              </c:ext>
            </c:extLst>
          </c:dPt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Calculations!$N$55:$N$102</c:f>
              <c:numCache>
                <c:formatCode>"₹"#,##0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22417</c:v>
                </c:pt>
                <c:pt idx="18">
                  <c:v>0</c:v>
                </c:pt>
                <c:pt idx="20">
                  <c:v>2100</c:v>
                </c:pt>
                <c:pt idx="21">
                  <c:v>22000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8D4B-1848-9F6C-1CBE85ABD949}"/>
            </c:ext>
          </c:extLst>
        </c:ser>
        <c:ser>
          <c:idx val="2"/>
          <c:order val="2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8D4B-1848-9F6C-1CBE85ABD94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8D4B-1848-9F6C-1CBE85ABD9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8D4B-1848-9F6C-1CBE85ABD94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8D4B-1848-9F6C-1CBE85ABD949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8D4B-1848-9F6C-1CBE85ABD94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8D4B-1848-9F6C-1CBE85ABD949}"/>
              </c:ext>
            </c:extLst>
          </c:dPt>
          <c:dPt>
            <c:idx val="1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8D4B-1848-9F6C-1CBE85ABD94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8D4B-1848-9F6C-1CBE85ABD949}"/>
              </c:ext>
            </c:extLst>
          </c:dPt>
          <c:dPt>
            <c:idx val="1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8D4B-1848-9F6C-1CBE85ABD949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8D4B-1848-9F6C-1CBE85ABD949}"/>
              </c:ext>
            </c:extLst>
          </c:dPt>
          <c:dPt>
            <c:idx val="2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8D4B-1848-9F6C-1CBE85ABD94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8D4B-1848-9F6C-1CBE85ABD949}"/>
              </c:ext>
            </c:extLst>
          </c:dPt>
          <c:dPt>
            <c:idx val="2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8D4B-1848-9F6C-1CBE85ABD949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8D4B-1848-9F6C-1CBE85ABD949}"/>
              </c:ext>
            </c:extLst>
          </c:dPt>
          <c:dPt>
            <c:idx val="2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8D4B-1848-9F6C-1CBE85ABD949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8D4B-1848-9F6C-1CBE85ABD949}"/>
              </c:ext>
            </c:extLst>
          </c:dPt>
          <c:dPt>
            <c:idx val="3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8D4B-1848-9F6C-1CBE85ABD949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8D4B-1848-9F6C-1CBE85ABD949}"/>
              </c:ext>
            </c:extLst>
          </c:dPt>
          <c:dPt>
            <c:idx val="3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7-8D4B-1848-9F6C-1CBE85ABD949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9-8D4B-1848-9F6C-1CBE85ABD949}"/>
              </c:ext>
            </c:extLst>
          </c:dPt>
          <c:dPt>
            <c:idx val="4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B-8D4B-1848-9F6C-1CBE85ABD949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8D4B-1848-9F6C-1CBE85ABD949}"/>
              </c:ext>
            </c:extLst>
          </c:dPt>
          <c:dPt>
            <c:idx val="4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8D4B-1848-9F6C-1CBE85ABD949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1-8D4B-1848-9F6C-1CBE85ABD949}"/>
              </c:ext>
            </c:extLst>
          </c:dPt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Calculations!$O$55:$O$102</c:f>
              <c:numCache>
                <c:formatCode>"₹"#,##0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8D4B-1848-9F6C-1CBE85ABD949}"/>
            </c:ext>
          </c:extLst>
        </c:ser>
        <c:ser>
          <c:idx val="3"/>
          <c:order val="3"/>
          <c:spPr>
            <a:solidFill>
              <a:srgbClr val="E0E0E0"/>
            </a:solidFill>
            <a:ln>
              <a:noFill/>
            </a:ln>
            <a:effectLst/>
          </c:spPr>
          <c:invertIfNegative val="0"/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Calculations!$P$55:$P$102</c:f>
              <c:numCache>
                <c:formatCode>"₹"#,##0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8D4B-1848-9F6C-1CBE85ABD949}"/>
            </c:ext>
          </c:extLst>
        </c:ser>
        <c:ser>
          <c:idx val="4"/>
          <c:order val="4"/>
          <c:spPr>
            <a:solidFill>
              <a:srgbClr val="F3F3F3"/>
            </a:solidFill>
            <a:ln>
              <a:noFill/>
            </a:ln>
            <a:effectLst/>
          </c:spPr>
          <c:invertIfNegative val="0"/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Calculations!$Q$55:$Q$102</c:f>
              <c:numCache>
                <c:formatCode>"₹"#,##0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8D4B-1848-9F6C-1CBE85ABD949}"/>
            </c:ext>
          </c:extLst>
        </c:ser>
        <c:ser>
          <c:idx val="5"/>
          <c:order val="5"/>
          <c:spPr>
            <a:solidFill>
              <a:srgbClr val="D3D3D3"/>
            </a:solidFill>
            <a:ln>
              <a:noFill/>
            </a:ln>
            <a:effectLst/>
          </c:spPr>
          <c:invertIfNegative val="0"/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Calculations!$R$55:$R$102</c:f>
              <c:numCache>
                <c:formatCode>"₹"#,##0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8D4B-1848-9F6C-1CBE85ABD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564121536"/>
        <c:axId val="640476352"/>
      </c:barChart>
      <c:catAx>
        <c:axId val="564121536"/>
        <c:scaling>
          <c:orientation val="minMax"/>
        </c:scaling>
        <c:delete val="0"/>
        <c:axPos val="b"/>
        <c:numFmt formatCode="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76352"/>
        <c:crosses val="autoZero"/>
        <c:auto val="0"/>
        <c:lblAlgn val="ctr"/>
        <c:lblOffset val="100"/>
        <c:noMultiLvlLbl val="0"/>
      </c:catAx>
      <c:valAx>
        <c:axId val="640476352"/>
        <c:scaling>
          <c:orientation val="minMax"/>
        </c:scaling>
        <c:delete val="0"/>
        <c:axPos val="l"/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12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Calculations!$E$24</c:f>
              <c:numCache>
                <c:formatCode>0%</c:formatCode>
                <c:ptCount val="1"/>
                <c:pt idx="0">
                  <c:v>0.71232876712328763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1-5C4B-A5D6-0916E22E9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43225728"/>
        <c:axId val="2043226624"/>
      </c:barChart>
      <c:catAx>
        <c:axId val="2043225728"/>
        <c:scaling>
          <c:orientation val="minMax"/>
        </c:scaling>
        <c:delete val="1"/>
        <c:axPos val="l"/>
        <c:majorTickMark val="none"/>
        <c:minorTickMark val="none"/>
        <c:tickLblPos val="nextTo"/>
        <c:crossAx val="2043226624"/>
        <c:crosses val="autoZero"/>
        <c:auto val="1"/>
        <c:lblAlgn val="ctr"/>
        <c:lblOffset val="100"/>
        <c:noMultiLvlLbl val="0"/>
      </c:catAx>
      <c:valAx>
        <c:axId val="2043226624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204322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Calculations!$E$49" lockText="1" noThreeD="1"/>
</file>

<file path=xl/ctrlProps/ctrlProp2.xml><?xml version="1.0" encoding="utf-8"?>
<formControlPr xmlns="http://schemas.microsoft.com/office/spreadsheetml/2009/9/main" objectType="CheckBox" checked="Checked" fmlaLink="Calculations!$E$50" lockText="1" noThreeD="1"/>
</file>

<file path=xl/ctrlProps/ctrlProp3.xml><?xml version="1.0" encoding="utf-8"?>
<formControlPr xmlns="http://schemas.microsoft.com/office/spreadsheetml/2009/9/main" objectType="CheckBox" checked="Checked" fmlaLink="Calculations!$E$51" lockText="1" noThreeD="1"/>
</file>

<file path=xl/ctrlProps/ctrlProp4.xml><?xml version="1.0" encoding="utf-8"?>
<formControlPr xmlns="http://schemas.microsoft.com/office/spreadsheetml/2009/9/main" objectType="CheckBox" checked="Checked" fmlaLink="Calculations!$E$5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112390</xdr:colOff>
      <xdr:row>12</xdr:row>
      <xdr:rowOff>101150</xdr:rowOff>
    </xdr:from>
    <xdr:ext cx="4652920" cy="29584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53E010-E1F6-0C82-F68D-E12376EA503F}"/>
            </a:ext>
          </a:extLst>
        </xdr:cNvPr>
        <xdr:cNvSpPr txBox="1"/>
      </xdr:nvSpPr>
      <xdr:spPr>
        <a:xfrm>
          <a:off x="8567297" y="2441243"/>
          <a:ext cx="4652920" cy="295848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rgbClr val="00B05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Income</a:t>
          </a: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chemeClr val="accent6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 </a:t>
          </a: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Categories (Tracked)</a:t>
          </a:r>
        </a:p>
      </xdr:txBody>
    </xdr:sp>
    <xdr:clientData/>
  </xdr:oneCellAnchor>
  <xdr:twoCellAnchor editAs="oneCell">
    <xdr:from>
      <xdr:col>31</xdr:col>
      <xdr:colOff>112390</xdr:colOff>
      <xdr:row>14</xdr:row>
      <xdr:rowOff>19877</xdr:rowOff>
    </xdr:from>
    <xdr:to>
      <xdr:col>32</xdr:col>
      <xdr:colOff>706706</xdr:colOff>
      <xdr:row>22</xdr:row>
      <xdr:rowOff>1670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62F9E5-592F-9346-957C-1E9C3C5EE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31</xdr:col>
      <xdr:colOff>112390</xdr:colOff>
      <xdr:row>25</xdr:row>
      <xdr:rowOff>101150</xdr:rowOff>
    </xdr:from>
    <xdr:ext cx="4652920" cy="29584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522CC5-64F4-D247-9CFF-117B8B62B381}"/>
            </a:ext>
          </a:extLst>
        </xdr:cNvPr>
        <xdr:cNvSpPr txBox="1"/>
      </xdr:nvSpPr>
      <xdr:spPr>
        <a:xfrm>
          <a:off x="8414427" y="2441243"/>
          <a:ext cx="4652920" cy="295848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Expenses</a:t>
          </a: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chemeClr val="accent6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 </a:t>
          </a: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Categories (Tracked)</a:t>
          </a:r>
        </a:p>
      </xdr:txBody>
    </xdr:sp>
    <xdr:clientData/>
  </xdr:oneCellAnchor>
  <xdr:oneCellAnchor>
    <xdr:from>
      <xdr:col>31</xdr:col>
      <xdr:colOff>112390</xdr:colOff>
      <xdr:row>27</xdr:row>
      <xdr:rowOff>31636</xdr:rowOff>
    </xdr:from>
    <xdr:ext cx="1605612" cy="1581053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EDA22D-3401-6444-8570-EC229E81F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38</xdr:col>
      <xdr:colOff>112390</xdr:colOff>
      <xdr:row>25</xdr:row>
      <xdr:rowOff>101150</xdr:rowOff>
    </xdr:from>
    <xdr:ext cx="4652920" cy="29584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FE1E57-ED7A-BB4D-8D60-3134216E4F27}"/>
            </a:ext>
          </a:extLst>
        </xdr:cNvPr>
        <xdr:cNvSpPr txBox="1"/>
      </xdr:nvSpPr>
      <xdr:spPr>
        <a:xfrm>
          <a:off x="8459655" y="5192005"/>
          <a:ext cx="4652920" cy="295848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chemeClr val="accent1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Savings</a:t>
          </a: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chemeClr val="accent6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 </a:t>
          </a: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Categories (Tracked)</a:t>
          </a:r>
        </a:p>
      </xdr:txBody>
    </xdr:sp>
    <xdr:clientData/>
  </xdr:oneCellAnchor>
  <xdr:oneCellAnchor>
    <xdr:from>
      <xdr:col>38</xdr:col>
      <xdr:colOff>112390</xdr:colOff>
      <xdr:row>27</xdr:row>
      <xdr:rowOff>31636</xdr:rowOff>
    </xdr:from>
    <xdr:ext cx="1605612" cy="1581053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24F6D8-5346-3844-8108-14666092A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38</xdr:col>
      <xdr:colOff>112390</xdr:colOff>
      <xdr:row>12</xdr:row>
      <xdr:rowOff>101150</xdr:rowOff>
    </xdr:from>
    <xdr:ext cx="4652920" cy="29584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2DF716E-2D7C-ED46-8B1A-C0AFA4928B2B}"/>
            </a:ext>
          </a:extLst>
        </xdr:cNvPr>
        <xdr:cNvSpPr txBox="1"/>
      </xdr:nvSpPr>
      <xdr:spPr>
        <a:xfrm>
          <a:off x="13401670" y="2488750"/>
          <a:ext cx="4652920" cy="295848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Tracked (vs.Budget)</a:t>
          </a:r>
        </a:p>
      </xdr:txBody>
    </xdr:sp>
    <xdr:clientData/>
  </xdr:oneCellAnchor>
  <xdr:twoCellAnchor>
    <xdr:from>
      <xdr:col>38</xdr:col>
      <xdr:colOff>114300</xdr:colOff>
      <xdr:row>14</xdr:row>
      <xdr:rowOff>12701</xdr:rowOff>
    </xdr:from>
    <xdr:to>
      <xdr:col>44</xdr:col>
      <xdr:colOff>12700</xdr:colOff>
      <xdr:row>23</xdr:row>
      <xdr:rowOff>139701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82F517-93C3-B94A-873E-DA0104C11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762000</xdr:colOff>
          <xdr:row>12</xdr:row>
          <xdr:rowOff>38100</xdr:rowOff>
        </xdr:from>
        <xdr:to>
          <xdr:col>42</xdr:col>
          <xdr:colOff>101600</xdr:colOff>
          <xdr:row>13</xdr:row>
          <xdr:rowOff>25400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Aptos Narrow" pitchFamily="2" charset="0"/>
                </a:rPr>
                <a:t>Income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762000</xdr:colOff>
          <xdr:row>13</xdr:row>
          <xdr:rowOff>25400</xdr:rowOff>
        </xdr:from>
        <xdr:to>
          <xdr:col>42</xdr:col>
          <xdr:colOff>101600</xdr:colOff>
          <xdr:row>14</xdr:row>
          <xdr:rowOff>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Aptos Narrow" pitchFamily="2" charset="0"/>
                </a:rPr>
                <a:t>Expenses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762000</xdr:colOff>
          <xdr:row>14</xdr:row>
          <xdr:rowOff>0</xdr:rowOff>
        </xdr:from>
        <xdr:to>
          <xdr:col>42</xdr:col>
          <xdr:colOff>101600</xdr:colOff>
          <xdr:row>14</xdr:row>
          <xdr:rowOff>190500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Aptos Narrow" pitchFamily="2" charset="0"/>
                </a:rPr>
                <a:t>Savings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190500</xdr:colOff>
          <xdr:row>12</xdr:row>
          <xdr:rowOff>38100</xdr:rowOff>
        </xdr:from>
        <xdr:to>
          <xdr:col>43</xdr:col>
          <xdr:colOff>393700</xdr:colOff>
          <xdr:row>13</xdr:row>
          <xdr:rowOff>25400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Aptos Narrow" pitchFamily="2" charset="0"/>
                </a:rPr>
                <a:t>Budget</a:t>
              </a:r>
            </a:p>
          </xdr:txBody>
        </xdr:sp>
        <xdr:clientData/>
      </xdr:twoCellAnchor>
    </mc:Choice>
    <mc:Fallback/>
  </mc:AlternateContent>
  <xdr:twoCellAnchor>
    <xdr:from>
      <xdr:col>41</xdr:col>
      <xdr:colOff>736600</xdr:colOff>
      <xdr:row>12</xdr:row>
      <xdr:rowOff>27852</xdr:rowOff>
    </xdr:from>
    <xdr:to>
      <xdr:col>43</xdr:col>
      <xdr:colOff>469900</xdr:colOff>
      <xdr:row>15</xdr:row>
      <xdr:rowOff>7621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C1A0026-D0C0-40ED-A1DB-7C4E870815F2}"/>
            </a:ext>
          </a:extLst>
        </xdr:cNvPr>
        <xdr:cNvSpPr/>
      </xdr:nvSpPr>
      <xdr:spPr>
        <a:xfrm>
          <a:off x="17062784" y="2378466"/>
          <a:ext cx="1666151" cy="581348"/>
        </a:xfrm>
        <a:prstGeom prst="rect">
          <a:avLst/>
        </a:prstGeom>
        <a:noFill/>
        <a:ln w="12700" cap="flat">
          <a:solidFill>
            <a:schemeClr val="bg1">
              <a:lumMod val="75000"/>
            </a:schemeClr>
          </a:solidFill>
          <a:prstDash val="solid"/>
          <a:miter lim="8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25</xdr:col>
      <xdr:colOff>704850</xdr:colOff>
      <xdr:row>4</xdr:row>
      <xdr:rowOff>100580</xdr:rowOff>
    </xdr:from>
    <xdr:to>
      <xdr:col>27</xdr:col>
      <xdr:colOff>136244</xdr:colOff>
      <xdr:row>8</xdr:row>
      <xdr:rowOff>170687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700E86A0-C973-058F-EE99-0E4651E15E1F}"/>
            </a:ext>
          </a:extLst>
        </xdr:cNvPr>
        <xdr:cNvGrpSpPr/>
      </xdr:nvGrpSpPr>
      <xdr:grpSpPr>
        <a:xfrm>
          <a:off x="3657329" y="925537"/>
          <a:ext cx="1472077" cy="851646"/>
          <a:chOff x="3656924" y="917974"/>
          <a:chExt cx="1457990" cy="826702"/>
        </a:xfrm>
      </xdr:grpSpPr>
      <xdr:sp macro="" textlink="">
        <xdr:nvSpPr>
          <xdr:cNvPr id="19" name="Rounded Rectangle 18">
            <a:extLst>
              <a:ext uri="{FF2B5EF4-FFF2-40B4-BE49-F238E27FC236}">
                <a16:creationId xmlns:a16="http://schemas.microsoft.com/office/drawing/2014/main" id="{43F2EDF1-48C8-8274-C6DE-DDDBD497EF4B}"/>
              </a:ext>
            </a:extLst>
          </xdr:cNvPr>
          <xdr:cNvSpPr/>
        </xdr:nvSpPr>
        <xdr:spPr>
          <a:xfrm>
            <a:off x="3660001" y="917974"/>
            <a:ext cx="1454913" cy="826702"/>
          </a:xfrm>
          <a:prstGeom prst="roundRect">
            <a:avLst>
              <a:gd name="adj" fmla="val 5729"/>
            </a:avLst>
          </a:prstGeom>
          <a:solidFill>
            <a:schemeClr val="bg1"/>
          </a:solidFill>
          <a:ln w="6350" cap="flat">
            <a:solidFill>
              <a:schemeClr val="bg1">
                <a:lumMod val="85000"/>
              </a:schemeClr>
            </a:solidFill>
            <a:prstDash val="solid"/>
            <a:miter lim="800000"/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09F42ED1-C32E-384D-9D82-A403FEDF55C3}"/>
              </a:ext>
            </a:extLst>
          </xdr:cNvPr>
          <xdr:cNvGraphicFramePr>
            <a:graphicFrameLocks/>
          </xdr:cNvGraphicFramePr>
        </xdr:nvGraphicFramePr>
        <xdr:xfrm>
          <a:off x="3656924" y="1165292"/>
          <a:ext cx="1457636" cy="5642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44928FC7-FD14-D16C-CFA0-087617FB8175}"/>
              </a:ext>
            </a:extLst>
          </xdr:cNvPr>
          <xdr:cNvSpPr txBox="1"/>
        </xdr:nvSpPr>
        <xdr:spPr>
          <a:xfrm>
            <a:off x="3660001" y="983565"/>
            <a:ext cx="1454790" cy="278302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ctr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2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Period Completed</a:t>
            </a:r>
          </a:p>
        </xdr:txBody>
      </xdr:sp>
    </xdr:grpSp>
    <xdr:clientData/>
  </xdr:twoCellAnchor>
  <xdr:twoCellAnchor>
    <xdr:from>
      <xdr:col>2</xdr:col>
      <xdr:colOff>0</xdr:colOff>
      <xdr:row>4</xdr:row>
      <xdr:rowOff>100580</xdr:rowOff>
    </xdr:from>
    <xdr:to>
      <xdr:col>25</xdr:col>
      <xdr:colOff>494452</xdr:colOff>
      <xdr:row>8</xdr:row>
      <xdr:rowOff>159491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D6A47376-AC83-4C2B-9621-7CB941B83854}"/>
            </a:ext>
          </a:extLst>
        </xdr:cNvPr>
        <xdr:cNvGrpSpPr/>
      </xdr:nvGrpSpPr>
      <xdr:grpSpPr>
        <a:xfrm>
          <a:off x="890085" y="925537"/>
          <a:ext cx="2556846" cy="840450"/>
          <a:chOff x="887306" y="923540"/>
          <a:chExt cx="2563706" cy="831071"/>
        </a:xfrm>
      </xdr:grpSpPr>
      <xdr:sp macro="" textlink="">
        <xdr:nvSpPr>
          <xdr:cNvPr id="12" name="Rounded Rectangle 11">
            <a:extLst>
              <a:ext uri="{FF2B5EF4-FFF2-40B4-BE49-F238E27FC236}">
                <a16:creationId xmlns:a16="http://schemas.microsoft.com/office/drawing/2014/main" id="{BA398FC9-4944-29B1-4431-93D63B71EFB0}"/>
              </a:ext>
            </a:extLst>
          </xdr:cNvPr>
          <xdr:cNvSpPr/>
        </xdr:nvSpPr>
        <xdr:spPr>
          <a:xfrm>
            <a:off x="887306" y="923540"/>
            <a:ext cx="2563706" cy="831071"/>
          </a:xfrm>
          <a:prstGeom prst="roundRect">
            <a:avLst>
              <a:gd name="adj" fmla="val 5729"/>
            </a:avLst>
          </a:prstGeom>
          <a:solidFill>
            <a:schemeClr val="bg1"/>
          </a:solidFill>
          <a:ln w="6350" cap="flat">
            <a:solidFill>
              <a:schemeClr val="bg1">
                <a:lumMod val="85000"/>
              </a:schemeClr>
            </a:solidFill>
            <a:prstDash val="solid"/>
            <a:miter lim="800000"/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E845908-30BB-BA84-E24D-8642987484D9}"/>
              </a:ext>
            </a:extLst>
          </xdr:cNvPr>
          <xdr:cNvSpPr txBox="1"/>
        </xdr:nvSpPr>
        <xdr:spPr>
          <a:xfrm>
            <a:off x="941616" y="989583"/>
            <a:ext cx="1865929" cy="276817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2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Selected Year &amp; Period</a:t>
            </a:r>
          </a:p>
        </xdr:txBody>
      </xdr:sp>
      <xdr:sp macro="" textlink="selected_year">
        <xdr:nvSpPr>
          <xdr:cNvPr id="15" name="Rounded Rectangle 14">
            <a:extLst>
              <a:ext uri="{FF2B5EF4-FFF2-40B4-BE49-F238E27FC236}">
                <a16:creationId xmlns:a16="http://schemas.microsoft.com/office/drawing/2014/main" id="{BA995B60-704E-CF60-9E88-DE0115DC0CDC}"/>
              </a:ext>
            </a:extLst>
          </xdr:cNvPr>
          <xdr:cNvSpPr/>
        </xdr:nvSpPr>
        <xdr:spPr>
          <a:xfrm>
            <a:off x="987212" y="1269081"/>
            <a:ext cx="678928" cy="374248"/>
          </a:xfrm>
          <a:prstGeom prst="roundRect">
            <a:avLst>
              <a:gd name="adj" fmla="val 46664"/>
            </a:avLst>
          </a:prstGeom>
          <a:solidFill>
            <a:schemeClr val="bg1"/>
          </a:solidFill>
          <a:ln w="6350" cap="flat">
            <a:solidFill>
              <a:schemeClr val="tx1">
                <a:lumMod val="75000"/>
                <a:lumOff val="25000"/>
              </a:schemeClr>
            </a:solidFill>
            <a:prstDash val="solid"/>
            <a:miter lim="800000"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3838BDB4-ADE6-DF4A-9B37-4792656D9930}" type="TxLink">
              <a:rPr kumimoji="0" lang="en-US" sz="11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2026</a:t>
            </a:fld>
            <a:endPara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selected_period_display">
        <xdr:nvSpPr>
          <xdr:cNvPr id="16" name="Rounded Rectangle 15">
            <a:extLst>
              <a:ext uri="{FF2B5EF4-FFF2-40B4-BE49-F238E27FC236}">
                <a16:creationId xmlns:a16="http://schemas.microsoft.com/office/drawing/2014/main" id="{6B901304-2215-1047-9754-E1995FAE27D9}"/>
              </a:ext>
            </a:extLst>
          </xdr:cNvPr>
          <xdr:cNvSpPr/>
        </xdr:nvSpPr>
        <xdr:spPr>
          <a:xfrm>
            <a:off x="1757676" y="1269081"/>
            <a:ext cx="1207349" cy="374248"/>
          </a:xfrm>
          <a:prstGeom prst="roundRect">
            <a:avLst>
              <a:gd name="adj" fmla="val 46664"/>
            </a:avLst>
          </a:prstGeom>
          <a:solidFill>
            <a:schemeClr val="bg1"/>
          </a:solidFill>
          <a:ln w="6350" cap="flat">
            <a:solidFill>
              <a:schemeClr val="tx1">
                <a:lumMod val="75000"/>
                <a:lumOff val="25000"/>
              </a:schemeClr>
            </a:solidFill>
            <a:prstDash val="solid"/>
            <a:miter lim="800000"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1A0CCF8F-5D00-5241-9A2F-D77A9A30764C}" type="TxLink">
              <a:rPr kumimoji="0" lang="en-US" sz="11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Total Year</a:t>
            </a:fld>
            <a:endPara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  <xdr:twoCellAnchor editAs="absolute">
    <xdr:from>
      <xdr:col>25</xdr:col>
      <xdr:colOff>707927</xdr:colOff>
      <xdr:row>6</xdr:row>
      <xdr:rowOff>108176</xdr:rowOff>
    </xdr:from>
    <xdr:to>
      <xdr:col>27</xdr:col>
      <xdr:colOff>136121</xdr:colOff>
      <xdr:row>7</xdr:row>
      <xdr:rowOff>192994</xdr:rowOff>
    </xdr:to>
    <xdr:sp macro="" textlink="Calculations!E24">
      <xdr:nvSpPr>
        <xdr:cNvPr id="21" name="TextBox 20">
          <a:extLst>
            <a:ext uri="{FF2B5EF4-FFF2-40B4-BE49-F238E27FC236}">
              <a16:creationId xmlns:a16="http://schemas.microsoft.com/office/drawing/2014/main" id="{BF66C7AA-2B64-8DD0-C829-7928B13F75A4}"/>
            </a:ext>
          </a:extLst>
        </xdr:cNvPr>
        <xdr:cNvSpPr txBox="1"/>
      </xdr:nvSpPr>
      <xdr:spPr>
        <a:xfrm>
          <a:off x="3660406" y="1323902"/>
          <a:ext cx="1468877" cy="280203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t">
          <a:sp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fld id="{7A4B9E5D-FC77-B144-A9DA-457D6C755980}" type="TxLink">
            <a:rPr kumimoji="0" lang="en-US" sz="12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pPr marL="0" marR="0" indent="0" algn="ctr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t>71%</a:t>
          </a:fld>
          <a:endParaRPr kumimoji="0" lang="en-GB" sz="1100" b="1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 editAs="absolute">
    <xdr:from>
      <xdr:col>27</xdr:col>
      <xdr:colOff>393700</xdr:colOff>
      <xdr:row>4</xdr:row>
      <xdr:rowOff>100580</xdr:rowOff>
    </xdr:from>
    <xdr:to>
      <xdr:col>31</xdr:col>
      <xdr:colOff>437765</xdr:colOff>
      <xdr:row>8</xdr:row>
      <xdr:rowOff>168313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9FE44B9D-6004-2A49-904C-29EA06A25A32}"/>
            </a:ext>
          </a:extLst>
        </xdr:cNvPr>
        <xdr:cNvGrpSpPr/>
      </xdr:nvGrpSpPr>
      <xdr:grpSpPr>
        <a:xfrm>
          <a:off x="5386862" y="925537"/>
          <a:ext cx="3398168" cy="849272"/>
          <a:chOff x="7439622" y="911225"/>
          <a:chExt cx="3370618" cy="822960"/>
        </a:xfrm>
      </xdr:grpSpPr>
      <xdr:sp macro="" textlink="">
        <xdr:nvSpPr>
          <xdr:cNvPr id="29" name="Rounded Rectangle 28">
            <a:extLst>
              <a:ext uri="{FF2B5EF4-FFF2-40B4-BE49-F238E27FC236}">
                <a16:creationId xmlns:a16="http://schemas.microsoft.com/office/drawing/2014/main" id="{FE55CA5C-C3B4-F513-064C-FE93B7E43D4C}"/>
              </a:ext>
            </a:extLst>
          </xdr:cNvPr>
          <xdr:cNvSpPr/>
        </xdr:nvSpPr>
        <xdr:spPr>
          <a:xfrm>
            <a:off x="7439622" y="911225"/>
            <a:ext cx="3299498" cy="822960"/>
          </a:xfrm>
          <a:prstGeom prst="roundRect">
            <a:avLst>
              <a:gd name="adj" fmla="val 5729"/>
            </a:avLst>
          </a:prstGeom>
          <a:solidFill>
            <a:schemeClr val="bg1"/>
          </a:solidFill>
          <a:ln w="6350" cap="flat">
            <a:solidFill>
              <a:schemeClr val="bg1">
                <a:lumMod val="85000"/>
              </a:schemeClr>
            </a:solidFill>
            <a:prstDash val="solid"/>
            <a:miter lim="800000"/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10026B08-E27E-9D00-558E-79F10E330731}"/>
              </a:ext>
            </a:extLst>
          </xdr:cNvPr>
          <xdr:cNvSpPr txBox="1"/>
        </xdr:nvSpPr>
        <xdr:spPr>
          <a:xfrm>
            <a:off x="7495140" y="976095"/>
            <a:ext cx="1618379" cy="27791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2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Period Tracking Balance</a:t>
            </a:r>
          </a:p>
        </xdr:txBody>
      </xdr:sp>
      <xdr:sp macro="" textlink="Calculations!E25">
        <xdr:nvSpPr>
          <xdr:cNvPr id="31" name="TextBox 30">
            <a:extLst>
              <a:ext uri="{FF2B5EF4-FFF2-40B4-BE49-F238E27FC236}">
                <a16:creationId xmlns:a16="http://schemas.microsoft.com/office/drawing/2014/main" id="{358EC42D-238D-AE94-B8C7-3AFB21B00FF0}"/>
              </a:ext>
            </a:extLst>
          </xdr:cNvPr>
          <xdr:cNvSpPr txBox="1"/>
        </xdr:nvSpPr>
        <xdr:spPr>
          <a:xfrm>
            <a:off x="7495142" y="1283773"/>
            <a:ext cx="1425338" cy="28110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C4423143-256D-3040-BEAF-F7E634AF9F51}" type="TxLink">
              <a:rPr kumimoji="0" lang="en-US" sz="1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₹2,21,488 </a:t>
            </a:fld>
            <a:endPara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Calculations!E26">
        <xdr:nvSpPr>
          <xdr:cNvPr id="32" name="TextBox 31">
            <a:extLst>
              <a:ext uri="{FF2B5EF4-FFF2-40B4-BE49-F238E27FC236}">
                <a16:creationId xmlns:a16="http://schemas.microsoft.com/office/drawing/2014/main" id="{53066149-72B7-942A-925C-3D47768910A4}"/>
              </a:ext>
            </a:extLst>
          </xdr:cNvPr>
          <xdr:cNvSpPr txBox="1"/>
        </xdr:nvSpPr>
        <xdr:spPr>
          <a:xfrm>
            <a:off x="8594745" y="1283773"/>
            <a:ext cx="2215495" cy="25756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6F862CA4-1266-0A4F-B095-8B2F6912CAAA}" type="TxLink">
              <a:rPr kumimoji="0" lang="en-US" sz="10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of tracked income left to be allocated</a:t>
            </a:fld>
            <a:endParaRPr kumimoji="0" lang="en-GB" sz="105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  <xdr:twoCellAnchor editAs="absolute">
    <xdr:from>
      <xdr:col>31</xdr:col>
      <xdr:colOff>558798</xdr:colOff>
      <xdr:row>4</xdr:row>
      <xdr:rowOff>100580</xdr:rowOff>
    </xdr:from>
    <xdr:to>
      <xdr:col>34</xdr:col>
      <xdr:colOff>250292</xdr:colOff>
      <xdr:row>8</xdr:row>
      <xdr:rowOff>168313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1B1E8661-E4B6-0641-8158-389718CF0817}"/>
            </a:ext>
          </a:extLst>
        </xdr:cNvPr>
        <xdr:cNvGrpSpPr/>
      </xdr:nvGrpSpPr>
      <xdr:grpSpPr>
        <a:xfrm>
          <a:off x="8906063" y="925537"/>
          <a:ext cx="2025255" cy="849272"/>
          <a:chOff x="7439622" y="911225"/>
          <a:chExt cx="2010840" cy="822960"/>
        </a:xfrm>
      </xdr:grpSpPr>
      <xdr:sp macro="" textlink="">
        <xdr:nvSpPr>
          <xdr:cNvPr id="14" name="Rounded Rectangle 13">
            <a:extLst>
              <a:ext uri="{FF2B5EF4-FFF2-40B4-BE49-F238E27FC236}">
                <a16:creationId xmlns:a16="http://schemas.microsoft.com/office/drawing/2014/main" id="{692D7F91-786F-7A94-3CDA-BB6837FEA9BD}"/>
              </a:ext>
            </a:extLst>
          </xdr:cNvPr>
          <xdr:cNvSpPr/>
        </xdr:nvSpPr>
        <xdr:spPr>
          <a:xfrm>
            <a:off x="7439622" y="911225"/>
            <a:ext cx="2010840" cy="822960"/>
          </a:xfrm>
          <a:prstGeom prst="roundRect">
            <a:avLst>
              <a:gd name="adj" fmla="val 5729"/>
            </a:avLst>
          </a:prstGeom>
          <a:solidFill>
            <a:schemeClr val="bg1"/>
          </a:solidFill>
          <a:ln w="6350" cap="flat">
            <a:solidFill>
              <a:schemeClr val="bg1">
                <a:lumMod val="85000"/>
              </a:schemeClr>
            </a:solidFill>
            <a:prstDash val="solid"/>
            <a:miter lim="800000"/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892519CC-DF30-5BA9-F374-0EE3E7A1B2C6}"/>
              </a:ext>
            </a:extLst>
          </xdr:cNvPr>
          <xdr:cNvSpPr txBox="1"/>
        </xdr:nvSpPr>
        <xdr:spPr>
          <a:xfrm>
            <a:off x="7495140" y="976095"/>
            <a:ext cx="1618379" cy="27791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2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Period Savings Rate</a:t>
            </a:r>
          </a:p>
        </xdr:txBody>
      </xdr:sp>
      <xdr:sp macro="" textlink="Calculations!E27">
        <xdr:nvSpPr>
          <xdr:cNvPr id="22" name="TextBox 21">
            <a:extLst>
              <a:ext uri="{FF2B5EF4-FFF2-40B4-BE49-F238E27FC236}">
                <a16:creationId xmlns:a16="http://schemas.microsoft.com/office/drawing/2014/main" id="{35238F65-AAF4-9E1A-4E44-3CE49536C5D5}"/>
              </a:ext>
            </a:extLst>
          </xdr:cNvPr>
          <xdr:cNvSpPr txBox="1"/>
        </xdr:nvSpPr>
        <xdr:spPr>
          <a:xfrm>
            <a:off x="8858512" y="1272694"/>
            <a:ext cx="435659" cy="28110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FFF67902-7A87-5E4C-A71B-E7D79ADECC18}" type="TxLink">
              <a:rPr kumimoji="0" lang="en-US" sz="1200" b="1" i="0" u="none" strike="noStrike" cap="none" spc="0" normalizeH="0" baseline="0">
                <a:ln>
                  <a:noFill/>
                </a:ln>
                <a:solidFill>
                  <a:schemeClr val="accent1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76%</a:t>
            </a:fld>
            <a:endParaRPr kumimoji="0" lang="en-GB" sz="1100" b="1" i="0" u="none" strike="noStrike" cap="none" spc="0" normalizeH="0" baseline="0">
              <a:ln>
                <a:noFill/>
              </a:ln>
              <a:solidFill>
                <a:schemeClr val="accent1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Calculations!E26">
        <xdr:nvSpPr>
          <xdr:cNvPr id="23" name="TextBox 22">
            <a:extLst>
              <a:ext uri="{FF2B5EF4-FFF2-40B4-BE49-F238E27FC236}">
                <a16:creationId xmlns:a16="http://schemas.microsoft.com/office/drawing/2014/main" id="{FFF0C8C4-45EB-DA69-996E-844ABC9BBCA2}"/>
              </a:ext>
            </a:extLst>
          </xdr:cNvPr>
          <xdr:cNvSpPr txBox="1"/>
        </xdr:nvSpPr>
        <xdr:spPr>
          <a:xfrm>
            <a:off x="7495141" y="1272694"/>
            <a:ext cx="1097432" cy="24961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0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You are saving: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189159</xdr:colOff>
      <xdr:row>0</xdr:row>
      <xdr:rowOff>1</xdr:rowOff>
    </xdr:from>
    <xdr:to>
      <xdr:col>74</xdr:col>
      <xdr:colOff>736394</xdr:colOff>
      <xdr:row>69</xdr:row>
      <xdr:rowOff>108415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6B3780-3BF2-D545-D86F-3ECF07F7E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4218570" y="1205468"/>
          <a:ext cx="9974146" cy="75632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13335</xdr:colOff>
      <xdr:row>4</xdr:row>
      <xdr:rowOff>88265</xdr:rowOff>
    </xdr:from>
    <xdr:to>
      <xdr:col>3</xdr:col>
      <xdr:colOff>43815</xdr:colOff>
      <xdr:row>8</xdr:row>
      <xdr:rowOff>139065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13D63B35-2440-566D-059B-343B9A7B1B9F}"/>
            </a:ext>
          </a:extLst>
        </xdr:cNvPr>
        <xdr:cNvGrpSpPr/>
      </xdr:nvGrpSpPr>
      <xdr:grpSpPr>
        <a:xfrm>
          <a:off x="1139402" y="909532"/>
          <a:ext cx="1469813" cy="829733"/>
          <a:chOff x="1130935" y="911225"/>
          <a:chExt cx="1463040" cy="822960"/>
        </a:xfrm>
      </xdr:grpSpPr>
      <xdr:sp macro="" textlink="">
        <xdr:nvSpPr>
          <xdr:cNvPr id="2" name="Rounded Rectangle 1">
            <a:extLst>
              <a:ext uri="{FF2B5EF4-FFF2-40B4-BE49-F238E27FC236}">
                <a16:creationId xmlns:a16="http://schemas.microsoft.com/office/drawing/2014/main" id="{B9F948F4-322B-6BA7-4236-A2447AD0806D}"/>
              </a:ext>
            </a:extLst>
          </xdr:cNvPr>
          <xdr:cNvSpPr/>
        </xdr:nvSpPr>
        <xdr:spPr>
          <a:xfrm>
            <a:off x="1130935" y="911225"/>
            <a:ext cx="1463040" cy="822960"/>
          </a:xfrm>
          <a:prstGeom prst="roundRect">
            <a:avLst>
              <a:gd name="adj" fmla="val 5729"/>
            </a:avLst>
          </a:prstGeom>
          <a:solidFill>
            <a:schemeClr val="bg1"/>
          </a:solidFill>
          <a:ln w="6350" cap="flat">
            <a:solidFill>
              <a:schemeClr val="bg1">
                <a:lumMod val="85000"/>
              </a:schemeClr>
            </a:solidFill>
            <a:prstDash val="solid"/>
            <a:miter lim="800000"/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BED8A2C3-15EE-6120-909C-991C1D458D05}"/>
              </a:ext>
            </a:extLst>
          </xdr:cNvPr>
          <xdr:cNvSpPr txBox="1"/>
        </xdr:nvSpPr>
        <xdr:spPr>
          <a:xfrm>
            <a:off x="1186455" y="976095"/>
            <a:ext cx="1185844" cy="283752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2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Date of Today</a:t>
            </a:r>
          </a:p>
        </xdr:txBody>
      </xdr:sp>
      <xdr:sp macro="" textlink="Calculations!E8">
        <xdr:nvSpPr>
          <xdr:cNvPr id="4" name="TextBox 3">
            <a:extLst>
              <a:ext uri="{FF2B5EF4-FFF2-40B4-BE49-F238E27FC236}">
                <a16:creationId xmlns:a16="http://schemas.microsoft.com/office/drawing/2014/main" id="{B6C64CCD-35AE-6D43-BA62-AFA2FB23A272}"/>
              </a:ext>
            </a:extLst>
          </xdr:cNvPr>
          <xdr:cNvSpPr txBox="1"/>
        </xdr:nvSpPr>
        <xdr:spPr>
          <a:xfrm>
            <a:off x="1186455" y="1283773"/>
            <a:ext cx="1185844" cy="27100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EEA599A3-6A98-6A46-B203-B09BAD5D37E2}" type="TxLink">
              <a:rPr kumimoji="0" lang="en-US" sz="11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17-Sep-26</a:t>
            </a:fld>
            <a:endPara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  <xdr:twoCellAnchor editAs="absolute">
    <xdr:from>
      <xdr:col>3</xdr:col>
      <xdr:colOff>402225</xdr:colOff>
      <xdr:row>4</xdr:row>
      <xdr:rowOff>88265</xdr:rowOff>
    </xdr:from>
    <xdr:to>
      <xdr:col>4</xdr:col>
      <xdr:colOff>954423</xdr:colOff>
      <xdr:row>8</xdr:row>
      <xdr:rowOff>139065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9F23CEE-D4BD-09C9-86C5-869D31F0CB1F}"/>
            </a:ext>
          </a:extLst>
        </xdr:cNvPr>
        <xdr:cNvGrpSpPr/>
      </xdr:nvGrpSpPr>
      <xdr:grpSpPr>
        <a:xfrm>
          <a:off x="2967625" y="909532"/>
          <a:ext cx="1991531" cy="829733"/>
          <a:chOff x="2877782" y="911225"/>
          <a:chExt cx="1984758" cy="822960"/>
        </a:xfrm>
      </xdr:grpSpPr>
      <xdr:sp macro="" textlink="">
        <xdr:nvSpPr>
          <xdr:cNvPr id="5" name="Rounded Rectangle 4">
            <a:extLst>
              <a:ext uri="{FF2B5EF4-FFF2-40B4-BE49-F238E27FC236}">
                <a16:creationId xmlns:a16="http://schemas.microsoft.com/office/drawing/2014/main" id="{1A1FA67E-339C-1A4E-9823-CD1461D66BB0}"/>
              </a:ext>
            </a:extLst>
          </xdr:cNvPr>
          <xdr:cNvSpPr/>
        </xdr:nvSpPr>
        <xdr:spPr>
          <a:xfrm>
            <a:off x="2877782" y="911225"/>
            <a:ext cx="1984758" cy="822960"/>
          </a:xfrm>
          <a:prstGeom prst="roundRect">
            <a:avLst>
              <a:gd name="adj" fmla="val 5729"/>
            </a:avLst>
          </a:prstGeom>
          <a:solidFill>
            <a:schemeClr val="bg1"/>
          </a:solidFill>
          <a:ln w="6350" cap="flat">
            <a:solidFill>
              <a:schemeClr val="bg1">
                <a:lumMod val="85000"/>
              </a:schemeClr>
            </a:solidFill>
            <a:prstDash val="solid"/>
            <a:miter lim="800000"/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7EA8A15-6F70-0D4B-914C-0A558C09C733}"/>
              </a:ext>
            </a:extLst>
          </xdr:cNvPr>
          <xdr:cNvSpPr txBox="1"/>
        </xdr:nvSpPr>
        <xdr:spPr>
          <a:xfrm>
            <a:off x="2933301" y="976095"/>
            <a:ext cx="1447250" cy="283752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2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Date of Last Record</a:t>
            </a:r>
          </a:p>
        </xdr:txBody>
      </xdr:sp>
      <xdr:sp macro="" textlink="Calculations!E9">
        <xdr:nvSpPr>
          <xdr:cNvPr id="7" name="TextBox 6">
            <a:extLst>
              <a:ext uri="{FF2B5EF4-FFF2-40B4-BE49-F238E27FC236}">
                <a16:creationId xmlns:a16="http://schemas.microsoft.com/office/drawing/2014/main" id="{E9557C62-20FA-804C-A8F9-C88C3BB6FFC8}"/>
              </a:ext>
            </a:extLst>
          </xdr:cNvPr>
          <xdr:cNvSpPr txBox="1"/>
        </xdr:nvSpPr>
        <xdr:spPr>
          <a:xfrm>
            <a:off x="2933302" y="1283773"/>
            <a:ext cx="1180091" cy="27100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4010A99B-23A0-E647-B8C9-663A2216C59F}" type="TxLink">
              <a:rPr kumimoji="0" lang="en-US" sz="11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1-Jun-26</a:t>
            </a:fld>
            <a:endPara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Calculations!E10">
        <xdr:nvSpPr>
          <xdr:cNvPr id="8" name="TextBox 7">
            <a:extLst>
              <a:ext uri="{FF2B5EF4-FFF2-40B4-BE49-F238E27FC236}">
                <a16:creationId xmlns:a16="http://schemas.microsoft.com/office/drawing/2014/main" id="{75AAC581-6B90-574E-9F1A-725E46B3BCB3}"/>
              </a:ext>
            </a:extLst>
          </xdr:cNvPr>
          <xdr:cNvSpPr txBox="1"/>
        </xdr:nvSpPr>
        <xdr:spPr>
          <a:xfrm>
            <a:off x="3667145" y="1283773"/>
            <a:ext cx="1180091" cy="27100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49DAB606-DD01-1046-BDAA-E2E29BEAEE11}" type="TxLink">
              <a: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(108 days ago)</a:t>
            </a:fld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  <xdr:twoCellAnchor editAs="absolute">
    <xdr:from>
      <xdr:col>4</xdr:col>
      <xdr:colOff>1312833</xdr:colOff>
      <xdr:row>4</xdr:row>
      <xdr:rowOff>88265</xdr:rowOff>
    </xdr:from>
    <xdr:to>
      <xdr:col>5</xdr:col>
      <xdr:colOff>1393304</xdr:colOff>
      <xdr:row>8</xdr:row>
      <xdr:rowOff>139065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F5C45512-CBE8-7E8D-67EE-1EF80F69A41A}"/>
            </a:ext>
          </a:extLst>
        </xdr:cNvPr>
        <xdr:cNvGrpSpPr/>
      </xdr:nvGrpSpPr>
      <xdr:grpSpPr>
        <a:xfrm>
          <a:off x="5317566" y="909532"/>
          <a:ext cx="1799205" cy="829733"/>
          <a:chOff x="5153622" y="911225"/>
          <a:chExt cx="1785658" cy="822960"/>
        </a:xfrm>
      </xdr:grpSpPr>
      <xdr:sp macro="" textlink="">
        <xdr:nvSpPr>
          <xdr:cNvPr id="9" name="Rounded Rectangle 8">
            <a:extLst>
              <a:ext uri="{FF2B5EF4-FFF2-40B4-BE49-F238E27FC236}">
                <a16:creationId xmlns:a16="http://schemas.microsoft.com/office/drawing/2014/main" id="{D8E4134A-CB8A-5B47-8155-B20F2A066521}"/>
              </a:ext>
            </a:extLst>
          </xdr:cNvPr>
          <xdr:cNvSpPr/>
        </xdr:nvSpPr>
        <xdr:spPr>
          <a:xfrm>
            <a:off x="5153622" y="911225"/>
            <a:ext cx="1785658" cy="822960"/>
          </a:xfrm>
          <a:prstGeom prst="roundRect">
            <a:avLst>
              <a:gd name="adj" fmla="val 5729"/>
            </a:avLst>
          </a:prstGeom>
          <a:solidFill>
            <a:schemeClr val="bg1"/>
          </a:solidFill>
          <a:ln w="6350" cap="flat">
            <a:solidFill>
              <a:schemeClr val="bg1">
                <a:lumMod val="85000"/>
              </a:schemeClr>
            </a:solidFill>
            <a:prstDash val="solid"/>
            <a:miter lim="800000"/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80627341-11D1-414F-85C4-71DD70A3C40E}"/>
              </a:ext>
            </a:extLst>
          </xdr:cNvPr>
          <xdr:cNvSpPr txBox="1"/>
        </xdr:nvSpPr>
        <xdr:spPr>
          <a:xfrm>
            <a:off x="5209140" y="976095"/>
            <a:ext cx="1618379" cy="28020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2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No. of Tracked Records</a:t>
            </a:r>
          </a:p>
        </xdr:txBody>
      </xdr:sp>
      <xdr:sp macro="" textlink="Calculations!E11">
        <xdr:nvSpPr>
          <xdr:cNvPr id="11" name="TextBox 10">
            <a:extLst>
              <a:ext uri="{FF2B5EF4-FFF2-40B4-BE49-F238E27FC236}">
                <a16:creationId xmlns:a16="http://schemas.microsoft.com/office/drawing/2014/main" id="{4AC3607C-1580-E44B-AFBA-9F7A32C44E66}"/>
              </a:ext>
            </a:extLst>
          </xdr:cNvPr>
          <xdr:cNvSpPr txBox="1"/>
        </xdr:nvSpPr>
        <xdr:spPr>
          <a:xfrm>
            <a:off x="5209142" y="1283773"/>
            <a:ext cx="1180091" cy="27100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E03DC2B8-73EA-E645-B73D-A402D094264E}" type="TxLink">
              <a:rPr kumimoji="0" lang="en-US" sz="11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4</a:t>
            </a:fld>
            <a:endPara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Calculations!E12">
        <xdr:nvSpPr>
          <xdr:cNvPr id="12" name="TextBox 11">
            <a:extLst>
              <a:ext uri="{FF2B5EF4-FFF2-40B4-BE49-F238E27FC236}">
                <a16:creationId xmlns:a16="http://schemas.microsoft.com/office/drawing/2014/main" id="{32E6FBFE-8690-6241-9CE9-64C4851B8195}"/>
              </a:ext>
            </a:extLst>
          </xdr:cNvPr>
          <xdr:cNvSpPr txBox="1"/>
        </xdr:nvSpPr>
        <xdr:spPr>
          <a:xfrm>
            <a:off x="5556905" y="1283773"/>
            <a:ext cx="1180091" cy="27100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563C979D-05A0-3543-8922-38B746D37065}" type="TxLink">
              <a: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(4 this year)</a:t>
            </a:fld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  <xdr:twoCellAnchor editAs="absolute">
    <xdr:from>
      <xdr:col>6</xdr:col>
      <xdr:colOff>312382</xdr:colOff>
      <xdr:row>4</xdr:row>
      <xdr:rowOff>88265</xdr:rowOff>
    </xdr:from>
    <xdr:to>
      <xdr:col>7</xdr:col>
      <xdr:colOff>953347</xdr:colOff>
      <xdr:row>8</xdr:row>
      <xdr:rowOff>139065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3F33B2A9-1D4B-F752-9AAA-F45C7EFD1F54}"/>
            </a:ext>
          </a:extLst>
        </xdr:cNvPr>
        <xdr:cNvGrpSpPr/>
      </xdr:nvGrpSpPr>
      <xdr:grpSpPr>
        <a:xfrm>
          <a:off x="7475182" y="909532"/>
          <a:ext cx="3384165" cy="829733"/>
          <a:chOff x="7439622" y="911225"/>
          <a:chExt cx="3370618" cy="822960"/>
        </a:xfrm>
      </xdr:grpSpPr>
      <xdr:sp macro="" textlink="">
        <xdr:nvSpPr>
          <xdr:cNvPr id="17" name="Rounded Rectangle 16">
            <a:extLst>
              <a:ext uri="{FF2B5EF4-FFF2-40B4-BE49-F238E27FC236}">
                <a16:creationId xmlns:a16="http://schemas.microsoft.com/office/drawing/2014/main" id="{F29763B9-5A84-5148-A258-38DDECDE40B1}"/>
              </a:ext>
            </a:extLst>
          </xdr:cNvPr>
          <xdr:cNvSpPr/>
        </xdr:nvSpPr>
        <xdr:spPr>
          <a:xfrm>
            <a:off x="7439622" y="911225"/>
            <a:ext cx="3299498" cy="822960"/>
          </a:xfrm>
          <a:prstGeom prst="roundRect">
            <a:avLst>
              <a:gd name="adj" fmla="val 5729"/>
            </a:avLst>
          </a:prstGeom>
          <a:solidFill>
            <a:schemeClr val="bg1"/>
          </a:solidFill>
          <a:ln w="6350" cap="flat">
            <a:solidFill>
              <a:schemeClr val="bg1">
                <a:lumMod val="85000"/>
              </a:schemeClr>
            </a:solidFill>
            <a:prstDash val="solid"/>
            <a:miter lim="800000"/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851922C3-C881-7043-8ED4-9FDB72D8B729}"/>
              </a:ext>
            </a:extLst>
          </xdr:cNvPr>
          <xdr:cNvSpPr txBox="1"/>
        </xdr:nvSpPr>
        <xdr:spPr>
          <a:xfrm>
            <a:off x="7495140" y="976095"/>
            <a:ext cx="1618379" cy="28020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2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Total Tracking Balance</a:t>
            </a:r>
          </a:p>
        </xdr:txBody>
      </xdr:sp>
      <xdr:sp macro="" textlink="Calculations!E13">
        <xdr:nvSpPr>
          <xdr:cNvPr id="19" name="TextBox 18">
            <a:extLst>
              <a:ext uri="{FF2B5EF4-FFF2-40B4-BE49-F238E27FC236}">
                <a16:creationId xmlns:a16="http://schemas.microsoft.com/office/drawing/2014/main" id="{5CE00BFE-E479-CD47-BBE0-9D92C9A7A8A3}"/>
              </a:ext>
            </a:extLst>
          </xdr:cNvPr>
          <xdr:cNvSpPr txBox="1"/>
        </xdr:nvSpPr>
        <xdr:spPr>
          <a:xfrm>
            <a:off x="7495142" y="1283773"/>
            <a:ext cx="1425338" cy="287027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3579DAD6-1E3B-1542-8E6B-E0CB19E26E3B}" type="TxLink">
              <a:rPr kumimoji="0" lang="en-US" sz="1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 ₹2,21,488.00 </a:t>
            </a:fld>
            <a:endPara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Calculations!E14">
        <xdr:nvSpPr>
          <xdr:cNvPr id="20" name="TextBox 19">
            <a:extLst>
              <a:ext uri="{FF2B5EF4-FFF2-40B4-BE49-F238E27FC236}">
                <a16:creationId xmlns:a16="http://schemas.microsoft.com/office/drawing/2014/main" id="{4CF3511B-AFA5-4143-AD61-3D52AA553C61}"/>
              </a:ext>
            </a:extLst>
          </xdr:cNvPr>
          <xdr:cNvSpPr txBox="1"/>
        </xdr:nvSpPr>
        <xdr:spPr>
          <a:xfrm>
            <a:off x="8594745" y="1283773"/>
            <a:ext cx="2215495" cy="26298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A95CF62E-8514-FD44-9C7F-1D2D67AAC735}" type="TxLink">
              <a:rPr kumimoji="0" lang="en-US" sz="10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of tracked income left to be allocated</a:t>
            </a:fld>
            <a:endParaRPr kumimoji="0" lang="en-GB" sz="105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3C746-5092-7840-BEC8-CD6CA0578A50}" name="Income" displayName="Income" ref="C10:C15" totalsRowShown="0" headerRowDxfId="55" dataDxfId="53" headerRowBorderDxfId="54" tableBorderDxfId="52">
  <autoFilter ref="C10:C15" xr:uid="{D9B3C746-5092-7840-BEC8-CD6CA0578A50}"/>
  <tableColumns count="1">
    <tableColumn id="1" xr3:uid="{F7ECD36B-DA44-2E4E-95DB-1BEC77605A82}" name="Income" dataDxfId="51"/>
  </tableColumns>
  <tableStyleInfo name="Income Table 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6942AD-08DE-9D4E-B4BD-B6EA81041053}" name="Expenses" displayName="Expenses" ref="C29:C44" totalsRowShown="0">
  <autoFilter ref="C29:C44" xr:uid="{276942AD-08DE-9D4E-B4BD-B6EA81041053}"/>
  <tableColumns count="1">
    <tableColumn id="1" xr3:uid="{222A6948-32D9-3148-8E81-22F7E1F41475}" name="Expenses"/>
  </tableColumns>
  <tableStyleInfo name="Expense Table 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9FB270-C6AE-A844-B34E-E90055630CCC}" name="Savings" displayName="Savings" ref="C48:C54" totalsRowShown="0">
  <autoFilter ref="C48:C54" xr:uid="{F29FB270-C6AE-A844-B34E-E90055630CCC}"/>
  <tableColumns count="1">
    <tableColumn id="1" xr3:uid="{2189C69E-BC02-4741-838E-87BA4FCBAEC1}" name="Savings"/>
  </tableColumns>
  <tableStyleInfo name="Savings Table 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07754B-FF98-6543-9DC6-8318ED459D7E}" name="Tracking" displayName="Tracking" ref="C11:I29" totalsRowShown="0" headerRowDxfId="50" dataDxfId="49">
  <autoFilter ref="C11:I29" xr:uid="{5D07754B-FF98-6543-9DC6-8318ED459D7E}"/>
  <tableColumns count="7">
    <tableColumn id="1" xr3:uid="{EAD7D78C-BB3C-FE43-913C-73DC5015FA03}" name="Date" dataDxfId="48"/>
    <tableColumn id="2" xr3:uid="{5C5D3777-3319-9345-BD0B-C8F9DCD49523}" name="Type" dataDxfId="47"/>
    <tableColumn id="3" xr3:uid="{CF15BEC5-79E1-3246-8681-E9B17291A9D4}" name="Category" dataDxfId="46"/>
    <tableColumn id="4" xr3:uid="{2A8872D8-4E02-F94D-B54F-A066229C96E1}" name="Amount" dataDxfId="45"/>
    <tableColumn id="5" xr3:uid="{B7004E85-FF52-4E43-B24C-B965A457193D}" name="Details" dataDxfId="44"/>
    <tableColumn id="6" xr3:uid="{EF1B054D-1ABB-9247-944B-F23B7D551749}" name="Balance" dataDxfId="43">
      <calculatedColumnFormula array="1">SUMPRODUCT(Tracking[Amount], --(Tracking[Date]&lt;=Tracking[[#This Row],[Date]]), (Tracking[Type]&lt;&gt;"Income") * (-1) + (Tracking[Type]="Income"))</calculatedColumnFormula>
    </tableColumn>
    <tableColumn id="7" xr3:uid="{221EFDC8-E9DE-C646-889C-BFB0531BBD9A}" name="Effective Date" dataDxfId="42">
      <calculatedColumnFormula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calculatedColumnFormula>
    </tableColumn>
  </tableColumns>
  <tableStyleInfo name="Tracking Table Style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AR70"/>
  <sheetViews>
    <sheetView showGridLines="0" zoomScale="117" zoomScaleNormal="94" workbookViewId="0"/>
  </sheetViews>
  <sheetFormatPr baseColWidth="10" defaultColWidth="10.83203125" defaultRowHeight="16" customHeight="1" x14ac:dyDescent="0.2"/>
  <cols>
    <col min="1" max="2" width="5.83203125" style="39" customWidth="1"/>
    <col min="3" max="3" width="6" style="39" hidden="1" customWidth="1"/>
    <col min="4" max="4" width="11.83203125" style="39" hidden="1" customWidth="1"/>
    <col min="5" max="5" width="8" style="39" hidden="1" customWidth="1"/>
    <col min="6" max="6" width="5.1640625" style="39" hidden="1" customWidth="1"/>
    <col min="7" max="7" width="6.33203125" style="39" hidden="1" customWidth="1"/>
    <col min="8" max="8" width="7.5" style="39" hidden="1" customWidth="1"/>
    <col min="9" max="9" width="8.6640625" style="39" hidden="1" customWidth="1"/>
    <col min="10" max="10" width="25.33203125" style="39" hidden="1" customWidth="1"/>
    <col min="11" max="11" width="11" style="39" hidden="1" customWidth="1"/>
    <col min="12" max="12" width="11.5" style="39" hidden="1" customWidth="1"/>
    <col min="13" max="14" width="10.83203125" style="39" hidden="1" customWidth="1"/>
    <col min="15" max="15" width="11.83203125" style="39" hidden="1" customWidth="1"/>
    <col min="16" max="16" width="10.83203125" style="39" hidden="1" customWidth="1"/>
    <col min="17" max="17" width="11.5" style="39" hidden="1" customWidth="1"/>
    <col min="18" max="18" width="10.83203125" style="39" hidden="1" customWidth="1"/>
    <col min="19" max="19" width="8" style="39" hidden="1" customWidth="1"/>
    <col min="20" max="21" width="12" style="39" hidden="1" customWidth="1"/>
    <col min="22" max="22" width="19" style="39" hidden="1" customWidth="1"/>
    <col min="23" max="23" width="13" style="39" hidden="1" customWidth="1"/>
    <col min="24" max="24" width="16" style="39" hidden="1" customWidth="1"/>
    <col min="25" max="25" width="27" style="39" customWidth="1"/>
    <col min="26" max="30" width="13.33203125" style="39" customWidth="1"/>
    <col min="31" max="31" width="3.83203125" style="39" customWidth="1"/>
    <col min="32" max="33" width="13.33203125" style="39" customWidth="1"/>
    <col min="34" max="34" width="3.83203125" style="39" customWidth="1"/>
    <col min="35" max="35" width="18.33203125" style="39" customWidth="1"/>
    <col min="36" max="36" width="6.33203125" style="39" bestFit="1" customWidth="1"/>
    <col min="37" max="37" width="5.83203125" style="39" customWidth="1"/>
    <col min="38" max="38" width="3.83203125" style="39" customWidth="1"/>
    <col min="39" max="40" width="18.33203125" style="39" customWidth="1"/>
    <col min="41" max="41" width="3.83203125" style="39" customWidth="1"/>
    <col min="42" max="42" width="18.33203125" style="39" customWidth="1"/>
    <col min="43" max="44" width="7" style="39" customWidth="1"/>
    <col min="45" max="16384" width="10.83203125" style="39"/>
  </cols>
  <sheetData>
    <row r="1" spans="1:44" s="45" customFormat="1" ht="10" customHeight="1" x14ac:dyDescent="0.2">
      <c r="A1" s="55"/>
      <c r="B1" s="55"/>
      <c r="C1" s="55"/>
      <c r="D1" s="55"/>
      <c r="E1" s="55"/>
    </row>
    <row r="2" spans="1:44" s="45" customFormat="1" ht="29" customHeight="1" x14ac:dyDescent="0.35">
      <c r="A2" s="55"/>
      <c r="B2" s="54" t="s">
        <v>16</v>
      </c>
      <c r="C2" s="55"/>
      <c r="D2" s="55"/>
      <c r="E2" s="55"/>
    </row>
    <row r="3" spans="1:44" s="45" customFormat="1" ht="10" customHeight="1" x14ac:dyDescent="0.2">
      <c r="A3" s="55"/>
      <c r="B3" s="55"/>
      <c r="C3" s="55"/>
      <c r="D3" s="55"/>
      <c r="E3" s="55"/>
    </row>
    <row r="4" spans="1:44" ht="15.25" customHeight="1" x14ac:dyDescent="0.2">
      <c r="A4" s="10"/>
      <c r="B4" s="10"/>
      <c r="C4" s="10"/>
      <c r="D4" s="10"/>
      <c r="E4" s="10"/>
    </row>
    <row r="5" spans="1:44" ht="15.25" customHeight="1" x14ac:dyDescent="0.2">
      <c r="A5" s="10"/>
      <c r="B5" s="10"/>
      <c r="C5" s="10"/>
      <c r="D5" s="10"/>
      <c r="E5" s="10"/>
      <c r="AQ5" s="235" t="s">
        <v>55</v>
      </c>
      <c r="AR5" s="236"/>
    </row>
    <row r="6" spans="1:44" ht="15.25" customHeight="1" x14ac:dyDescent="0.2">
      <c r="A6" s="10"/>
      <c r="B6" s="10"/>
      <c r="C6" s="10"/>
      <c r="D6" s="10"/>
      <c r="E6" s="10"/>
      <c r="AN6" s="238" t="s">
        <v>56</v>
      </c>
      <c r="AO6" s="238"/>
      <c r="AP6" s="238"/>
      <c r="AQ6" s="237" t="s">
        <v>61</v>
      </c>
      <c r="AR6" s="237"/>
    </row>
    <row r="7" spans="1:44" ht="15.25" customHeight="1" x14ac:dyDescent="0.2">
      <c r="A7" s="10"/>
      <c r="B7" s="10"/>
      <c r="C7" s="10"/>
      <c r="D7" s="10"/>
      <c r="E7" s="10"/>
    </row>
    <row r="8" spans="1:44" ht="15.25" customHeight="1" x14ac:dyDescent="0.2">
      <c r="A8" s="10"/>
      <c r="B8" s="10"/>
      <c r="C8" s="10"/>
      <c r="D8" s="10"/>
      <c r="E8" s="10"/>
      <c r="AQ8" s="235" t="s">
        <v>57</v>
      </c>
      <c r="AR8" s="236"/>
    </row>
    <row r="9" spans="1:44" ht="15.25" customHeight="1" x14ac:dyDescent="0.2">
      <c r="A9" s="10"/>
      <c r="B9" s="10"/>
      <c r="C9" s="10"/>
      <c r="D9" s="10"/>
      <c r="E9" s="10"/>
      <c r="AN9" s="239" t="s">
        <v>58</v>
      </c>
      <c r="AO9" s="239"/>
      <c r="AP9" s="239"/>
      <c r="AQ9" s="240" t="s">
        <v>63</v>
      </c>
      <c r="AR9" s="240"/>
    </row>
    <row r="10" spans="1:44" ht="15.25" customHeight="1" x14ac:dyDescent="0.2">
      <c r="A10" s="10"/>
      <c r="B10" s="10"/>
      <c r="C10" s="10"/>
      <c r="D10" s="10"/>
      <c r="E10" s="10"/>
    </row>
    <row r="11" spans="1:44" ht="16" customHeight="1" x14ac:dyDescent="0.2">
      <c r="A11" s="71"/>
      <c r="B11" s="71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234" t="str">
        <f ca="1" xml:space="preserve"> "Breakdown - " &amp;
IF(selected_period="Total Year",
selected_year &amp; " (Total Year)",
selected_period_display &amp; " " &amp; selected_year)</f>
        <v>Breakdown - 2026 (Total Year)</v>
      </c>
      <c r="Z11" s="234"/>
      <c r="AA11" s="234"/>
      <c r="AB11" s="234"/>
      <c r="AC11" s="234"/>
      <c r="AD11" s="234"/>
      <c r="AE11" s="71"/>
      <c r="AF11" s="234" t="str">
        <f ca="1" xml:space="preserve"> "Summary - " &amp;
IF(selected_period="Total Year",
selected_year &amp; " (Total Year)",
selected_period_display &amp; " " &amp; selected_year)</f>
        <v>Summary - 2026 (Total Year)</v>
      </c>
      <c r="AG11" s="234"/>
      <c r="AH11" s="234"/>
      <c r="AI11" s="234"/>
      <c r="AJ11" s="234"/>
      <c r="AK11" s="234"/>
      <c r="AL11" s="234"/>
      <c r="AM11" s="234"/>
      <c r="AN11" s="234"/>
      <c r="AO11" s="234"/>
      <c r="AP11" s="234"/>
      <c r="AQ11" s="234"/>
      <c r="AR11" s="234"/>
    </row>
    <row r="12" spans="1:44" ht="16" customHeight="1" x14ac:dyDescent="0.2">
      <c r="C12" s="81" t="s">
        <v>69</v>
      </c>
      <c r="D12" s="82" t="s">
        <v>70</v>
      </c>
      <c r="E12" s="81" t="s">
        <v>71</v>
      </c>
      <c r="F12" s="83" t="s">
        <v>72</v>
      </c>
      <c r="G12" s="83" t="s">
        <v>74</v>
      </c>
      <c r="H12" s="83" t="s">
        <v>73</v>
      </c>
      <c r="I12" s="81" t="s">
        <v>75</v>
      </c>
      <c r="J12" s="83" t="s">
        <v>76</v>
      </c>
      <c r="K12" s="83" t="s">
        <v>77</v>
      </c>
      <c r="L12" s="83" t="s">
        <v>78</v>
      </c>
      <c r="M12" s="91" t="s">
        <v>79</v>
      </c>
      <c r="N12" s="92" t="s">
        <v>80</v>
      </c>
      <c r="O12" s="91" t="s">
        <v>81</v>
      </c>
      <c r="P12" s="80" t="s">
        <v>82</v>
      </c>
      <c r="Q12" s="80" t="s">
        <v>83</v>
      </c>
      <c r="R12" s="95" t="s">
        <v>84</v>
      </c>
      <c r="S12" s="97" t="s">
        <v>85</v>
      </c>
      <c r="T12" s="80" t="s">
        <v>86</v>
      </c>
      <c r="U12" s="80" t="s">
        <v>87</v>
      </c>
      <c r="V12" s="80" t="s">
        <v>88</v>
      </c>
      <c r="W12" s="98" t="s">
        <v>89</v>
      </c>
      <c r="X12" s="101" t="s">
        <v>90</v>
      </c>
    </row>
    <row r="13" spans="1:44" ht="16" customHeight="1" x14ac:dyDescent="0.2">
      <c r="C13" s="85" cm="1">
        <f t="array" ref="C13">income_header_row</f>
        <v>10</v>
      </c>
      <c r="D13" s="86">
        <f t="shared" ref="D13:D44" si="0">IF(is_header,row_id,
IF(NOT(is_empty),D12,-1))</f>
        <v>10</v>
      </c>
      <c r="E13" s="85" cm="1">
        <f t="array" ref="E13">1*OR(row_id=income_header_row, row_id=expenses_header_row, row_id=savings_header_row)</f>
        <v>1</v>
      </c>
      <c r="F13" s="71">
        <f t="shared" ref="F13:F44" si="1">1*NOT(OR(is_header, is_total, is_empty))</f>
        <v>0</v>
      </c>
      <c r="G13" s="71" cm="1">
        <f t="array" ref="G13">1*OR(row_id=income_total_row, row_id=expenses_total_row, row_id=savings_total_row)</f>
        <v>0</v>
      </c>
      <c r="H13" s="87">
        <f t="shared" ref="H13:H44" si="2">1*OR(row_id="/1", row_id="/2", row_id=-1)</f>
        <v>0</v>
      </c>
      <c r="I13" s="85" t="str" cm="1">
        <f t="array" ref="I13">IFERROR(INDEX('Budget Planning'!$C:$C, header_row_id),"")</f>
        <v>Income</v>
      </c>
      <c r="J13" s="71" t="str" cm="1">
        <f t="array" ref="J13">IFERROR(INDEX('Budget Planning'!$C:$C, row_id), "")</f>
        <v>Income</v>
      </c>
      <c r="K13" s="88" t="str" cm="1">
        <f t="array" ref="K13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13" s="88" t="str" cm="1">
        <f t="array" ref="L13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13" s="93" t="str" cm="1">
        <f t="array" ref="M13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13" s="94" t="str" cm="1">
        <f t="array" ref="N13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13" s="93" t="str">
        <f t="shared" ref="O13:O44" si="3">IF(is_cat, ADDRESS(sort_min_row, COLUMN(tracked)) &amp;":" &amp; ADDRESS(sort_max_row, COLUMN(tracked)), "")</f>
        <v/>
      </c>
      <c r="P13" s="39" t="str">
        <f t="shared" ref="P13:P44" ca="1" si="4">IF(is_cat, RANK(tracked, INDIRECT(tracked_range), 0), "")</f>
        <v/>
      </c>
      <c r="Q13" s="39" t="str">
        <f t="shared" ref="Q13:Q44" si="5">IF(is_cat, ADDRESS(sort_min_row, COLUMN(budget)) &amp;":" &amp; ADDRESS(sort_max_row, COLUMN(budget)), "")</f>
        <v/>
      </c>
      <c r="R13" s="96" t="str">
        <f t="shared" ref="R13:R44" ca="1" si="6">IF(is_cat, RANK(budget, INDIRECT(budget_range), 0), "")</f>
        <v/>
      </c>
      <c r="S13" s="99" t="str">
        <f t="shared" ref="S13:S44" si="7">IF(is_cat, _xlfn.NUMBERVALUE(tracked_rank &amp; budget_rank), "")</f>
        <v/>
      </c>
      <c r="T13" s="39" t="str">
        <f t="shared" ref="T13:T44" si="8">IF(is_cat, ADDRESS(sort_min_row, COLUMN(comb_rank)) &amp;":" &amp; ADDRESS(sort_max_row, COLUMN(comb_rank)), "")</f>
        <v/>
      </c>
      <c r="U13" s="39" t="str">
        <f t="shared" ref="U13:U44" ca="1" si="9">IF(is_cat,RANK(comb_rank,INDIRECT(comb_rank_range),1),"")</f>
        <v/>
      </c>
      <c r="V13" s="39" t="str">
        <f t="shared" ref="V13:V44" si="10">IF(is_cat, ADDRESS(sort_min_row, COLUMN(comb_rank_norm)) &amp;":" &amp; ADDRESS(ROW(), COLUMN(comb_rank_norm)), "")</f>
        <v/>
      </c>
      <c r="W13" s="100" t="str">
        <f t="shared" ref="W13:W44" ca="1" si="11">IF(is_cat, comb_rank_norm + COUNTIF(INDIRECT(comb_rank_norm_run_range), comb_rank_norm)-1, "")</f>
        <v/>
      </c>
      <c r="X13" s="102">
        <f t="shared" ref="X13:X44" si="12">IF(is_cat, header_row_id + comb_rank_unique, row_id)</f>
        <v>10</v>
      </c>
      <c r="Y13" s="104" t="str">
        <f t="shared" ref="Y13:Y44" si="13">IF(is_empty, "", INDEX($J:$J, MATCH(row_id, $X:$X, 0)))</f>
        <v>Income</v>
      </c>
      <c r="Z13" s="106" t="str">
        <f t="shared" ref="Z13:Z44" si="14">IF(is_empty, "", IF(is_header, "Tracked", INDEX($K:$K, MATCH(row_id, $X:$X, 0))))</f>
        <v>Tracked</v>
      </c>
      <c r="AA13" s="106" t="str">
        <f t="shared" ref="AA13:AA44" si="15">IF(is_empty, "", IF(is_header, "Budget", INDEX($L:$L, MATCH(row_id, $X:$X, 0))))</f>
        <v>Budget</v>
      </c>
      <c r="AB13" s="105" t="str">
        <f t="shared" ref="AB13:AB44" si="16">IF(is_empty, "", IF(is_header, "% Compl.", IFERROR(out_tracked / out_budget, "-")))</f>
        <v>% Compl.</v>
      </c>
      <c r="AC13" s="106" t="str">
        <f t="shared" ref="AC13:AC44" si="17">IF(is_empty, "", IF(is_header, "Remaining", IF(out_budget - out_tracked &gt; 0, out_budget - out_tracked, 0)))</f>
        <v>Remaining</v>
      </c>
      <c r="AD13" s="106" t="str">
        <f t="shared" ref="AD13:AD44" si="18">IF(is_empty, "", IF(is_header, "Excess", IF(out_budget - out_tracked &lt; 0, out_tracked - out_budget, 0)))</f>
        <v>Excess</v>
      </c>
      <c r="AF13" s="108"/>
      <c r="AG13" s="109"/>
      <c r="AH13" s="109"/>
      <c r="AI13" s="109"/>
      <c r="AJ13" s="109"/>
      <c r="AK13" s="110"/>
      <c r="AM13" s="108"/>
      <c r="AN13" s="109"/>
      <c r="AO13" s="109"/>
      <c r="AP13" s="109"/>
      <c r="AQ13" s="109"/>
      <c r="AR13" s="110"/>
    </row>
    <row r="14" spans="1:44" ht="16" customHeight="1" x14ac:dyDescent="0.2">
      <c r="C14" s="85" cm="1">
        <f t="array" ref="C14" xml:space="preserve"> IF(C13=-1,-1,
IF(C13&lt;income_max_row, C13+1,
IF(C13=income_max_row, income_total_row,
IF(C13=income_total_row, "/1",
IF(C13="/1", expenses_header_row,
IF(C13&lt;expenses_max_row, C13+1,
IF(C13=expenses_max_row, expenses_total_row,
IF(C13=expenses_total_row, "/2",
IF(C13="/2", savings_header_row,
IF(C13&lt;savings_max_row, C13+1,
IF(C13=savings_max_row, savings_total_row, -1)))))))))))</f>
        <v>11</v>
      </c>
      <c r="D14" s="86">
        <f t="shared" si="0"/>
        <v>10</v>
      </c>
      <c r="E14" s="85" cm="1">
        <f t="array" ref="E14">1*OR(row_id=income_header_row, row_id=expenses_header_row, row_id=savings_header_row)</f>
        <v>0</v>
      </c>
      <c r="F14" s="71">
        <f t="shared" si="1"/>
        <v>1</v>
      </c>
      <c r="G14" s="71" cm="1">
        <f t="array" ref="G14">1*OR(row_id=income_total_row, row_id=expenses_total_row, row_id=savings_total_row)</f>
        <v>0</v>
      </c>
      <c r="H14" s="87">
        <f t="shared" si="2"/>
        <v>0</v>
      </c>
      <c r="I14" s="85" t="str" cm="1">
        <f t="array" ref="I14">IFERROR(INDEX('Budget Planning'!$C:$C, header_row_id),"")</f>
        <v>Income</v>
      </c>
      <c r="J14" s="71" t="str" cm="1">
        <f t="array" ref="J14">IFERROR(INDEX('Budget Planning'!$C:$C, row_id), "")</f>
        <v>JPMC Salary</v>
      </c>
      <c r="K14" s="88" cm="1">
        <f t="array" aca="1" ref="K14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291488</v>
      </c>
      <c r="L14" s="88" cm="1">
        <f t="array" aca="1" ref="L14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291488</v>
      </c>
      <c r="M14" s="93" cm="1">
        <f t="array" ref="M14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14</v>
      </c>
      <c r="N14" s="94" cm="1">
        <f t="array" ref="N14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18</v>
      </c>
      <c r="O14" s="93" t="str">
        <f t="shared" si="3"/>
        <v>$K$14:$K$18</v>
      </c>
      <c r="P14" s="39">
        <f t="shared" ca="1" si="4"/>
        <v>1</v>
      </c>
      <c r="Q14" s="39" t="str">
        <f t="shared" si="5"/>
        <v>$L$14:$L$18</v>
      </c>
      <c r="R14" s="96">
        <f t="shared" ca="1" si="6"/>
        <v>1</v>
      </c>
      <c r="S14" s="99">
        <f t="shared" ca="1" si="7"/>
        <v>11</v>
      </c>
      <c r="T14" s="39" t="str">
        <f t="shared" si="8"/>
        <v>$S$14:$S$18</v>
      </c>
      <c r="U14" s="39">
        <f t="shared" ca="1" si="9"/>
        <v>1</v>
      </c>
      <c r="V14" s="39" t="str">
        <f t="shared" si="10"/>
        <v>$U$14:$U$14</v>
      </c>
      <c r="W14" s="100">
        <f t="shared" ca="1" si="11"/>
        <v>1</v>
      </c>
      <c r="X14" s="102">
        <f t="shared" ca="1" si="12"/>
        <v>11</v>
      </c>
      <c r="Y14" s="104" t="str">
        <f t="shared" ca="1" si="13"/>
        <v>JPMC Salary</v>
      </c>
      <c r="Z14" s="106">
        <f t="shared" ca="1" si="14"/>
        <v>291488</v>
      </c>
      <c r="AA14" s="106">
        <f t="shared" ca="1" si="15"/>
        <v>291488</v>
      </c>
      <c r="AB14" s="105">
        <f t="shared" ca="1" si="16"/>
        <v>1</v>
      </c>
      <c r="AC14" s="106">
        <f t="shared" ca="1" si="17"/>
        <v>0</v>
      </c>
      <c r="AD14" s="106">
        <f t="shared" ca="1" si="18"/>
        <v>0</v>
      </c>
      <c r="AF14" s="111"/>
      <c r="AK14" s="112"/>
      <c r="AM14" s="111"/>
      <c r="AR14" s="112"/>
    </row>
    <row r="15" spans="1:44" ht="16" customHeight="1" x14ac:dyDescent="0.2">
      <c r="C15" s="85" cm="1">
        <f t="array" ref="C15" xml:space="preserve"> IF(C14=-1,-1,
IF(C14&lt;income_max_row, C14+1,
IF(C14=income_max_row, income_total_row,
IF(C14=income_total_row, "/1",
IF(C14="/1", expenses_header_row,
IF(C14&lt;expenses_max_row, C14+1,
IF(C14=expenses_max_row, expenses_total_row,
IF(C14=expenses_total_row, "/2",
IF(C14="/2", savings_header_row,
IF(C14&lt;savings_max_row, C14+1,
IF(C14=savings_max_row, savings_total_row, -1)))))))))))</f>
        <v>12</v>
      </c>
      <c r="D15" s="86">
        <f t="shared" si="0"/>
        <v>10</v>
      </c>
      <c r="E15" s="85" cm="1">
        <f t="array" ref="E15">1*OR(row_id=income_header_row, row_id=expenses_header_row, row_id=savings_header_row)</f>
        <v>0</v>
      </c>
      <c r="F15" s="71">
        <f t="shared" si="1"/>
        <v>1</v>
      </c>
      <c r="G15" s="71" cm="1">
        <f t="array" ref="G15">1*OR(row_id=income_total_row, row_id=expenses_total_row, row_id=savings_total_row)</f>
        <v>0</v>
      </c>
      <c r="H15" s="87">
        <f t="shared" si="2"/>
        <v>0</v>
      </c>
      <c r="I15" s="85" t="str" cm="1">
        <f t="array" ref="I15">IFERROR(INDEX('Budget Planning'!$C:$C, header_row_id),"")</f>
        <v>Income</v>
      </c>
      <c r="J15" s="71" t="str" cm="1">
        <f t="array" ref="J15">IFERROR(INDEX('Budget Planning'!$C:$C, row_id), "")</f>
        <v>JPMC Bonus</v>
      </c>
      <c r="K15" s="88" cm="1">
        <f t="array" aca="1" ref="K15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15" s="88" cm="1">
        <f t="array" aca="1" ref="L15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15" s="93" cm="1">
        <f t="array" ref="M15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14</v>
      </c>
      <c r="N15" s="94" cm="1">
        <f t="array" ref="N15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18</v>
      </c>
      <c r="O15" s="93" t="str">
        <f t="shared" si="3"/>
        <v>$K$14:$K$18</v>
      </c>
      <c r="P15" s="39">
        <f t="shared" ca="1" si="4"/>
        <v>2</v>
      </c>
      <c r="Q15" s="39" t="str">
        <f t="shared" si="5"/>
        <v>$L$14:$L$18</v>
      </c>
      <c r="R15" s="96">
        <f t="shared" ca="1" si="6"/>
        <v>3</v>
      </c>
      <c r="S15" s="99">
        <f t="shared" ca="1" si="7"/>
        <v>23</v>
      </c>
      <c r="T15" s="39" t="str">
        <f t="shared" si="8"/>
        <v>$S$14:$S$18</v>
      </c>
      <c r="U15" s="39">
        <f t="shared" ca="1" si="9"/>
        <v>3</v>
      </c>
      <c r="V15" s="39" t="str">
        <f t="shared" si="10"/>
        <v>$U$14:$U$15</v>
      </c>
      <c r="W15" s="100">
        <f t="shared" ca="1" si="11"/>
        <v>3</v>
      </c>
      <c r="X15" s="102">
        <f t="shared" ca="1" si="12"/>
        <v>13</v>
      </c>
      <c r="Y15" s="104" t="str">
        <f t="shared" ca="1" si="13"/>
        <v>One Time Income</v>
      </c>
      <c r="Z15" s="106">
        <f t="shared" ca="1" si="14"/>
        <v>0</v>
      </c>
      <c r="AA15" s="106">
        <f t="shared" ca="1" si="15"/>
        <v>2100</v>
      </c>
      <c r="AB15" s="105">
        <f t="shared" ca="1" si="16"/>
        <v>0</v>
      </c>
      <c r="AC15" s="106">
        <f t="shared" ca="1" si="17"/>
        <v>2100</v>
      </c>
      <c r="AD15" s="106">
        <f t="shared" ca="1" si="18"/>
        <v>0</v>
      </c>
      <c r="AF15" s="111"/>
      <c r="AK15" s="112"/>
      <c r="AM15" s="111"/>
      <c r="AR15" s="112"/>
    </row>
    <row r="16" spans="1:44" ht="16" customHeight="1" x14ac:dyDescent="0.2">
      <c r="C16" s="85" cm="1">
        <f t="array" ref="C16" xml:space="preserve"> IF(C15=-1,-1,
IF(C15&lt;income_max_row, C15+1,
IF(C15=income_max_row, income_total_row,
IF(C15=income_total_row, "/1",
IF(C15="/1", expenses_header_row,
IF(C15&lt;expenses_max_row, C15+1,
IF(C15=expenses_max_row, expenses_total_row,
IF(C15=expenses_total_row, "/2",
IF(C15="/2", savings_header_row,
IF(C15&lt;savings_max_row, C15+1,
IF(C15=savings_max_row, savings_total_row, -1)))))))))))</f>
        <v>13</v>
      </c>
      <c r="D16" s="86">
        <f t="shared" si="0"/>
        <v>10</v>
      </c>
      <c r="E16" s="85" cm="1">
        <f t="array" ref="E16">1*OR(row_id=income_header_row, row_id=expenses_header_row, row_id=savings_header_row)</f>
        <v>0</v>
      </c>
      <c r="F16" s="71">
        <f t="shared" si="1"/>
        <v>1</v>
      </c>
      <c r="G16" s="71" cm="1">
        <f t="array" ref="G16">1*OR(row_id=income_total_row, row_id=expenses_total_row, row_id=savings_total_row)</f>
        <v>0</v>
      </c>
      <c r="H16" s="87">
        <f t="shared" si="2"/>
        <v>0</v>
      </c>
      <c r="I16" s="85" t="str" cm="1">
        <f t="array" ref="I16">IFERROR(INDEX('Budget Planning'!$C:$C, header_row_id),"")</f>
        <v>Income</v>
      </c>
      <c r="J16" s="71" t="str" cm="1">
        <f t="array" ref="J16">IFERROR(INDEX('Budget Planning'!$C:$C, row_id), "")</f>
        <v>Side Hustle</v>
      </c>
      <c r="K16" s="88" cm="1">
        <f t="array" aca="1" ref="K16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16" s="88" cm="1">
        <f t="array" aca="1" ref="L16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16" s="93" cm="1">
        <f t="array" ref="M16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14</v>
      </c>
      <c r="N16" s="94" cm="1">
        <f t="array" ref="N16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18</v>
      </c>
      <c r="O16" s="93" t="str">
        <f t="shared" si="3"/>
        <v>$K$14:$K$18</v>
      </c>
      <c r="P16" s="39">
        <f t="shared" ca="1" si="4"/>
        <v>2</v>
      </c>
      <c r="Q16" s="39" t="str">
        <f t="shared" si="5"/>
        <v>$L$14:$L$18</v>
      </c>
      <c r="R16" s="96">
        <f t="shared" ca="1" si="6"/>
        <v>3</v>
      </c>
      <c r="S16" s="99">
        <f t="shared" ca="1" si="7"/>
        <v>23</v>
      </c>
      <c r="T16" s="39" t="str">
        <f t="shared" si="8"/>
        <v>$S$14:$S$18</v>
      </c>
      <c r="U16" s="39">
        <f t="shared" ca="1" si="9"/>
        <v>3</v>
      </c>
      <c r="V16" s="39" t="str">
        <f t="shared" si="10"/>
        <v>$U$14:$U$16</v>
      </c>
      <c r="W16" s="100">
        <f t="shared" ca="1" si="11"/>
        <v>4</v>
      </c>
      <c r="X16" s="102">
        <f t="shared" ca="1" si="12"/>
        <v>14</v>
      </c>
      <c r="Y16" s="104" t="str">
        <f t="shared" ca="1" si="13"/>
        <v>JPMC Bonus</v>
      </c>
      <c r="Z16" s="106">
        <f t="shared" ca="1" si="14"/>
        <v>0</v>
      </c>
      <c r="AA16" s="106">
        <f t="shared" ca="1" si="15"/>
        <v>0</v>
      </c>
      <c r="AB16" s="105" t="str">
        <f t="shared" ca="1" si="16"/>
        <v>-</v>
      </c>
      <c r="AC16" s="106">
        <f t="shared" ca="1" si="17"/>
        <v>0</v>
      </c>
      <c r="AD16" s="106">
        <f t="shared" ca="1" si="18"/>
        <v>0</v>
      </c>
      <c r="AF16" s="111"/>
      <c r="AI16" s="57" t="str">
        <f ca="1">Calculations!E35</f>
        <v>JPMC Salary</v>
      </c>
      <c r="AJ16" s="124">
        <f ca="1">Calculations!F35</f>
        <v>291488</v>
      </c>
      <c r="AK16" s="112"/>
      <c r="AM16" s="111"/>
      <c r="AP16" s="57"/>
      <c r="AQ16" s="124"/>
      <c r="AR16" s="112"/>
    </row>
    <row r="17" spans="3:44" ht="16" customHeight="1" x14ac:dyDescent="0.2">
      <c r="C17" s="85" cm="1">
        <f t="array" ref="C17" xml:space="preserve"> IF(C16=-1,-1,
IF(C16&lt;income_max_row, C16+1,
IF(C16=income_max_row, income_total_row,
IF(C16=income_total_row, "/1",
IF(C16="/1", expenses_header_row,
IF(C16&lt;expenses_max_row, C16+1,
IF(C16=expenses_max_row, expenses_total_row,
IF(C16=expenses_total_row, "/2",
IF(C16="/2", savings_header_row,
IF(C16&lt;savings_max_row, C16+1,
IF(C16=savings_max_row, savings_total_row, -1)))))))))))</f>
        <v>14</v>
      </c>
      <c r="D17" s="86">
        <f t="shared" si="0"/>
        <v>10</v>
      </c>
      <c r="E17" s="85" cm="1">
        <f t="array" ref="E17">1*OR(row_id=income_header_row, row_id=expenses_header_row, row_id=savings_header_row)</f>
        <v>0</v>
      </c>
      <c r="F17" s="71">
        <f t="shared" si="1"/>
        <v>1</v>
      </c>
      <c r="G17" s="71" cm="1">
        <f t="array" ref="G17">1*OR(row_id=income_total_row, row_id=expenses_total_row, row_id=savings_total_row)</f>
        <v>0</v>
      </c>
      <c r="H17" s="87">
        <f t="shared" si="2"/>
        <v>0</v>
      </c>
      <c r="I17" s="85" t="str" cm="1">
        <f t="array" ref="I17">IFERROR(INDEX('Budget Planning'!$C:$C, header_row_id),"")</f>
        <v>Income</v>
      </c>
      <c r="J17" s="71" t="str" cm="1">
        <f t="array" ref="J17">IFERROR(INDEX('Budget Planning'!$C:$C, row_id), "")</f>
        <v>Bank Interest</v>
      </c>
      <c r="K17" s="88" cm="1">
        <f t="array" aca="1" ref="K17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17" s="88" cm="1">
        <f t="array" aca="1" ref="L17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17" s="93" cm="1">
        <f t="array" ref="M17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14</v>
      </c>
      <c r="N17" s="94" cm="1">
        <f t="array" ref="N17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18</v>
      </c>
      <c r="O17" s="93" t="str">
        <f t="shared" si="3"/>
        <v>$K$14:$K$18</v>
      </c>
      <c r="P17" s="39">
        <f t="shared" ca="1" si="4"/>
        <v>2</v>
      </c>
      <c r="Q17" s="39" t="str">
        <f t="shared" si="5"/>
        <v>$L$14:$L$18</v>
      </c>
      <c r="R17" s="96">
        <f t="shared" ca="1" si="6"/>
        <v>3</v>
      </c>
      <c r="S17" s="99">
        <f t="shared" ca="1" si="7"/>
        <v>23</v>
      </c>
      <c r="T17" s="39" t="str">
        <f t="shared" si="8"/>
        <v>$S$14:$S$18</v>
      </c>
      <c r="U17" s="39">
        <f t="shared" ca="1" si="9"/>
        <v>3</v>
      </c>
      <c r="V17" s="39" t="str">
        <f t="shared" si="10"/>
        <v>$U$14:$U$17</v>
      </c>
      <c r="W17" s="100">
        <f t="shared" ca="1" si="11"/>
        <v>5</v>
      </c>
      <c r="X17" s="102">
        <f t="shared" ca="1" si="12"/>
        <v>15</v>
      </c>
      <c r="Y17" s="104" t="str">
        <f t="shared" ca="1" si="13"/>
        <v>Side Hustle</v>
      </c>
      <c r="Z17" s="106">
        <f t="shared" ca="1" si="14"/>
        <v>0</v>
      </c>
      <c r="AA17" s="106">
        <f t="shared" ca="1" si="15"/>
        <v>0</v>
      </c>
      <c r="AB17" s="105" t="str">
        <f t="shared" ca="1" si="16"/>
        <v>-</v>
      </c>
      <c r="AC17" s="106">
        <f t="shared" ca="1" si="17"/>
        <v>0</v>
      </c>
      <c r="AD17" s="106">
        <f t="shared" ca="1" si="18"/>
        <v>0</v>
      </c>
      <c r="AF17" s="111"/>
      <c r="AI17" s="57" t="str">
        <f ca="1">Calculations!E36</f>
        <v/>
      </c>
      <c r="AJ17" s="124" t="str">
        <f ca="1">Calculations!F36</f>
        <v/>
      </c>
      <c r="AK17" s="112"/>
      <c r="AM17" s="111"/>
      <c r="AP17" s="57"/>
      <c r="AQ17" s="124"/>
      <c r="AR17" s="112"/>
    </row>
    <row r="18" spans="3:44" ht="16" customHeight="1" x14ac:dyDescent="0.2">
      <c r="C18" s="85" cm="1">
        <f t="array" ref="C18" xml:space="preserve"> IF(C17=-1,-1,
IF(C17&lt;income_max_row, C17+1,
IF(C17=income_max_row, income_total_row,
IF(C17=income_total_row, "/1",
IF(C17="/1", expenses_header_row,
IF(C17&lt;expenses_max_row, C17+1,
IF(C17=expenses_max_row, expenses_total_row,
IF(C17=expenses_total_row, "/2",
IF(C17="/2", savings_header_row,
IF(C17&lt;savings_max_row, C17+1,
IF(C17=savings_max_row, savings_total_row, -1)))))))))))</f>
        <v>15</v>
      </c>
      <c r="D18" s="86">
        <f t="shared" si="0"/>
        <v>10</v>
      </c>
      <c r="E18" s="85" cm="1">
        <f t="array" ref="E18">1*OR(row_id=income_header_row, row_id=expenses_header_row, row_id=savings_header_row)</f>
        <v>0</v>
      </c>
      <c r="F18" s="71">
        <f t="shared" si="1"/>
        <v>1</v>
      </c>
      <c r="G18" s="71" cm="1">
        <f t="array" ref="G18">1*OR(row_id=income_total_row, row_id=expenses_total_row, row_id=savings_total_row)</f>
        <v>0</v>
      </c>
      <c r="H18" s="87">
        <f t="shared" si="2"/>
        <v>0</v>
      </c>
      <c r="I18" s="85" t="str" cm="1">
        <f t="array" ref="I18">IFERROR(INDEX('Budget Planning'!$C:$C, header_row_id),"")</f>
        <v>Income</v>
      </c>
      <c r="J18" s="71" t="str" cm="1">
        <f t="array" ref="J18">IFERROR(INDEX('Budget Planning'!$C:$C, row_id), "")</f>
        <v>One Time Income</v>
      </c>
      <c r="K18" s="88" cm="1">
        <f t="array" aca="1" ref="K18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18" s="88" cm="1">
        <f t="array" aca="1" ref="L18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2100</v>
      </c>
      <c r="M18" s="93" cm="1">
        <f t="array" ref="M18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14</v>
      </c>
      <c r="N18" s="94" cm="1">
        <f t="array" ref="N18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18</v>
      </c>
      <c r="O18" s="93" t="str">
        <f t="shared" si="3"/>
        <v>$K$14:$K$18</v>
      </c>
      <c r="P18" s="39">
        <f t="shared" ca="1" si="4"/>
        <v>2</v>
      </c>
      <c r="Q18" s="39" t="str">
        <f t="shared" si="5"/>
        <v>$L$14:$L$18</v>
      </c>
      <c r="R18" s="96">
        <f t="shared" ca="1" si="6"/>
        <v>2</v>
      </c>
      <c r="S18" s="99">
        <f t="shared" ca="1" si="7"/>
        <v>22</v>
      </c>
      <c r="T18" s="39" t="str">
        <f t="shared" si="8"/>
        <v>$S$14:$S$18</v>
      </c>
      <c r="U18" s="39">
        <f t="shared" ca="1" si="9"/>
        <v>2</v>
      </c>
      <c r="V18" s="39" t="str">
        <f t="shared" si="10"/>
        <v>$U$14:$U$18</v>
      </c>
      <c r="W18" s="100">
        <f t="shared" ca="1" si="11"/>
        <v>2</v>
      </c>
      <c r="X18" s="102">
        <f t="shared" ca="1" si="12"/>
        <v>12</v>
      </c>
      <c r="Y18" s="104" t="str">
        <f t="shared" ca="1" si="13"/>
        <v>Bank Interest</v>
      </c>
      <c r="Z18" s="106">
        <f t="shared" ca="1" si="14"/>
        <v>0</v>
      </c>
      <c r="AA18" s="106">
        <f t="shared" ca="1" si="15"/>
        <v>0</v>
      </c>
      <c r="AB18" s="105" t="str">
        <f t="shared" ca="1" si="16"/>
        <v>-</v>
      </c>
      <c r="AC18" s="106">
        <f t="shared" ca="1" si="17"/>
        <v>0</v>
      </c>
      <c r="AD18" s="106">
        <f t="shared" ca="1" si="18"/>
        <v>0</v>
      </c>
      <c r="AF18" s="111"/>
      <c r="AI18" s="57" t="str">
        <f ca="1">Calculations!E37</f>
        <v/>
      </c>
      <c r="AJ18" s="124" t="str">
        <f ca="1">Calculations!F37</f>
        <v/>
      </c>
      <c r="AK18" s="112"/>
      <c r="AM18" s="111"/>
      <c r="AP18" s="57"/>
      <c r="AQ18" s="124"/>
      <c r="AR18" s="112"/>
    </row>
    <row r="19" spans="3:44" ht="16" customHeight="1" x14ac:dyDescent="0.2">
      <c r="C19" s="85" cm="1">
        <f t="array" ref="C19" xml:space="preserve"> IF(C18=-1,-1,
IF(C18&lt;income_max_row, C18+1,
IF(C18=income_max_row, income_total_row,
IF(C18=income_total_row, "/1",
IF(C18="/1", expenses_header_row,
IF(C18&lt;expenses_max_row, C18+1,
IF(C18=expenses_max_row, expenses_total_row,
IF(C18=expenses_total_row, "/2",
IF(C18="/2", savings_header_row,
IF(C18&lt;savings_max_row, C18+1,
IF(C18=savings_max_row, savings_total_row, -1)))))))))))</f>
        <v>27</v>
      </c>
      <c r="D19" s="86">
        <f t="shared" si="0"/>
        <v>10</v>
      </c>
      <c r="E19" s="85" cm="1">
        <f t="array" ref="E19">1*OR(row_id=income_header_row, row_id=expenses_header_row, row_id=savings_header_row)</f>
        <v>0</v>
      </c>
      <c r="F19" s="71">
        <f t="shared" si="1"/>
        <v>0</v>
      </c>
      <c r="G19" s="71" cm="1">
        <f t="array" ref="G19">1*OR(row_id=income_total_row, row_id=expenses_total_row, row_id=savings_total_row)</f>
        <v>1</v>
      </c>
      <c r="H19" s="87">
        <f t="shared" si="2"/>
        <v>0</v>
      </c>
      <c r="I19" s="85" t="str" cm="1">
        <f t="array" ref="I19">IFERROR(INDEX('Budget Planning'!$C:$C, header_row_id),"")</f>
        <v>Income</v>
      </c>
      <c r="J19" s="71" t="str" cm="1">
        <f t="array" ref="J19">IFERROR(INDEX('Budget Planning'!$C:$C, row_id), "")</f>
        <v>Total</v>
      </c>
      <c r="K19" s="88" cm="1">
        <f t="array" aca="1" ref="K19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291488</v>
      </c>
      <c r="L19" s="88" cm="1">
        <f t="array" aca="1" ref="L19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293588</v>
      </c>
      <c r="M19" s="93" t="str" cm="1">
        <f t="array" ref="M19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19" s="94" t="str" cm="1">
        <f t="array" ref="N19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19" s="93" t="str">
        <f t="shared" si="3"/>
        <v/>
      </c>
      <c r="P19" s="39" t="str">
        <f t="shared" ca="1" si="4"/>
        <v/>
      </c>
      <c r="Q19" s="39" t="str">
        <f t="shared" si="5"/>
        <v/>
      </c>
      <c r="R19" s="96" t="str">
        <f t="shared" ca="1" si="6"/>
        <v/>
      </c>
      <c r="S19" s="99" t="str">
        <f t="shared" si="7"/>
        <v/>
      </c>
      <c r="T19" s="39" t="str">
        <f t="shared" si="8"/>
        <v/>
      </c>
      <c r="U19" s="39" t="str">
        <f t="shared" ca="1" si="9"/>
        <v/>
      </c>
      <c r="V19" s="39" t="str">
        <f t="shared" si="10"/>
        <v/>
      </c>
      <c r="W19" s="100" t="str">
        <f t="shared" ca="1" si="11"/>
        <v/>
      </c>
      <c r="X19" s="102">
        <f t="shared" si="12"/>
        <v>27</v>
      </c>
      <c r="Y19" s="104" t="str">
        <f t="shared" ca="1" si="13"/>
        <v>Total</v>
      </c>
      <c r="Z19" s="106">
        <f t="shared" ca="1" si="14"/>
        <v>291488</v>
      </c>
      <c r="AA19" s="106">
        <f t="shared" ca="1" si="15"/>
        <v>293588</v>
      </c>
      <c r="AB19" s="105">
        <f t="shared" ca="1" si="16"/>
        <v>0.99284711909206103</v>
      </c>
      <c r="AC19" s="106">
        <f t="shared" ca="1" si="17"/>
        <v>2100</v>
      </c>
      <c r="AD19" s="106">
        <f t="shared" ca="1" si="18"/>
        <v>0</v>
      </c>
      <c r="AF19" s="111"/>
      <c r="AI19" s="57" t="str">
        <f ca="1">Calculations!E38</f>
        <v/>
      </c>
      <c r="AJ19" s="124" t="str">
        <f ca="1">Calculations!F38</f>
        <v/>
      </c>
      <c r="AK19" s="112"/>
      <c r="AM19" s="111"/>
      <c r="AP19" s="57"/>
      <c r="AQ19" s="124"/>
      <c r="AR19" s="112"/>
    </row>
    <row r="20" spans="3:44" ht="16" customHeight="1" x14ac:dyDescent="0.2">
      <c r="C20" s="85" t="str" cm="1">
        <f t="array" ref="C20" xml:space="preserve"> IF(C19=-1,-1,
IF(C19&lt;income_max_row, C19+1,
IF(C19=income_max_row, income_total_row,
IF(C19=income_total_row, "/1",
IF(C19="/1", expenses_header_row,
IF(C19&lt;expenses_max_row, C19+1,
IF(C19=expenses_max_row, expenses_total_row,
IF(C19=expenses_total_row, "/2",
IF(C19="/2", savings_header_row,
IF(C19&lt;savings_max_row, C19+1,
IF(C19=savings_max_row, savings_total_row, -1)))))))))))</f>
        <v>/1</v>
      </c>
      <c r="D20" s="86">
        <f t="shared" si="0"/>
        <v>-1</v>
      </c>
      <c r="E20" s="85" cm="1">
        <f t="array" ref="E20">1*OR(row_id=income_header_row, row_id=expenses_header_row, row_id=savings_header_row)</f>
        <v>0</v>
      </c>
      <c r="F20" s="71">
        <f t="shared" si="1"/>
        <v>0</v>
      </c>
      <c r="G20" s="71" cm="1">
        <f t="array" ref="G20">1*OR(row_id=income_total_row, row_id=expenses_total_row, row_id=savings_total_row)</f>
        <v>0</v>
      </c>
      <c r="H20" s="87">
        <f t="shared" si="2"/>
        <v>1</v>
      </c>
      <c r="I20" s="85" t="str" cm="1">
        <f t="array" ref="I20">IFERROR(INDEX('Budget Planning'!$C:$C, header_row_id),"")</f>
        <v/>
      </c>
      <c r="J20" s="71" t="str" cm="1">
        <f t="array" ref="J20">IFERROR(INDEX('Budget Planning'!$C:$C, row_id), "")</f>
        <v/>
      </c>
      <c r="K20" s="88" t="str" cm="1">
        <f t="array" ref="K20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20" s="88" t="str" cm="1">
        <f t="array" ref="L20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20" s="93" t="str" cm="1">
        <f t="array" ref="M20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20" s="94" t="str" cm="1">
        <f t="array" ref="N20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20" s="93" t="str">
        <f t="shared" si="3"/>
        <v/>
      </c>
      <c r="P20" s="39" t="str">
        <f t="shared" ca="1" si="4"/>
        <v/>
      </c>
      <c r="Q20" s="39" t="str">
        <f t="shared" si="5"/>
        <v/>
      </c>
      <c r="R20" s="96" t="str">
        <f t="shared" ca="1" si="6"/>
        <v/>
      </c>
      <c r="S20" s="99" t="str">
        <f t="shared" si="7"/>
        <v/>
      </c>
      <c r="T20" s="39" t="str">
        <f t="shared" si="8"/>
        <v/>
      </c>
      <c r="U20" s="39" t="str">
        <f t="shared" ca="1" si="9"/>
        <v/>
      </c>
      <c r="V20" s="39" t="str">
        <f t="shared" si="10"/>
        <v/>
      </c>
      <c r="W20" s="100" t="str">
        <f t="shared" ca="1" si="11"/>
        <v/>
      </c>
      <c r="X20" s="102" t="str">
        <f t="shared" si="12"/>
        <v>/1</v>
      </c>
      <c r="Y20" s="104" t="str">
        <f t="shared" si="13"/>
        <v/>
      </c>
      <c r="Z20" s="106" t="str">
        <f t="shared" si="14"/>
        <v/>
      </c>
      <c r="AA20" s="106" t="str">
        <f>IF(is_empty, "", IF(is_header, "Budget", INDEX($L:$L, MATCH(row_id, $X:$X, 0))))</f>
        <v/>
      </c>
      <c r="AB20" s="105" t="str">
        <f t="shared" si="16"/>
        <v/>
      </c>
      <c r="AC20" s="106" t="str">
        <f t="shared" si="17"/>
        <v/>
      </c>
      <c r="AD20" s="106" t="str">
        <f t="shared" si="18"/>
        <v/>
      </c>
      <c r="AF20" s="111"/>
      <c r="AI20" s="57" t="str">
        <f ca="1">Calculations!E39</f>
        <v/>
      </c>
      <c r="AJ20" s="124" t="str">
        <f ca="1">Calculations!F39</f>
        <v/>
      </c>
      <c r="AK20" s="112"/>
      <c r="AM20" s="111"/>
      <c r="AP20" s="57"/>
      <c r="AQ20" s="124"/>
      <c r="AR20" s="112"/>
    </row>
    <row r="21" spans="3:44" ht="16" customHeight="1" x14ac:dyDescent="0.2">
      <c r="C21" s="85" cm="1">
        <f t="array" ref="C21" xml:space="preserve"> IF(C20=-1,-1,
IF(C20&lt;income_max_row, C20+1,
IF(C20=income_max_row, income_total_row,
IF(C20=income_total_row, "/1",
IF(C20="/1", expenses_header_row,
IF(C20&lt;expenses_max_row, C20+1,
IF(C20=expenses_max_row, expenses_total_row,
IF(C20=expenses_total_row, "/2",
IF(C20="/2", savings_header_row,
IF(C20&lt;savings_max_row, C20+1,
IF(C20=savings_max_row, savings_total_row, -1)))))))))))</f>
        <v>29</v>
      </c>
      <c r="D21" s="86">
        <f t="shared" si="0"/>
        <v>29</v>
      </c>
      <c r="E21" s="85" cm="1">
        <f t="array" ref="E21">1*OR(row_id=income_header_row, row_id=expenses_header_row, row_id=savings_header_row)</f>
        <v>1</v>
      </c>
      <c r="F21" s="71">
        <f t="shared" si="1"/>
        <v>0</v>
      </c>
      <c r="G21" s="71" cm="1">
        <f t="array" ref="G21">1*OR(row_id=income_total_row, row_id=expenses_total_row, row_id=savings_total_row)</f>
        <v>0</v>
      </c>
      <c r="H21" s="87">
        <f t="shared" si="2"/>
        <v>0</v>
      </c>
      <c r="I21" s="85" t="str" cm="1">
        <f t="array" ref="I21">IFERROR(INDEX('Budget Planning'!$C:$C, header_row_id),"")</f>
        <v>Expenses</v>
      </c>
      <c r="J21" s="71" t="str" cm="1">
        <f t="array" ref="J21">IFERROR(INDEX('Budget Planning'!$C:$C, row_id), "")</f>
        <v>Expenses</v>
      </c>
      <c r="K21" s="88" t="str" cm="1">
        <f t="array" ref="K2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21" s="88" t="str" cm="1">
        <f t="array" ref="L2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21" s="93" t="str" cm="1">
        <f t="array" ref="M21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21" s="94" t="str" cm="1">
        <f t="array" ref="N21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21" s="93" t="str">
        <f t="shared" si="3"/>
        <v/>
      </c>
      <c r="P21" s="39" t="str">
        <f t="shared" ca="1" si="4"/>
        <v/>
      </c>
      <c r="Q21" s="39" t="str">
        <f t="shared" si="5"/>
        <v/>
      </c>
      <c r="R21" s="96" t="str">
        <f t="shared" ca="1" si="6"/>
        <v/>
      </c>
      <c r="S21" s="99" t="str">
        <f t="shared" si="7"/>
        <v/>
      </c>
      <c r="T21" s="39" t="str">
        <f t="shared" si="8"/>
        <v/>
      </c>
      <c r="U21" s="39" t="str">
        <f t="shared" ca="1" si="9"/>
        <v/>
      </c>
      <c r="V21" s="39" t="str">
        <f t="shared" si="10"/>
        <v/>
      </c>
      <c r="W21" s="100" t="str">
        <f t="shared" ca="1" si="11"/>
        <v/>
      </c>
      <c r="X21" s="102">
        <f t="shared" si="12"/>
        <v>29</v>
      </c>
      <c r="Y21" s="104" t="str">
        <f t="shared" ca="1" si="13"/>
        <v>Expenses</v>
      </c>
      <c r="Z21" s="106" t="str">
        <f t="shared" si="14"/>
        <v>Tracked</v>
      </c>
      <c r="AA21" s="106" t="str">
        <f>IF(is_empty, "", IF(is_header, "Budget", INDEX($L:$L, MATCH(row_id, $X:$X, 0))))</f>
        <v>Budget</v>
      </c>
      <c r="AB21" s="105" t="str">
        <f t="shared" si="16"/>
        <v>% Compl.</v>
      </c>
      <c r="AC21" s="106" t="str">
        <f t="shared" si="17"/>
        <v>Remaining</v>
      </c>
      <c r="AD21" s="106" t="str">
        <f t="shared" si="18"/>
        <v>Excess</v>
      </c>
      <c r="AF21" s="111"/>
      <c r="AI21" s="57" t="str">
        <f ca="1">Calculations!E40</f>
        <v/>
      </c>
      <c r="AJ21" s="124" t="str">
        <f ca="1">Calculations!F40</f>
        <v/>
      </c>
      <c r="AK21" s="112"/>
      <c r="AM21" s="111"/>
      <c r="AP21" s="57"/>
      <c r="AQ21" s="124"/>
      <c r="AR21" s="112"/>
    </row>
    <row r="22" spans="3:44" ht="16" customHeight="1" x14ac:dyDescent="0.2">
      <c r="C22" s="85" cm="1">
        <f t="array" ref="C22" xml:space="preserve"> IF(C21=-1,-1,
IF(C21&lt;income_max_row, C21+1,
IF(C21=income_max_row, income_total_row,
IF(C21=income_total_row, "/1",
IF(C21="/1", expenses_header_row,
IF(C21&lt;expenses_max_row, C21+1,
IF(C21=expenses_max_row, expenses_total_row,
IF(C21=expenses_total_row, "/2",
IF(C21="/2", savings_header_row,
IF(C21&lt;savings_max_row, C21+1,
IF(C21=savings_max_row, savings_total_row, -1)))))))))))</f>
        <v>30</v>
      </c>
      <c r="D22" s="86">
        <f t="shared" si="0"/>
        <v>29</v>
      </c>
      <c r="E22" s="85" cm="1">
        <f t="array" ref="E22">1*OR(row_id=income_header_row, row_id=expenses_header_row, row_id=savings_header_row)</f>
        <v>0</v>
      </c>
      <c r="F22" s="71">
        <f t="shared" si="1"/>
        <v>1</v>
      </c>
      <c r="G22" s="71" cm="1">
        <f t="array" ref="G22">1*OR(row_id=income_total_row, row_id=expenses_total_row, row_id=savings_total_row)</f>
        <v>0</v>
      </c>
      <c r="H22" s="87">
        <f t="shared" si="2"/>
        <v>0</v>
      </c>
      <c r="I22" s="85" t="str" cm="1">
        <f t="array" ref="I22">IFERROR(INDEX('Budget Planning'!$C:$C, header_row_id),"")</f>
        <v>Expenses</v>
      </c>
      <c r="J22" s="71" t="str" cm="1">
        <f t="array" ref="J22">IFERROR(INDEX('Budget Planning'!$C:$C, row_id), "")</f>
        <v>Rent</v>
      </c>
      <c r="K22" s="88" cm="1">
        <f t="array" aca="1" ref="K22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70000</v>
      </c>
      <c r="L22" s="88" cm="1">
        <f t="array" aca="1" ref="L22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70000</v>
      </c>
      <c r="M22" s="93" cm="1">
        <f t="array" ref="M22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22" s="94" cm="1">
        <f t="array" ref="N22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22" s="93" t="str">
        <f t="shared" si="3"/>
        <v>$K$22:$K$36</v>
      </c>
      <c r="P22" s="39">
        <f t="shared" ca="1" si="4"/>
        <v>1</v>
      </c>
      <c r="Q22" s="39" t="str">
        <f t="shared" si="5"/>
        <v>$L$22:$L$36</v>
      </c>
      <c r="R22" s="96">
        <f t="shared" ca="1" si="6"/>
        <v>1</v>
      </c>
      <c r="S22" s="99">
        <f t="shared" ca="1" si="7"/>
        <v>11</v>
      </c>
      <c r="T22" s="39" t="str">
        <f t="shared" si="8"/>
        <v>$S$22:$S$36</v>
      </c>
      <c r="U22" s="39">
        <f t="shared" ca="1" si="9"/>
        <v>1</v>
      </c>
      <c r="V22" s="39" t="str">
        <f t="shared" si="10"/>
        <v>$U$22:$U$22</v>
      </c>
      <c r="W22" s="100">
        <f t="shared" ca="1" si="11"/>
        <v>1</v>
      </c>
      <c r="X22" s="102">
        <f t="shared" ca="1" si="12"/>
        <v>30</v>
      </c>
      <c r="Y22" s="104" t="str">
        <f t="shared" ca="1" si="13"/>
        <v>Rent</v>
      </c>
      <c r="Z22" s="106">
        <f t="shared" ca="1" si="14"/>
        <v>70000</v>
      </c>
      <c r="AA22" s="106">
        <f t="shared" ca="1" si="15"/>
        <v>70000</v>
      </c>
      <c r="AB22" s="105">
        <f t="shared" ca="1" si="16"/>
        <v>1</v>
      </c>
      <c r="AC22" s="106">
        <f t="shared" ca="1" si="17"/>
        <v>0</v>
      </c>
      <c r="AD22" s="106">
        <f t="shared" ca="1" si="18"/>
        <v>0</v>
      </c>
      <c r="AF22" s="111"/>
      <c r="AI22" s="125" t="str">
        <f>Calculations!E41</f>
        <v>Total</v>
      </c>
      <c r="AJ22" s="126">
        <f ca="1">Calculations!F41</f>
        <v>291488</v>
      </c>
      <c r="AK22" s="112"/>
      <c r="AM22" s="111"/>
      <c r="AP22" s="128"/>
      <c r="AQ22" s="129"/>
      <c r="AR22" s="112"/>
    </row>
    <row r="23" spans="3:44" ht="16" customHeight="1" x14ac:dyDescent="0.2">
      <c r="C23" s="85" cm="1">
        <f t="array" ref="C23" xml:space="preserve"> IF(C22=-1,-1,
IF(C22&lt;income_max_row, C22+1,
IF(C22=income_max_row, income_total_row,
IF(C22=income_total_row, "/1",
IF(C22="/1", expenses_header_row,
IF(C22&lt;expenses_max_row, C22+1,
IF(C22=expenses_max_row, expenses_total_row,
IF(C22=expenses_total_row, "/2",
IF(C22="/2", savings_header_row,
IF(C22&lt;savings_max_row, C22+1,
IF(C22=savings_max_row, savings_total_row, -1)))))))))))</f>
        <v>31</v>
      </c>
      <c r="D23" s="86">
        <f t="shared" si="0"/>
        <v>29</v>
      </c>
      <c r="E23" s="85" cm="1">
        <f t="array" ref="E23">1*OR(row_id=income_header_row, row_id=expenses_header_row, row_id=savings_header_row)</f>
        <v>0</v>
      </c>
      <c r="F23" s="71">
        <f t="shared" si="1"/>
        <v>1</v>
      </c>
      <c r="G23" s="71" cm="1">
        <f t="array" ref="G23">1*OR(row_id=income_total_row, row_id=expenses_total_row, row_id=savings_total_row)</f>
        <v>0</v>
      </c>
      <c r="H23" s="87">
        <f t="shared" si="2"/>
        <v>0</v>
      </c>
      <c r="I23" s="85" t="str" cm="1">
        <f t="array" ref="I23">IFERROR(INDEX('Budget Planning'!$C:$C, header_row_id),"")</f>
        <v>Expenses</v>
      </c>
      <c r="J23" s="71" t="str" cm="1">
        <f t="array" ref="J23">IFERROR(INDEX('Budget Planning'!$C:$C, row_id), "")</f>
        <v>Groceries</v>
      </c>
      <c r="K23" s="88" cm="1">
        <f t="array" aca="1" ref="K23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3" s="88" cm="1">
        <f t="array" aca="1" ref="L23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3" s="93" cm="1">
        <f t="array" ref="M23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23" s="94" cm="1">
        <f t="array" ref="N23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23" s="93" t="str">
        <f t="shared" si="3"/>
        <v>$K$22:$K$36</v>
      </c>
      <c r="P23" s="39">
        <f t="shared" ca="1" si="4"/>
        <v>2</v>
      </c>
      <c r="Q23" s="39" t="str">
        <f t="shared" si="5"/>
        <v>$L$22:$L$36</v>
      </c>
      <c r="R23" s="96">
        <f t="shared" ca="1" si="6"/>
        <v>3</v>
      </c>
      <c r="S23" s="99">
        <f t="shared" ca="1" si="7"/>
        <v>23</v>
      </c>
      <c r="T23" s="39" t="str">
        <f t="shared" si="8"/>
        <v>$S$22:$S$36</v>
      </c>
      <c r="U23" s="39">
        <f t="shared" ca="1" si="9"/>
        <v>3</v>
      </c>
      <c r="V23" s="39" t="str">
        <f t="shared" si="10"/>
        <v>$U$22:$U$23</v>
      </c>
      <c r="W23" s="100">
        <f t="shared" ca="1" si="11"/>
        <v>3</v>
      </c>
      <c r="X23" s="102">
        <f t="shared" ca="1" si="12"/>
        <v>32</v>
      </c>
      <c r="Y23" s="104" t="str">
        <f t="shared" ca="1" si="13"/>
        <v>CC Bill</v>
      </c>
      <c r="Z23" s="106">
        <f t="shared" ca="1" si="14"/>
        <v>0</v>
      </c>
      <c r="AA23" s="106">
        <f ca="1">IF(is_empty, "", IF(is_header, "Budget", INDEX($L:$L, MATCH(row_id, $X:$X, 0))))</f>
        <v>44417</v>
      </c>
      <c r="AB23" s="105">
        <f t="shared" ca="1" si="16"/>
        <v>0</v>
      </c>
      <c r="AC23" s="106">
        <f t="shared" ca="1" si="17"/>
        <v>44417</v>
      </c>
      <c r="AD23" s="106">
        <f t="shared" ca="1" si="18"/>
        <v>0</v>
      </c>
      <c r="AF23" s="111"/>
      <c r="AK23" s="112"/>
      <c r="AM23" s="111"/>
      <c r="AR23" s="112"/>
    </row>
    <row r="24" spans="3:44" ht="16" customHeight="1" x14ac:dyDescent="0.2">
      <c r="C24" s="85" cm="1">
        <f t="array" ref="C24" xml:space="preserve"> IF(C23=-1,-1,
IF(C23&lt;income_max_row, C23+1,
IF(C23=income_max_row, income_total_row,
IF(C23=income_total_row, "/1",
IF(C23="/1", expenses_header_row,
IF(C23&lt;expenses_max_row, C23+1,
IF(C23=expenses_max_row, expenses_total_row,
IF(C23=expenses_total_row, "/2",
IF(C23="/2", savings_header_row,
IF(C23&lt;savings_max_row, C23+1,
IF(C23=savings_max_row, savings_total_row, -1)))))))))))</f>
        <v>32</v>
      </c>
      <c r="D24" s="86">
        <f t="shared" si="0"/>
        <v>29</v>
      </c>
      <c r="E24" s="85" cm="1">
        <f t="array" ref="E24">1*OR(row_id=income_header_row, row_id=expenses_header_row, row_id=savings_header_row)</f>
        <v>0</v>
      </c>
      <c r="F24" s="71">
        <f t="shared" si="1"/>
        <v>1</v>
      </c>
      <c r="G24" s="71" cm="1">
        <f t="array" ref="G24">1*OR(row_id=income_total_row, row_id=expenses_total_row, row_id=savings_total_row)</f>
        <v>0</v>
      </c>
      <c r="H24" s="87">
        <f t="shared" si="2"/>
        <v>0</v>
      </c>
      <c r="I24" s="85" t="str" cm="1">
        <f t="array" ref="I24">IFERROR(INDEX('Budget Planning'!$C:$C, header_row_id),"")</f>
        <v>Expenses</v>
      </c>
      <c r="J24" s="71" t="str" cm="1">
        <f t="array" ref="J24">IFERROR(INDEX('Budget Planning'!$C:$C, row_id), "")</f>
        <v>Transport</v>
      </c>
      <c r="K24" s="88" cm="1">
        <f t="array" aca="1" ref="K24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4" s="88" cm="1">
        <f t="array" aca="1" ref="L24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4" s="93" cm="1">
        <f t="array" ref="M24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24" s="94" cm="1">
        <f t="array" ref="N24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24" s="93" t="str">
        <f t="shared" si="3"/>
        <v>$K$22:$K$36</v>
      </c>
      <c r="P24" s="39">
        <f t="shared" ca="1" si="4"/>
        <v>2</v>
      </c>
      <c r="Q24" s="39" t="str">
        <f t="shared" si="5"/>
        <v>$L$22:$L$36</v>
      </c>
      <c r="R24" s="96">
        <f t="shared" ca="1" si="6"/>
        <v>3</v>
      </c>
      <c r="S24" s="99">
        <f t="shared" ca="1" si="7"/>
        <v>23</v>
      </c>
      <c r="T24" s="39" t="str">
        <f t="shared" si="8"/>
        <v>$S$22:$S$36</v>
      </c>
      <c r="U24" s="39">
        <f t="shared" ca="1" si="9"/>
        <v>3</v>
      </c>
      <c r="V24" s="39" t="str">
        <f t="shared" si="10"/>
        <v>$U$22:$U$24</v>
      </c>
      <c r="W24" s="100">
        <f t="shared" ca="1" si="11"/>
        <v>4</v>
      </c>
      <c r="X24" s="102">
        <f t="shared" ca="1" si="12"/>
        <v>33</v>
      </c>
      <c r="Y24" s="104" t="str">
        <f t="shared" ca="1" si="13"/>
        <v>Groceries</v>
      </c>
      <c r="Z24" s="106">
        <f t="shared" ca="1" si="14"/>
        <v>0</v>
      </c>
      <c r="AA24" s="106">
        <f t="shared" ca="1" si="15"/>
        <v>0</v>
      </c>
      <c r="AB24" s="105" t="str">
        <f t="shared" ca="1" si="16"/>
        <v>-</v>
      </c>
      <c r="AC24" s="106">
        <f t="shared" ca="1" si="17"/>
        <v>0</v>
      </c>
      <c r="AD24" s="106">
        <f t="shared" ca="1" si="18"/>
        <v>0</v>
      </c>
      <c r="AF24" s="113"/>
      <c r="AG24" s="114"/>
      <c r="AH24" s="114"/>
      <c r="AI24" s="114"/>
      <c r="AJ24" s="114"/>
      <c r="AK24" s="115"/>
      <c r="AM24" s="113"/>
      <c r="AN24" s="114"/>
      <c r="AO24" s="114"/>
      <c r="AP24" s="114"/>
      <c r="AQ24" s="114"/>
      <c r="AR24" s="115"/>
    </row>
    <row r="25" spans="3:44" ht="16" customHeight="1" x14ac:dyDescent="0.2">
      <c r="C25" s="85" cm="1">
        <f t="array" ref="C25" xml:space="preserve"> IF(C24=-1,-1,
IF(C24&lt;income_max_row, C24+1,
IF(C24=income_max_row, income_total_row,
IF(C24=income_total_row, "/1",
IF(C24="/1", expenses_header_row,
IF(C24&lt;expenses_max_row, C24+1,
IF(C24=expenses_max_row, expenses_total_row,
IF(C24=expenses_total_row, "/2",
IF(C24="/2", savings_header_row,
IF(C24&lt;savings_max_row, C24+1,
IF(C24=savings_max_row, savings_total_row, -1)))))))))))</f>
        <v>33</v>
      </c>
      <c r="D25" s="86">
        <f t="shared" si="0"/>
        <v>29</v>
      </c>
      <c r="E25" s="85" cm="1">
        <f t="array" ref="E25">1*OR(row_id=income_header_row, row_id=expenses_header_row, row_id=savings_header_row)</f>
        <v>0</v>
      </c>
      <c r="F25" s="71">
        <f t="shared" si="1"/>
        <v>1</v>
      </c>
      <c r="G25" s="71" cm="1">
        <f t="array" ref="G25">1*OR(row_id=income_total_row, row_id=expenses_total_row, row_id=savings_total_row)</f>
        <v>0</v>
      </c>
      <c r="H25" s="87">
        <f t="shared" si="2"/>
        <v>0</v>
      </c>
      <c r="I25" s="85" t="str" cm="1">
        <f t="array" ref="I25">IFERROR(INDEX('Budget Planning'!$C:$C, header_row_id),"")</f>
        <v>Expenses</v>
      </c>
      <c r="J25" s="71" t="str" cm="1">
        <f t="array" ref="J25">IFERROR(INDEX('Budget Planning'!$C:$C, row_id), "")</f>
        <v>Utilities</v>
      </c>
      <c r="K25" s="88" cm="1">
        <f t="array" aca="1" ref="K25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5" s="88" cm="1">
        <f t="array" aca="1" ref="L25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5" s="93" cm="1">
        <f t="array" ref="M25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25" s="94" cm="1">
        <f t="array" ref="N25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25" s="93" t="str">
        <f t="shared" si="3"/>
        <v>$K$22:$K$36</v>
      </c>
      <c r="P25" s="39">
        <f t="shared" ca="1" si="4"/>
        <v>2</v>
      </c>
      <c r="Q25" s="39" t="str">
        <f t="shared" si="5"/>
        <v>$L$22:$L$36</v>
      </c>
      <c r="R25" s="96">
        <f t="shared" ca="1" si="6"/>
        <v>3</v>
      </c>
      <c r="S25" s="99">
        <f t="shared" ca="1" si="7"/>
        <v>23</v>
      </c>
      <c r="T25" s="39" t="str">
        <f t="shared" si="8"/>
        <v>$S$22:$S$36</v>
      </c>
      <c r="U25" s="39">
        <f t="shared" ca="1" si="9"/>
        <v>3</v>
      </c>
      <c r="V25" s="39" t="str">
        <f t="shared" si="10"/>
        <v>$U$22:$U$25</v>
      </c>
      <c r="W25" s="100">
        <f t="shared" ca="1" si="11"/>
        <v>5</v>
      </c>
      <c r="X25" s="102">
        <f t="shared" ca="1" si="12"/>
        <v>34</v>
      </c>
      <c r="Y25" s="104" t="str">
        <f t="shared" ca="1" si="13"/>
        <v>Transport</v>
      </c>
      <c r="Z25" s="106">
        <f t="shared" ca="1" si="14"/>
        <v>0</v>
      </c>
      <c r="AA25" s="106">
        <f t="shared" ca="1" si="15"/>
        <v>0</v>
      </c>
      <c r="AB25" s="105" t="str">
        <f t="shared" ca="1" si="16"/>
        <v>-</v>
      </c>
      <c r="AC25" s="106">
        <f t="shared" ca="1" si="17"/>
        <v>0</v>
      </c>
      <c r="AD25" s="106">
        <f t="shared" ca="1" si="18"/>
        <v>0</v>
      </c>
    </row>
    <row r="26" spans="3:44" ht="16" customHeight="1" x14ac:dyDescent="0.2">
      <c r="C26" s="85" cm="1">
        <f t="array" ref="C26" xml:space="preserve"> IF(C25=-1,-1,
IF(C25&lt;income_max_row, C25+1,
IF(C25=income_max_row, income_total_row,
IF(C25=income_total_row, "/1",
IF(C25="/1", expenses_header_row,
IF(C25&lt;expenses_max_row, C25+1,
IF(C25=expenses_max_row, expenses_total_row,
IF(C25=expenses_total_row, "/2",
IF(C25="/2", savings_header_row,
IF(C25&lt;savings_max_row, C25+1,
IF(C25=savings_max_row, savings_total_row, -1)))))))))))</f>
        <v>34</v>
      </c>
      <c r="D26" s="86">
        <f t="shared" si="0"/>
        <v>29</v>
      </c>
      <c r="E26" s="85" cm="1">
        <f t="array" ref="E26">1*OR(row_id=income_header_row, row_id=expenses_header_row, row_id=savings_header_row)</f>
        <v>0</v>
      </c>
      <c r="F26" s="71">
        <f t="shared" si="1"/>
        <v>1</v>
      </c>
      <c r="G26" s="71" cm="1">
        <f t="array" ref="G26">1*OR(row_id=income_total_row, row_id=expenses_total_row, row_id=savings_total_row)</f>
        <v>0</v>
      </c>
      <c r="H26" s="87">
        <f t="shared" si="2"/>
        <v>0</v>
      </c>
      <c r="I26" s="85" t="str" cm="1">
        <f t="array" ref="I26">IFERROR(INDEX('Budget Planning'!$C:$C, header_row_id),"")</f>
        <v>Expenses</v>
      </c>
      <c r="J26" s="71" t="str" cm="1">
        <f t="array" ref="J26">IFERROR(INDEX('Budget Planning'!$C:$C, row_id), "")</f>
        <v>Insurance</v>
      </c>
      <c r="K26" s="88" cm="1">
        <f t="array" aca="1" ref="K26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6" s="88" cm="1">
        <f t="array" aca="1" ref="L26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6" s="93" cm="1">
        <f t="array" ref="M26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26" s="94" cm="1">
        <f t="array" ref="N26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26" s="93" t="str">
        <f t="shared" si="3"/>
        <v>$K$22:$K$36</v>
      </c>
      <c r="P26" s="39">
        <f t="shared" ca="1" si="4"/>
        <v>2</v>
      </c>
      <c r="Q26" s="39" t="str">
        <f t="shared" si="5"/>
        <v>$L$22:$L$36</v>
      </c>
      <c r="R26" s="96">
        <f t="shared" ca="1" si="6"/>
        <v>3</v>
      </c>
      <c r="S26" s="99">
        <f t="shared" ca="1" si="7"/>
        <v>23</v>
      </c>
      <c r="T26" s="39" t="str">
        <f t="shared" si="8"/>
        <v>$S$22:$S$36</v>
      </c>
      <c r="U26" s="39">
        <f t="shared" ca="1" si="9"/>
        <v>3</v>
      </c>
      <c r="V26" s="39" t="str">
        <f t="shared" si="10"/>
        <v>$U$22:$U$26</v>
      </c>
      <c r="W26" s="100">
        <f t="shared" ca="1" si="11"/>
        <v>6</v>
      </c>
      <c r="X26" s="102">
        <f t="shared" ca="1" si="12"/>
        <v>35</v>
      </c>
      <c r="Y26" s="104" t="str">
        <f t="shared" ca="1" si="13"/>
        <v>Utilities</v>
      </c>
      <c r="Z26" s="106">
        <f t="shared" ca="1" si="14"/>
        <v>0</v>
      </c>
      <c r="AA26" s="106">
        <f t="shared" ca="1" si="15"/>
        <v>0</v>
      </c>
      <c r="AB26" s="105" t="str">
        <f t="shared" ca="1" si="16"/>
        <v>-</v>
      </c>
      <c r="AC26" s="106">
        <f t="shared" ca="1" si="17"/>
        <v>0</v>
      </c>
      <c r="AD26" s="106">
        <f t="shared" ca="1" si="18"/>
        <v>0</v>
      </c>
      <c r="AF26" s="108"/>
      <c r="AG26" s="109"/>
      <c r="AH26" s="109"/>
      <c r="AI26" s="109"/>
      <c r="AJ26" s="109"/>
      <c r="AK26" s="110"/>
      <c r="AM26" s="108"/>
      <c r="AN26" s="109"/>
      <c r="AO26" s="109"/>
      <c r="AP26" s="109"/>
      <c r="AQ26" s="109"/>
      <c r="AR26" s="110"/>
    </row>
    <row r="27" spans="3:44" ht="16" customHeight="1" x14ac:dyDescent="0.2">
      <c r="C27" s="85" cm="1">
        <f t="array" ref="C27" xml:space="preserve"> IF(C26=-1,-1,
IF(C26&lt;income_max_row, C26+1,
IF(C26=income_max_row, income_total_row,
IF(C26=income_total_row, "/1",
IF(C26="/1", expenses_header_row,
IF(C26&lt;expenses_max_row, C26+1,
IF(C26=expenses_max_row, expenses_total_row,
IF(C26=expenses_total_row, "/2",
IF(C26="/2", savings_header_row,
IF(C26&lt;savings_max_row, C26+1,
IF(C26=savings_max_row, savings_total_row, -1)))))))))))</f>
        <v>35</v>
      </c>
      <c r="D27" s="86">
        <f t="shared" si="0"/>
        <v>29</v>
      </c>
      <c r="E27" s="85" cm="1">
        <f t="array" ref="E27">1*OR(row_id=income_header_row, row_id=expenses_header_row, row_id=savings_header_row)</f>
        <v>0</v>
      </c>
      <c r="F27" s="71">
        <f t="shared" si="1"/>
        <v>1</v>
      </c>
      <c r="G27" s="71" cm="1">
        <f t="array" ref="G27">1*OR(row_id=income_total_row, row_id=expenses_total_row, row_id=savings_total_row)</f>
        <v>0</v>
      </c>
      <c r="H27" s="87">
        <f t="shared" si="2"/>
        <v>0</v>
      </c>
      <c r="I27" s="85" t="str" cm="1">
        <f t="array" ref="I27">IFERROR(INDEX('Budget Planning'!$C:$C, header_row_id),"")</f>
        <v>Expenses</v>
      </c>
      <c r="J27" s="71" t="str" cm="1">
        <f t="array" ref="J27">IFERROR(INDEX('Budget Planning'!$C:$C, row_id), "")</f>
        <v>Clothing</v>
      </c>
      <c r="K27" s="88" cm="1">
        <f t="array" aca="1" ref="K27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7" s="88" cm="1">
        <f t="array" aca="1" ref="L27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7" s="93" cm="1">
        <f t="array" ref="M27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27" s="94" cm="1">
        <f t="array" ref="N27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27" s="93" t="str">
        <f t="shared" si="3"/>
        <v>$K$22:$K$36</v>
      </c>
      <c r="P27" s="39">
        <f t="shared" ca="1" si="4"/>
        <v>2</v>
      </c>
      <c r="Q27" s="39" t="str">
        <f t="shared" si="5"/>
        <v>$L$22:$L$36</v>
      </c>
      <c r="R27" s="96">
        <f t="shared" ca="1" si="6"/>
        <v>3</v>
      </c>
      <c r="S27" s="99">
        <f t="shared" ca="1" si="7"/>
        <v>23</v>
      </c>
      <c r="T27" s="39" t="str">
        <f t="shared" si="8"/>
        <v>$S$22:$S$36</v>
      </c>
      <c r="U27" s="39">
        <f t="shared" ca="1" si="9"/>
        <v>3</v>
      </c>
      <c r="V27" s="39" t="str">
        <f t="shared" si="10"/>
        <v>$U$22:$U$27</v>
      </c>
      <c r="W27" s="100">
        <f t="shared" ca="1" si="11"/>
        <v>7</v>
      </c>
      <c r="X27" s="102">
        <f t="shared" ca="1" si="12"/>
        <v>36</v>
      </c>
      <c r="Y27" s="104" t="str">
        <f t="shared" ca="1" si="13"/>
        <v>Insurance</v>
      </c>
      <c r="Z27" s="106">
        <f t="shared" ca="1" si="14"/>
        <v>0</v>
      </c>
      <c r="AA27" s="106">
        <f t="shared" ca="1" si="15"/>
        <v>0</v>
      </c>
      <c r="AB27" s="105" t="str">
        <f t="shared" ca="1" si="16"/>
        <v>-</v>
      </c>
      <c r="AC27" s="106">
        <f t="shared" ca="1" si="17"/>
        <v>0</v>
      </c>
      <c r="AD27" s="106">
        <f t="shared" ca="1" si="18"/>
        <v>0</v>
      </c>
      <c r="AF27" s="111"/>
      <c r="AK27" s="112"/>
      <c r="AM27" s="111"/>
      <c r="AR27" s="112"/>
    </row>
    <row r="28" spans="3:44" ht="16" customHeight="1" x14ac:dyDescent="0.2">
      <c r="C28" s="85" cm="1">
        <f t="array" ref="C28" xml:space="preserve"> IF(C27=-1,-1,
IF(C27&lt;income_max_row, C27+1,
IF(C27=income_max_row, income_total_row,
IF(C27=income_total_row, "/1",
IF(C27="/1", expenses_header_row,
IF(C27&lt;expenses_max_row, C27+1,
IF(C27=expenses_max_row, expenses_total_row,
IF(C27=expenses_total_row, "/2",
IF(C27="/2", savings_header_row,
IF(C27&lt;savings_max_row, C27+1,
IF(C27=savings_max_row, savings_total_row, -1)))))))))))</f>
        <v>36</v>
      </c>
      <c r="D28" s="86">
        <f t="shared" si="0"/>
        <v>29</v>
      </c>
      <c r="E28" s="85" cm="1">
        <f t="array" ref="E28">1*OR(row_id=income_header_row, row_id=expenses_header_row, row_id=savings_header_row)</f>
        <v>0</v>
      </c>
      <c r="F28" s="71">
        <f t="shared" si="1"/>
        <v>1</v>
      </c>
      <c r="G28" s="71" cm="1">
        <f t="array" ref="G28">1*OR(row_id=income_total_row, row_id=expenses_total_row, row_id=savings_total_row)</f>
        <v>0</v>
      </c>
      <c r="H28" s="87">
        <f t="shared" si="2"/>
        <v>0</v>
      </c>
      <c r="I28" s="85" t="str" cm="1">
        <f t="array" ref="I28">IFERROR(INDEX('Budget Planning'!$C:$C, header_row_id),"")</f>
        <v>Expenses</v>
      </c>
      <c r="J28" s="71" t="str" cm="1">
        <f t="array" ref="J28">IFERROR(INDEX('Budget Planning'!$C:$C, row_id), "")</f>
        <v>Cosmetics</v>
      </c>
      <c r="K28" s="88" cm="1">
        <f t="array" aca="1" ref="K28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8" s="88" cm="1">
        <f t="array" aca="1" ref="L28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8" s="93" cm="1">
        <f t="array" ref="M28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28" s="94" cm="1">
        <f t="array" ref="N28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28" s="93" t="str">
        <f t="shared" si="3"/>
        <v>$K$22:$K$36</v>
      </c>
      <c r="P28" s="39">
        <f t="shared" ca="1" si="4"/>
        <v>2</v>
      </c>
      <c r="Q28" s="39" t="str">
        <f t="shared" si="5"/>
        <v>$L$22:$L$36</v>
      </c>
      <c r="R28" s="96">
        <f t="shared" ca="1" si="6"/>
        <v>3</v>
      </c>
      <c r="S28" s="99">
        <f t="shared" ca="1" si="7"/>
        <v>23</v>
      </c>
      <c r="T28" s="39" t="str">
        <f t="shared" si="8"/>
        <v>$S$22:$S$36</v>
      </c>
      <c r="U28" s="39">
        <f t="shared" ca="1" si="9"/>
        <v>3</v>
      </c>
      <c r="V28" s="39" t="str">
        <f t="shared" si="10"/>
        <v>$U$22:$U$28</v>
      </c>
      <c r="W28" s="100">
        <f t="shared" ca="1" si="11"/>
        <v>8</v>
      </c>
      <c r="X28" s="102">
        <f t="shared" ca="1" si="12"/>
        <v>37</v>
      </c>
      <c r="Y28" s="104" t="str">
        <f t="shared" ca="1" si="13"/>
        <v>Clothing</v>
      </c>
      <c r="Z28" s="106">
        <f t="shared" ca="1" si="14"/>
        <v>0</v>
      </c>
      <c r="AA28" s="106">
        <f t="shared" ca="1" si="15"/>
        <v>0</v>
      </c>
      <c r="AB28" s="105" t="str">
        <f t="shared" ca="1" si="16"/>
        <v>-</v>
      </c>
      <c r="AC28" s="106">
        <f t="shared" ca="1" si="17"/>
        <v>0</v>
      </c>
      <c r="AD28" s="106">
        <f t="shared" ca="1" si="18"/>
        <v>0</v>
      </c>
      <c r="AF28" s="111"/>
      <c r="AK28" s="112"/>
      <c r="AM28" s="111"/>
      <c r="AR28" s="112"/>
    </row>
    <row r="29" spans="3:44" ht="16" customHeight="1" x14ac:dyDescent="0.2">
      <c r="C29" s="85" cm="1">
        <f t="array" ref="C29" xml:space="preserve"> IF(C28=-1,-1,
IF(C28&lt;income_max_row, C28+1,
IF(C28=income_max_row, income_total_row,
IF(C28=income_total_row, "/1",
IF(C28="/1", expenses_header_row,
IF(C28&lt;expenses_max_row, C28+1,
IF(C28=expenses_max_row, expenses_total_row,
IF(C28=expenses_total_row, "/2",
IF(C28="/2", savings_header_row,
IF(C28&lt;savings_max_row, C28+1,
IF(C28=savings_max_row, savings_total_row, -1)))))))))))</f>
        <v>37</v>
      </c>
      <c r="D29" s="86">
        <f t="shared" si="0"/>
        <v>29</v>
      </c>
      <c r="E29" s="85" cm="1">
        <f t="array" ref="E29">1*OR(row_id=income_header_row, row_id=expenses_header_row, row_id=savings_header_row)</f>
        <v>0</v>
      </c>
      <c r="F29" s="71">
        <f t="shared" si="1"/>
        <v>1</v>
      </c>
      <c r="G29" s="71" cm="1">
        <f t="array" ref="G29">1*OR(row_id=income_total_row, row_id=expenses_total_row, row_id=savings_total_row)</f>
        <v>0</v>
      </c>
      <c r="H29" s="87">
        <f t="shared" si="2"/>
        <v>0</v>
      </c>
      <c r="I29" s="85" t="str" cm="1">
        <f t="array" ref="I29">IFERROR(INDEX('Budget Planning'!$C:$C, header_row_id),"")</f>
        <v>Expenses</v>
      </c>
      <c r="J29" s="71" t="str" cm="1">
        <f t="array" ref="J29">IFERROR(INDEX('Budget Planning'!$C:$C, row_id), "")</f>
        <v>Medicine</v>
      </c>
      <c r="K29" s="88" cm="1">
        <f t="array" aca="1" ref="K29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9" s="88" cm="1">
        <f t="array" aca="1" ref="L29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9" s="93" cm="1">
        <f t="array" ref="M29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29" s="94" cm="1">
        <f t="array" ref="N29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29" s="93" t="str">
        <f t="shared" si="3"/>
        <v>$K$22:$K$36</v>
      </c>
      <c r="P29" s="39">
        <f t="shared" ca="1" si="4"/>
        <v>2</v>
      </c>
      <c r="Q29" s="39" t="str">
        <f t="shared" si="5"/>
        <v>$L$22:$L$36</v>
      </c>
      <c r="R29" s="96">
        <f t="shared" ca="1" si="6"/>
        <v>3</v>
      </c>
      <c r="S29" s="99">
        <f t="shared" ca="1" si="7"/>
        <v>23</v>
      </c>
      <c r="T29" s="39" t="str">
        <f t="shared" si="8"/>
        <v>$S$22:$S$36</v>
      </c>
      <c r="U29" s="39">
        <f t="shared" ca="1" si="9"/>
        <v>3</v>
      </c>
      <c r="V29" s="39" t="str">
        <f t="shared" si="10"/>
        <v>$U$22:$U$29</v>
      </c>
      <c r="W29" s="100">
        <f t="shared" ca="1" si="11"/>
        <v>9</v>
      </c>
      <c r="X29" s="102">
        <f t="shared" ca="1" si="12"/>
        <v>38</v>
      </c>
      <c r="Y29" s="104" t="str">
        <f t="shared" ca="1" si="13"/>
        <v>Cosmetics</v>
      </c>
      <c r="Z29" s="106">
        <f t="shared" ca="1" si="14"/>
        <v>0</v>
      </c>
      <c r="AA29" s="106">
        <f t="shared" ca="1" si="15"/>
        <v>0</v>
      </c>
      <c r="AB29" s="105" t="str">
        <f t="shared" ca="1" si="16"/>
        <v>-</v>
      </c>
      <c r="AC29" s="106">
        <f t="shared" ca="1" si="17"/>
        <v>0</v>
      </c>
      <c r="AD29" s="106">
        <f t="shared" ca="1" si="18"/>
        <v>0</v>
      </c>
      <c r="AF29" s="111"/>
      <c r="AI29" s="57" t="str">
        <f ca="1">Calculations!I35</f>
        <v>Rent</v>
      </c>
      <c r="AJ29" s="57">
        <f ca="1">Calculations!J35</f>
        <v>70000</v>
      </c>
      <c r="AK29" s="112"/>
      <c r="AM29" s="111"/>
      <c r="AP29" s="57" t="str">
        <f ca="1">Calculations!M35</f>
        <v/>
      </c>
      <c r="AQ29" s="57" t="str">
        <f ca="1">Calculations!N35</f>
        <v/>
      </c>
      <c r="AR29" s="112"/>
    </row>
    <row r="30" spans="3:44" ht="16" customHeight="1" x14ac:dyDescent="0.2">
      <c r="C30" s="85" cm="1">
        <f t="array" ref="C30" xml:space="preserve"> IF(C29=-1,-1,
IF(C29&lt;income_max_row, C29+1,
IF(C29=income_max_row, income_total_row,
IF(C29=income_total_row, "/1",
IF(C29="/1", expenses_header_row,
IF(C29&lt;expenses_max_row, C29+1,
IF(C29=expenses_max_row, expenses_total_row,
IF(C29=expenses_total_row, "/2",
IF(C29="/2", savings_header_row,
IF(C29&lt;savings_max_row, C29+1,
IF(C29=savings_max_row, savings_total_row, -1)))))))))))</f>
        <v>38</v>
      </c>
      <c r="D30" s="86">
        <f t="shared" si="0"/>
        <v>29</v>
      </c>
      <c r="E30" s="85" cm="1">
        <f t="array" ref="E30">1*OR(row_id=income_header_row, row_id=expenses_header_row, row_id=savings_header_row)</f>
        <v>0</v>
      </c>
      <c r="F30" s="71">
        <f t="shared" si="1"/>
        <v>1</v>
      </c>
      <c r="G30" s="71" cm="1">
        <f t="array" ref="G30">1*OR(row_id=income_total_row, row_id=expenses_total_row, row_id=savings_total_row)</f>
        <v>0</v>
      </c>
      <c r="H30" s="87">
        <f t="shared" si="2"/>
        <v>0</v>
      </c>
      <c r="I30" s="85" t="str" cm="1">
        <f t="array" ref="I30">IFERROR(INDEX('Budget Planning'!$C:$C, header_row_id),"")</f>
        <v>Expenses</v>
      </c>
      <c r="J30" s="71" t="str" cm="1">
        <f t="array" ref="J30">IFERROR(INDEX('Budget Planning'!$C:$C, row_id), "")</f>
        <v>Media</v>
      </c>
      <c r="K30" s="88" cm="1">
        <f t="array" aca="1" ref="K30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0" s="88" cm="1">
        <f t="array" aca="1" ref="L30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0" s="93" cm="1">
        <f t="array" ref="M30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30" s="94" cm="1">
        <f t="array" ref="N30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30" s="93" t="str">
        <f t="shared" si="3"/>
        <v>$K$22:$K$36</v>
      </c>
      <c r="P30" s="39">
        <f t="shared" ca="1" si="4"/>
        <v>2</v>
      </c>
      <c r="Q30" s="39" t="str">
        <f t="shared" si="5"/>
        <v>$L$22:$L$36</v>
      </c>
      <c r="R30" s="96">
        <f t="shared" ca="1" si="6"/>
        <v>3</v>
      </c>
      <c r="S30" s="99">
        <f t="shared" ca="1" si="7"/>
        <v>23</v>
      </c>
      <c r="T30" s="39" t="str">
        <f t="shared" si="8"/>
        <v>$S$22:$S$36</v>
      </c>
      <c r="U30" s="39">
        <f t="shared" ca="1" si="9"/>
        <v>3</v>
      </c>
      <c r="V30" s="39" t="str">
        <f t="shared" si="10"/>
        <v>$U$22:$U$30</v>
      </c>
      <c r="W30" s="100">
        <f t="shared" ca="1" si="11"/>
        <v>10</v>
      </c>
      <c r="X30" s="102">
        <f t="shared" ca="1" si="12"/>
        <v>39</v>
      </c>
      <c r="Y30" s="104" t="str">
        <f t="shared" ca="1" si="13"/>
        <v>Medicine</v>
      </c>
      <c r="Z30" s="106">
        <f t="shared" ca="1" si="14"/>
        <v>0</v>
      </c>
      <c r="AA30" s="106">
        <f t="shared" ca="1" si="15"/>
        <v>0</v>
      </c>
      <c r="AB30" s="105" t="str">
        <f t="shared" ca="1" si="16"/>
        <v>-</v>
      </c>
      <c r="AC30" s="106">
        <f t="shared" ca="1" si="17"/>
        <v>0</v>
      </c>
      <c r="AD30" s="106">
        <f t="shared" ca="1" si="18"/>
        <v>0</v>
      </c>
      <c r="AF30" s="111"/>
      <c r="AI30" s="57" t="str">
        <f ca="1">Calculations!I36</f>
        <v/>
      </c>
      <c r="AJ30" s="57" t="str">
        <f ca="1">Calculations!J36</f>
        <v/>
      </c>
      <c r="AK30" s="112"/>
      <c r="AM30" s="111"/>
      <c r="AP30" s="57" t="str">
        <f ca="1">Calculations!M36</f>
        <v/>
      </c>
      <c r="AQ30" s="57" t="str">
        <f ca="1">Calculations!N36</f>
        <v/>
      </c>
      <c r="AR30" s="112"/>
    </row>
    <row r="31" spans="3:44" ht="16" customHeight="1" x14ac:dyDescent="0.2">
      <c r="C31" s="85" cm="1">
        <f t="array" ref="C31" xml:space="preserve"> IF(C30=-1,-1,
IF(C30&lt;income_max_row, C30+1,
IF(C30=income_max_row, income_total_row,
IF(C30=income_total_row, "/1",
IF(C30="/1", expenses_header_row,
IF(C30&lt;expenses_max_row, C30+1,
IF(C30=expenses_max_row, expenses_total_row,
IF(C30=expenses_total_row, "/2",
IF(C30="/2", savings_header_row,
IF(C30&lt;savings_max_row, C30+1,
IF(C30=savings_max_row, savings_total_row, -1)))))))))))</f>
        <v>39</v>
      </c>
      <c r="D31" s="86">
        <f t="shared" si="0"/>
        <v>29</v>
      </c>
      <c r="E31" s="85" cm="1">
        <f t="array" ref="E31">1*OR(row_id=income_header_row, row_id=expenses_header_row, row_id=savings_header_row)</f>
        <v>0</v>
      </c>
      <c r="F31" s="71">
        <f t="shared" si="1"/>
        <v>1</v>
      </c>
      <c r="G31" s="71" cm="1">
        <f t="array" ref="G31">1*OR(row_id=income_total_row, row_id=expenses_total_row, row_id=savings_total_row)</f>
        <v>0</v>
      </c>
      <c r="H31" s="87">
        <f t="shared" si="2"/>
        <v>0</v>
      </c>
      <c r="I31" s="85" t="str" cm="1">
        <f t="array" ref="I31">IFERROR(INDEX('Budget Planning'!$C:$C, header_row_id),"")</f>
        <v>Expenses</v>
      </c>
      <c r="J31" s="71" t="str" cm="1">
        <f t="array" ref="J31">IFERROR(INDEX('Budget Planning'!$C:$C, row_id), "")</f>
        <v>Fun &amp; Vacation</v>
      </c>
      <c r="K31" s="88" cm="1">
        <f t="array" aca="1" ref="K31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1" s="88" cm="1">
        <f t="array" aca="1" ref="L31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1" s="93" cm="1">
        <f t="array" ref="M31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31" s="94" cm="1">
        <f t="array" ref="N31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31" s="93" t="str">
        <f t="shared" si="3"/>
        <v>$K$22:$K$36</v>
      </c>
      <c r="P31" s="39">
        <f t="shared" ca="1" si="4"/>
        <v>2</v>
      </c>
      <c r="Q31" s="39" t="str">
        <f t="shared" si="5"/>
        <v>$L$22:$L$36</v>
      </c>
      <c r="R31" s="96">
        <f t="shared" ca="1" si="6"/>
        <v>3</v>
      </c>
      <c r="S31" s="99">
        <f t="shared" ca="1" si="7"/>
        <v>23</v>
      </c>
      <c r="T31" s="39" t="str">
        <f t="shared" si="8"/>
        <v>$S$22:$S$36</v>
      </c>
      <c r="U31" s="39">
        <f t="shared" ca="1" si="9"/>
        <v>3</v>
      </c>
      <c r="V31" s="39" t="str">
        <f t="shared" si="10"/>
        <v>$U$22:$U$31</v>
      </c>
      <c r="W31" s="100">
        <f t="shared" ca="1" si="11"/>
        <v>11</v>
      </c>
      <c r="X31" s="102">
        <f t="shared" ca="1" si="12"/>
        <v>40</v>
      </c>
      <c r="Y31" s="104" t="str">
        <f t="shared" ca="1" si="13"/>
        <v>Media</v>
      </c>
      <c r="Z31" s="106">
        <f t="shared" ca="1" si="14"/>
        <v>0</v>
      </c>
      <c r="AA31" s="106">
        <f t="shared" ca="1" si="15"/>
        <v>0</v>
      </c>
      <c r="AB31" s="105" t="str">
        <f t="shared" ca="1" si="16"/>
        <v>-</v>
      </c>
      <c r="AC31" s="106">
        <f t="shared" ca="1" si="17"/>
        <v>0</v>
      </c>
      <c r="AD31" s="106">
        <f t="shared" ca="1" si="18"/>
        <v>0</v>
      </c>
      <c r="AF31" s="111"/>
      <c r="AI31" s="57" t="str">
        <f ca="1">Calculations!I37</f>
        <v/>
      </c>
      <c r="AJ31" s="57" t="str">
        <f ca="1">Calculations!J37</f>
        <v/>
      </c>
      <c r="AK31" s="112"/>
      <c r="AM31" s="111"/>
      <c r="AP31" s="57" t="str">
        <f ca="1">Calculations!M37</f>
        <v/>
      </c>
      <c r="AQ31" s="57" t="str">
        <f ca="1">Calculations!N37</f>
        <v/>
      </c>
      <c r="AR31" s="112"/>
    </row>
    <row r="32" spans="3:44" ht="16" customHeight="1" x14ac:dyDescent="0.2">
      <c r="C32" s="85" cm="1">
        <f t="array" ref="C32" xml:space="preserve"> IF(C31=-1,-1,
IF(C31&lt;income_max_row, C31+1,
IF(C31=income_max_row, income_total_row,
IF(C31=income_total_row, "/1",
IF(C31="/1", expenses_header_row,
IF(C31&lt;expenses_max_row, C31+1,
IF(C31=expenses_max_row, expenses_total_row,
IF(C31=expenses_total_row, "/2",
IF(C31="/2", savings_header_row,
IF(C31&lt;savings_max_row, C31+1,
IF(C31=savings_max_row, savings_total_row, -1)))))))))))</f>
        <v>40</v>
      </c>
      <c r="D32" s="86">
        <f t="shared" si="0"/>
        <v>29</v>
      </c>
      <c r="E32" s="85" cm="1">
        <f t="array" ref="E32">1*OR(row_id=income_header_row, row_id=expenses_header_row, row_id=savings_header_row)</f>
        <v>0</v>
      </c>
      <c r="F32" s="71">
        <f t="shared" si="1"/>
        <v>1</v>
      </c>
      <c r="G32" s="71" cm="1">
        <f t="array" ref="G32">1*OR(row_id=income_total_row, row_id=expenses_total_row, row_id=savings_total_row)</f>
        <v>0</v>
      </c>
      <c r="H32" s="87">
        <f t="shared" si="2"/>
        <v>0</v>
      </c>
      <c r="I32" s="85" t="str" cm="1">
        <f t="array" ref="I32">IFERROR(INDEX('Budget Planning'!$C:$C, header_row_id),"")</f>
        <v>Expenses</v>
      </c>
      <c r="J32" s="71" t="str" cm="1">
        <f t="array" ref="J32">IFERROR(INDEX('Budget Planning'!$C:$C, row_id), "")</f>
        <v>Gifting</v>
      </c>
      <c r="K32" s="88" cm="1">
        <f t="array" aca="1" ref="K32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2" s="88" cm="1">
        <f t="array" aca="1" ref="L32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2" s="93" cm="1">
        <f t="array" ref="M32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32" s="94" cm="1">
        <f t="array" ref="N32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32" s="93" t="str">
        <f t="shared" si="3"/>
        <v>$K$22:$K$36</v>
      </c>
      <c r="P32" s="39">
        <f t="shared" ca="1" si="4"/>
        <v>2</v>
      </c>
      <c r="Q32" s="39" t="str">
        <f t="shared" si="5"/>
        <v>$L$22:$L$36</v>
      </c>
      <c r="R32" s="96">
        <f t="shared" ca="1" si="6"/>
        <v>3</v>
      </c>
      <c r="S32" s="99">
        <f t="shared" ca="1" si="7"/>
        <v>23</v>
      </c>
      <c r="T32" s="39" t="str">
        <f t="shared" si="8"/>
        <v>$S$22:$S$36</v>
      </c>
      <c r="U32" s="39">
        <f t="shared" ca="1" si="9"/>
        <v>3</v>
      </c>
      <c r="V32" s="39" t="str">
        <f t="shared" si="10"/>
        <v>$U$22:$U$32</v>
      </c>
      <c r="W32" s="100">
        <f t="shared" ca="1" si="11"/>
        <v>12</v>
      </c>
      <c r="X32" s="102">
        <f t="shared" ca="1" si="12"/>
        <v>41</v>
      </c>
      <c r="Y32" s="104" t="str">
        <f t="shared" ca="1" si="13"/>
        <v>Fun &amp; Vacation</v>
      </c>
      <c r="Z32" s="106">
        <f t="shared" ca="1" si="14"/>
        <v>0</v>
      </c>
      <c r="AA32" s="106">
        <f t="shared" ca="1" si="15"/>
        <v>0</v>
      </c>
      <c r="AB32" s="105" t="str">
        <f t="shared" ca="1" si="16"/>
        <v>-</v>
      </c>
      <c r="AC32" s="106">
        <f t="shared" ca="1" si="17"/>
        <v>0</v>
      </c>
      <c r="AD32" s="106">
        <f t="shared" ca="1" si="18"/>
        <v>0</v>
      </c>
      <c r="AF32" s="111"/>
      <c r="AI32" s="57" t="str">
        <f ca="1">Calculations!I38</f>
        <v/>
      </c>
      <c r="AJ32" s="57" t="str">
        <f ca="1">Calculations!J38</f>
        <v/>
      </c>
      <c r="AK32" s="112"/>
      <c r="AM32" s="111"/>
      <c r="AP32" s="57" t="str">
        <f ca="1">Calculations!M38</f>
        <v/>
      </c>
      <c r="AQ32" s="57" t="str">
        <f ca="1">Calculations!N38</f>
        <v/>
      </c>
      <c r="AR32" s="112"/>
    </row>
    <row r="33" spans="3:44" ht="16" customHeight="1" x14ac:dyDescent="0.2">
      <c r="C33" s="85" cm="1">
        <f t="array" ref="C33" xml:space="preserve"> IF(C32=-1,-1,
IF(C32&lt;income_max_row, C32+1,
IF(C32=income_max_row, income_total_row,
IF(C32=income_total_row, "/1",
IF(C32="/1", expenses_header_row,
IF(C32&lt;expenses_max_row, C32+1,
IF(C32=expenses_max_row, expenses_total_row,
IF(C32=expenses_total_row, "/2",
IF(C32="/2", savings_header_row,
IF(C32&lt;savings_max_row, C32+1,
IF(C32=savings_max_row, savings_total_row, -1)))))))))))</f>
        <v>41</v>
      </c>
      <c r="D33" s="86">
        <f t="shared" si="0"/>
        <v>29</v>
      </c>
      <c r="E33" s="85" cm="1">
        <f t="array" ref="E33">1*OR(row_id=income_header_row, row_id=expenses_header_row, row_id=savings_header_row)</f>
        <v>0</v>
      </c>
      <c r="F33" s="71">
        <f t="shared" si="1"/>
        <v>1</v>
      </c>
      <c r="G33" s="71" cm="1">
        <f t="array" ref="G33">1*OR(row_id=income_total_row, row_id=expenses_total_row, row_id=savings_total_row)</f>
        <v>0</v>
      </c>
      <c r="H33" s="87">
        <f t="shared" si="2"/>
        <v>0</v>
      </c>
      <c r="I33" s="85" t="str" cm="1">
        <f t="array" ref="I33">IFERROR(INDEX('Budget Planning'!$C:$C, header_row_id),"")</f>
        <v>Expenses</v>
      </c>
      <c r="J33" s="71" t="str" cm="1">
        <f t="array" ref="J33">IFERROR(INDEX('Budget Planning'!$C:$C, row_id), "")</f>
        <v>Miscellaneous</v>
      </c>
      <c r="K33" s="88" cm="1">
        <f t="array" aca="1" ref="K33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3" s="88" cm="1">
        <f t="array" aca="1" ref="L33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3" s="93" cm="1">
        <f t="array" ref="M33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33" s="94" cm="1">
        <f t="array" ref="N33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33" s="93" t="str">
        <f t="shared" si="3"/>
        <v>$K$22:$K$36</v>
      </c>
      <c r="P33" s="39">
        <f t="shared" ca="1" si="4"/>
        <v>2</v>
      </c>
      <c r="Q33" s="39" t="str">
        <f t="shared" si="5"/>
        <v>$L$22:$L$36</v>
      </c>
      <c r="R33" s="96">
        <f t="shared" ca="1" si="6"/>
        <v>3</v>
      </c>
      <c r="S33" s="99">
        <f t="shared" ca="1" si="7"/>
        <v>23</v>
      </c>
      <c r="T33" s="39" t="str">
        <f t="shared" si="8"/>
        <v>$S$22:$S$36</v>
      </c>
      <c r="U33" s="39">
        <f t="shared" ca="1" si="9"/>
        <v>3</v>
      </c>
      <c r="V33" s="39" t="str">
        <f t="shared" si="10"/>
        <v>$U$22:$U$33</v>
      </c>
      <c r="W33" s="100">
        <f t="shared" ca="1" si="11"/>
        <v>13</v>
      </c>
      <c r="X33" s="102">
        <f t="shared" ca="1" si="12"/>
        <v>42</v>
      </c>
      <c r="Y33" s="104" t="str">
        <f t="shared" ca="1" si="13"/>
        <v>Gifting</v>
      </c>
      <c r="Z33" s="106">
        <f t="shared" ca="1" si="14"/>
        <v>0</v>
      </c>
      <c r="AA33" s="106">
        <f t="shared" ca="1" si="15"/>
        <v>0</v>
      </c>
      <c r="AB33" s="105" t="str">
        <f t="shared" ca="1" si="16"/>
        <v>-</v>
      </c>
      <c r="AC33" s="106">
        <f t="shared" ca="1" si="17"/>
        <v>0</v>
      </c>
      <c r="AD33" s="106">
        <f t="shared" ca="1" si="18"/>
        <v>0</v>
      </c>
      <c r="AF33" s="111"/>
      <c r="AI33" s="57" t="str">
        <f ca="1">Calculations!I39</f>
        <v/>
      </c>
      <c r="AJ33" s="57" t="str">
        <f ca="1">Calculations!J39</f>
        <v/>
      </c>
      <c r="AK33" s="112"/>
      <c r="AM33" s="111"/>
      <c r="AP33" s="57" t="str">
        <f ca="1">Calculations!M39</f>
        <v/>
      </c>
      <c r="AQ33" s="57" t="str">
        <f ca="1">Calculations!N39</f>
        <v/>
      </c>
      <c r="AR33" s="112"/>
    </row>
    <row r="34" spans="3:44" ht="16" customHeight="1" x14ac:dyDescent="0.2">
      <c r="C34" s="85" cm="1">
        <f t="array" ref="C34" xml:space="preserve"> IF(C33=-1,-1,
IF(C33&lt;income_max_row, C33+1,
IF(C33=income_max_row, income_total_row,
IF(C33=income_total_row, "/1",
IF(C33="/1", expenses_header_row,
IF(C33&lt;expenses_max_row, C33+1,
IF(C33=expenses_max_row, expenses_total_row,
IF(C33=expenses_total_row, "/2",
IF(C33="/2", savings_header_row,
IF(C33&lt;savings_max_row, C33+1,
IF(C33=savings_max_row, savings_total_row, -1)))))))))))</f>
        <v>42</v>
      </c>
      <c r="D34" s="86">
        <f t="shared" si="0"/>
        <v>29</v>
      </c>
      <c r="E34" s="85" cm="1">
        <f t="array" ref="E34">1*OR(row_id=income_header_row, row_id=expenses_header_row, row_id=savings_header_row)</f>
        <v>0</v>
      </c>
      <c r="F34" s="71">
        <f t="shared" si="1"/>
        <v>1</v>
      </c>
      <c r="G34" s="71" cm="1">
        <f t="array" ref="G34">1*OR(row_id=income_total_row, row_id=expenses_total_row, row_id=savings_total_row)</f>
        <v>0</v>
      </c>
      <c r="H34" s="87">
        <f t="shared" si="2"/>
        <v>0</v>
      </c>
      <c r="I34" s="85" t="str" cm="1">
        <f t="array" ref="I34">IFERROR(INDEX('Budget Planning'!$C:$C, header_row_id),"")</f>
        <v>Expenses</v>
      </c>
      <c r="J34" s="71" t="str" cm="1">
        <f t="array" ref="J34">IFERROR(INDEX('Budget Planning'!$C:$C, row_id), "")</f>
        <v>Taxes</v>
      </c>
      <c r="K34" s="88" cm="1">
        <f t="array" aca="1" ref="K34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4" s="88" cm="1">
        <f t="array" aca="1" ref="L34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4" s="93" cm="1">
        <f t="array" ref="M34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34" s="94" cm="1">
        <f t="array" ref="N34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34" s="93" t="str">
        <f t="shared" si="3"/>
        <v>$K$22:$K$36</v>
      </c>
      <c r="P34" s="39">
        <f t="shared" ca="1" si="4"/>
        <v>2</v>
      </c>
      <c r="Q34" s="39" t="str">
        <f t="shared" si="5"/>
        <v>$L$22:$L$36</v>
      </c>
      <c r="R34" s="96">
        <f t="shared" ca="1" si="6"/>
        <v>3</v>
      </c>
      <c r="S34" s="99">
        <f t="shared" ca="1" si="7"/>
        <v>23</v>
      </c>
      <c r="T34" s="39" t="str">
        <f t="shared" si="8"/>
        <v>$S$22:$S$36</v>
      </c>
      <c r="U34" s="39">
        <f t="shared" ca="1" si="9"/>
        <v>3</v>
      </c>
      <c r="V34" s="39" t="str">
        <f t="shared" si="10"/>
        <v>$U$22:$U$34</v>
      </c>
      <c r="W34" s="100">
        <f t="shared" ca="1" si="11"/>
        <v>14</v>
      </c>
      <c r="X34" s="102">
        <f t="shared" ca="1" si="12"/>
        <v>43</v>
      </c>
      <c r="Y34" s="104" t="str">
        <f t="shared" ca="1" si="13"/>
        <v>Miscellaneous</v>
      </c>
      <c r="Z34" s="106">
        <f t="shared" ca="1" si="14"/>
        <v>0</v>
      </c>
      <c r="AA34" s="106">
        <f t="shared" ca="1" si="15"/>
        <v>0</v>
      </c>
      <c r="AB34" s="105" t="str">
        <f t="shared" ca="1" si="16"/>
        <v>-</v>
      </c>
      <c r="AC34" s="106">
        <f t="shared" ca="1" si="17"/>
        <v>0</v>
      </c>
      <c r="AD34" s="106">
        <f t="shared" ca="1" si="18"/>
        <v>0</v>
      </c>
      <c r="AF34" s="111"/>
      <c r="AI34" s="57" t="str">
        <f ca="1">Calculations!I40</f>
        <v/>
      </c>
      <c r="AJ34" s="57" t="str">
        <f ca="1">Calculations!J40</f>
        <v/>
      </c>
      <c r="AK34" s="112"/>
      <c r="AM34" s="111"/>
      <c r="AP34" s="57" t="str">
        <f ca="1">Calculations!M40</f>
        <v/>
      </c>
      <c r="AQ34" s="57" t="str">
        <f ca="1">Calculations!N40</f>
        <v/>
      </c>
      <c r="AR34" s="112"/>
    </row>
    <row r="35" spans="3:44" ht="16" customHeight="1" x14ac:dyDescent="0.2">
      <c r="C35" s="85" cm="1">
        <f t="array" ref="C35" xml:space="preserve"> IF(C34=-1,-1,
IF(C34&lt;income_max_row, C34+1,
IF(C34=income_max_row, income_total_row,
IF(C34=income_total_row, "/1",
IF(C34="/1", expenses_header_row,
IF(C34&lt;expenses_max_row, C34+1,
IF(C34=expenses_max_row, expenses_total_row,
IF(C34=expenses_total_row, "/2",
IF(C34="/2", savings_header_row,
IF(C34&lt;savings_max_row, C34+1,
IF(C34=savings_max_row, savings_total_row, -1)))))))))))</f>
        <v>43</v>
      </c>
      <c r="D35" s="86">
        <f t="shared" si="0"/>
        <v>29</v>
      </c>
      <c r="E35" s="85" cm="1">
        <f t="array" ref="E35">1*OR(row_id=income_header_row, row_id=expenses_header_row, row_id=savings_header_row)</f>
        <v>0</v>
      </c>
      <c r="F35" s="71">
        <f t="shared" si="1"/>
        <v>1</v>
      </c>
      <c r="G35" s="71" cm="1">
        <f t="array" ref="G35">1*OR(row_id=income_total_row, row_id=expenses_total_row, row_id=savings_total_row)</f>
        <v>0</v>
      </c>
      <c r="H35" s="87">
        <f t="shared" si="2"/>
        <v>0</v>
      </c>
      <c r="I35" s="85" t="str" cm="1">
        <f t="array" ref="I35">IFERROR(INDEX('Budget Planning'!$C:$C, header_row_id),"")</f>
        <v>Expenses</v>
      </c>
      <c r="J35" s="71" t="str" cm="1">
        <f t="array" ref="J35">IFERROR(INDEX('Budget Planning'!$C:$C, row_id), "")</f>
        <v>Debit Card Fees</v>
      </c>
      <c r="K35" s="88" cm="1">
        <f t="array" aca="1" ref="K35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5" s="88" cm="1">
        <f t="array" aca="1" ref="L35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5" s="93" cm="1">
        <f t="array" ref="M35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35" s="94" cm="1">
        <f t="array" ref="N35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35" s="93" t="str">
        <f t="shared" si="3"/>
        <v>$K$22:$K$36</v>
      </c>
      <c r="P35" s="39">
        <f t="shared" ca="1" si="4"/>
        <v>2</v>
      </c>
      <c r="Q35" s="39" t="str">
        <f t="shared" si="5"/>
        <v>$L$22:$L$36</v>
      </c>
      <c r="R35" s="96">
        <f t="shared" ca="1" si="6"/>
        <v>3</v>
      </c>
      <c r="S35" s="99">
        <f t="shared" ca="1" si="7"/>
        <v>23</v>
      </c>
      <c r="T35" s="39" t="str">
        <f t="shared" si="8"/>
        <v>$S$22:$S$36</v>
      </c>
      <c r="U35" s="39">
        <f t="shared" ca="1" si="9"/>
        <v>3</v>
      </c>
      <c r="V35" s="39" t="str">
        <f t="shared" si="10"/>
        <v>$U$22:$U$35</v>
      </c>
      <c r="W35" s="100">
        <f t="shared" ca="1" si="11"/>
        <v>15</v>
      </c>
      <c r="X35" s="102">
        <f t="shared" ca="1" si="12"/>
        <v>44</v>
      </c>
      <c r="Y35" s="104" t="str">
        <f t="shared" ca="1" si="13"/>
        <v>Taxes</v>
      </c>
      <c r="Z35" s="106">
        <f t="shared" ca="1" si="14"/>
        <v>0</v>
      </c>
      <c r="AA35" s="106">
        <f t="shared" ca="1" si="15"/>
        <v>0</v>
      </c>
      <c r="AB35" s="105" t="str">
        <f t="shared" ca="1" si="16"/>
        <v>-</v>
      </c>
      <c r="AC35" s="106">
        <f t="shared" ca="1" si="17"/>
        <v>0</v>
      </c>
      <c r="AD35" s="106">
        <f t="shared" ca="1" si="18"/>
        <v>0</v>
      </c>
      <c r="AF35" s="111"/>
      <c r="AI35" s="125" t="str">
        <f>Calculations!I41</f>
        <v>Total</v>
      </c>
      <c r="AJ35" s="126">
        <f ca="1">Calculations!J41</f>
        <v>70000</v>
      </c>
      <c r="AK35" s="112"/>
      <c r="AM35" s="111"/>
      <c r="AP35" s="125" t="str">
        <f>Calculations!M41</f>
        <v>Total</v>
      </c>
      <c r="AQ35" s="126">
        <f ca="1">Calculations!N41</f>
        <v>0</v>
      </c>
      <c r="AR35" s="112"/>
    </row>
    <row r="36" spans="3:44" ht="16" customHeight="1" x14ac:dyDescent="0.2">
      <c r="C36" s="85" cm="1">
        <f t="array" ref="C36" xml:space="preserve"> IF(C35=-1,-1,
IF(C35&lt;income_max_row, C35+1,
IF(C35=income_max_row, income_total_row,
IF(C35=income_total_row, "/1",
IF(C35="/1", expenses_header_row,
IF(C35&lt;expenses_max_row, C35+1,
IF(C35=expenses_max_row, expenses_total_row,
IF(C35=expenses_total_row, "/2",
IF(C35="/2", savings_header_row,
IF(C35&lt;savings_max_row, C35+1,
IF(C35=savings_max_row, savings_total_row, -1)))))))))))</f>
        <v>44</v>
      </c>
      <c r="D36" s="86">
        <f t="shared" si="0"/>
        <v>29</v>
      </c>
      <c r="E36" s="85" cm="1">
        <f t="array" ref="E36">1*OR(row_id=income_header_row, row_id=expenses_header_row, row_id=savings_header_row)</f>
        <v>0</v>
      </c>
      <c r="F36" s="71">
        <f t="shared" si="1"/>
        <v>1</v>
      </c>
      <c r="G36" s="71" cm="1">
        <f t="array" ref="G36">1*OR(row_id=income_total_row, row_id=expenses_total_row, row_id=savings_total_row)</f>
        <v>0</v>
      </c>
      <c r="H36" s="87">
        <f t="shared" si="2"/>
        <v>0</v>
      </c>
      <c r="I36" s="85" t="str" cm="1">
        <f t="array" ref="I36">IFERROR(INDEX('Budget Planning'!$C:$C, header_row_id),"")</f>
        <v>Expenses</v>
      </c>
      <c r="J36" s="71" t="str" cm="1">
        <f t="array" ref="J36">IFERROR(INDEX('Budget Planning'!$C:$C, row_id), "")</f>
        <v>CC Bill</v>
      </c>
      <c r="K36" s="88" cm="1">
        <f t="array" aca="1" ref="K36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6" s="88" cm="1">
        <f t="array" aca="1" ref="L36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44417</v>
      </c>
      <c r="M36" s="93" cm="1">
        <f t="array" ref="M36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22</v>
      </c>
      <c r="N36" s="94" cm="1">
        <f t="array" ref="N36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36</v>
      </c>
      <c r="O36" s="93" t="str">
        <f t="shared" si="3"/>
        <v>$K$22:$K$36</v>
      </c>
      <c r="P36" s="39">
        <f t="shared" ca="1" si="4"/>
        <v>2</v>
      </c>
      <c r="Q36" s="39" t="str">
        <f t="shared" si="5"/>
        <v>$L$22:$L$36</v>
      </c>
      <c r="R36" s="96">
        <f t="shared" ca="1" si="6"/>
        <v>2</v>
      </c>
      <c r="S36" s="99">
        <f t="shared" ca="1" si="7"/>
        <v>22</v>
      </c>
      <c r="T36" s="39" t="str">
        <f t="shared" si="8"/>
        <v>$S$22:$S$36</v>
      </c>
      <c r="U36" s="39">
        <f t="shared" ca="1" si="9"/>
        <v>2</v>
      </c>
      <c r="V36" s="39" t="str">
        <f t="shared" si="10"/>
        <v>$U$22:$U$36</v>
      </c>
      <c r="W36" s="100">
        <f t="shared" ca="1" si="11"/>
        <v>2</v>
      </c>
      <c r="X36" s="102">
        <f t="shared" ca="1" si="12"/>
        <v>31</v>
      </c>
      <c r="Y36" s="104" t="str">
        <f t="shared" ca="1" si="13"/>
        <v>Debit Card Fees</v>
      </c>
      <c r="Z36" s="106">
        <f t="shared" ca="1" si="14"/>
        <v>0</v>
      </c>
      <c r="AA36" s="106">
        <f t="shared" ca="1" si="15"/>
        <v>0</v>
      </c>
      <c r="AB36" s="105" t="str">
        <f t="shared" ca="1" si="16"/>
        <v>-</v>
      </c>
      <c r="AC36" s="106">
        <f t="shared" ca="1" si="17"/>
        <v>0</v>
      </c>
      <c r="AD36" s="106">
        <f t="shared" ca="1" si="18"/>
        <v>0</v>
      </c>
      <c r="AF36" s="111"/>
      <c r="AK36" s="112"/>
      <c r="AM36" s="111"/>
      <c r="AR36" s="112"/>
    </row>
    <row r="37" spans="3:44" ht="16" customHeight="1" x14ac:dyDescent="0.2">
      <c r="C37" s="85" cm="1">
        <f t="array" ref="C37" xml:space="preserve"> IF(C36=-1,-1,
IF(C36&lt;income_max_row, C36+1,
IF(C36=income_max_row, income_total_row,
IF(C36=income_total_row, "/1",
IF(C36="/1", expenses_header_row,
IF(C36&lt;expenses_max_row, C36+1,
IF(C36=expenses_max_row, expenses_total_row,
IF(C36=expenses_total_row, "/2",
IF(C36="/2", savings_header_row,
IF(C36&lt;savings_max_row, C36+1,
IF(C36=savings_max_row, savings_total_row, -1)))))))))))</f>
        <v>46</v>
      </c>
      <c r="D37" s="86">
        <f t="shared" si="0"/>
        <v>29</v>
      </c>
      <c r="E37" s="85" cm="1">
        <f t="array" ref="E37">1*OR(row_id=income_header_row, row_id=expenses_header_row, row_id=savings_header_row)</f>
        <v>0</v>
      </c>
      <c r="F37" s="71">
        <f t="shared" si="1"/>
        <v>0</v>
      </c>
      <c r="G37" s="71" cm="1">
        <f t="array" ref="G37">1*OR(row_id=income_total_row, row_id=expenses_total_row, row_id=savings_total_row)</f>
        <v>1</v>
      </c>
      <c r="H37" s="87">
        <f t="shared" si="2"/>
        <v>0</v>
      </c>
      <c r="I37" s="85" t="str" cm="1">
        <f t="array" ref="I37">IFERROR(INDEX('Budget Planning'!$C:$C, header_row_id),"")</f>
        <v>Expenses</v>
      </c>
      <c r="J37" s="71" t="str" cm="1">
        <f t="array" ref="J37">IFERROR(INDEX('Budget Planning'!$C:$C, row_id), "")</f>
        <v>Total</v>
      </c>
      <c r="K37" s="88" cm="1">
        <f t="array" aca="1" ref="K37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70000</v>
      </c>
      <c r="L37" s="88" cm="1">
        <f t="array" aca="1" ref="L37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114417</v>
      </c>
      <c r="M37" s="93" t="str" cm="1">
        <f t="array" ref="M37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37" s="94" t="str" cm="1">
        <f t="array" ref="N37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37" s="93" t="str">
        <f t="shared" si="3"/>
        <v/>
      </c>
      <c r="P37" s="39" t="str">
        <f t="shared" ca="1" si="4"/>
        <v/>
      </c>
      <c r="Q37" s="39" t="str">
        <f t="shared" si="5"/>
        <v/>
      </c>
      <c r="R37" s="96" t="str">
        <f t="shared" ca="1" si="6"/>
        <v/>
      </c>
      <c r="S37" s="99" t="str">
        <f t="shared" si="7"/>
        <v/>
      </c>
      <c r="T37" s="39" t="str">
        <f t="shared" si="8"/>
        <v/>
      </c>
      <c r="U37" s="39" t="str">
        <f t="shared" ca="1" si="9"/>
        <v/>
      </c>
      <c r="V37" s="39" t="str">
        <f t="shared" si="10"/>
        <v/>
      </c>
      <c r="W37" s="100" t="str">
        <f t="shared" ca="1" si="11"/>
        <v/>
      </c>
      <c r="X37" s="102">
        <f t="shared" si="12"/>
        <v>46</v>
      </c>
      <c r="Y37" s="104" t="str">
        <f t="shared" ca="1" si="13"/>
        <v>Total</v>
      </c>
      <c r="Z37" s="106">
        <f t="shared" ca="1" si="14"/>
        <v>70000</v>
      </c>
      <c r="AA37" s="106">
        <f t="shared" ca="1" si="15"/>
        <v>114417</v>
      </c>
      <c r="AB37" s="105">
        <f t="shared" ca="1" si="16"/>
        <v>0.61179719796883325</v>
      </c>
      <c r="AC37" s="106">
        <f t="shared" ca="1" si="17"/>
        <v>44417</v>
      </c>
      <c r="AD37" s="106">
        <f t="shared" ca="1" si="18"/>
        <v>0</v>
      </c>
      <c r="AF37" s="113"/>
      <c r="AG37" s="114"/>
      <c r="AH37" s="114"/>
      <c r="AI37" s="114"/>
      <c r="AJ37" s="114"/>
      <c r="AK37" s="115"/>
      <c r="AM37" s="113"/>
      <c r="AN37" s="114"/>
      <c r="AO37" s="114"/>
      <c r="AP37" s="114"/>
      <c r="AQ37" s="114"/>
      <c r="AR37" s="115"/>
    </row>
    <row r="38" spans="3:44" ht="16" customHeight="1" x14ac:dyDescent="0.2">
      <c r="C38" s="85" t="str" cm="1">
        <f t="array" ref="C38" xml:space="preserve"> IF(C37=-1,-1,
IF(C37&lt;income_max_row, C37+1,
IF(C37=income_max_row, income_total_row,
IF(C37=income_total_row, "/1",
IF(C37="/1", expenses_header_row,
IF(C37&lt;expenses_max_row, C37+1,
IF(C37=expenses_max_row, expenses_total_row,
IF(C37=expenses_total_row, "/2",
IF(C37="/2", savings_header_row,
IF(C37&lt;savings_max_row, C37+1,
IF(C37=savings_max_row, savings_total_row, -1)))))))))))</f>
        <v>/2</v>
      </c>
      <c r="D38" s="86">
        <f t="shared" si="0"/>
        <v>-1</v>
      </c>
      <c r="E38" s="85" cm="1">
        <f t="array" ref="E38">1*OR(row_id=income_header_row, row_id=expenses_header_row, row_id=savings_header_row)</f>
        <v>0</v>
      </c>
      <c r="F38" s="71">
        <f t="shared" si="1"/>
        <v>0</v>
      </c>
      <c r="G38" s="71" cm="1">
        <f t="array" ref="G38">1*OR(row_id=income_total_row, row_id=expenses_total_row, row_id=savings_total_row)</f>
        <v>0</v>
      </c>
      <c r="H38" s="87">
        <f t="shared" si="2"/>
        <v>1</v>
      </c>
      <c r="I38" s="85" t="str" cm="1">
        <f t="array" ref="I38">IFERROR(INDEX('Budget Planning'!$C:$C, header_row_id),"")</f>
        <v/>
      </c>
      <c r="J38" s="71" t="str" cm="1">
        <f t="array" ref="J38">IFERROR(INDEX('Budget Planning'!$C:$C, row_id), "")</f>
        <v/>
      </c>
      <c r="K38" s="88" t="str" cm="1">
        <f t="array" ref="K38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38" s="88" t="str" cm="1">
        <f t="array" ref="L38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38" s="93" t="str" cm="1">
        <f t="array" ref="M38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38" s="94" t="str" cm="1">
        <f t="array" ref="N38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38" s="93" t="str">
        <f t="shared" si="3"/>
        <v/>
      </c>
      <c r="P38" s="39" t="str">
        <f t="shared" ca="1" si="4"/>
        <v/>
      </c>
      <c r="Q38" s="39" t="str">
        <f t="shared" si="5"/>
        <v/>
      </c>
      <c r="R38" s="96" t="str">
        <f t="shared" ca="1" si="6"/>
        <v/>
      </c>
      <c r="S38" s="99" t="str">
        <f t="shared" si="7"/>
        <v/>
      </c>
      <c r="T38" s="39" t="str">
        <f t="shared" si="8"/>
        <v/>
      </c>
      <c r="U38" s="39" t="str">
        <f t="shared" ca="1" si="9"/>
        <v/>
      </c>
      <c r="V38" s="39" t="str">
        <f t="shared" si="10"/>
        <v/>
      </c>
      <c r="W38" s="100" t="str">
        <f t="shared" ca="1" si="11"/>
        <v/>
      </c>
      <c r="X38" s="102" t="str">
        <f t="shared" si="12"/>
        <v>/2</v>
      </c>
      <c r="Y38" s="104" t="str">
        <f t="shared" si="13"/>
        <v/>
      </c>
      <c r="Z38" s="106" t="str">
        <f t="shared" si="14"/>
        <v/>
      </c>
      <c r="AA38" s="106" t="str">
        <f t="shared" si="15"/>
        <v/>
      </c>
      <c r="AB38" s="105" t="str">
        <f t="shared" si="16"/>
        <v/>
      </c>
      <c r="AC38" s="106" t="str">
        <f t="shared" si="17"/>
        <v/>
      </c>
      <c r="AD38" s="106" t="str">
        <f t="shared" si="18"/>
        <v/>
      </c>
    </row>
    <row r="39" spans="3:44" ht="16" customHeight="1" x14ac:dyDescent="0.2">
      <c r="C39" s="85" cm="1">
        <f t="array" ref="C39" xml:space="preserve"> IF(C38=-1,-1,
IF(C38&lt;income_max_row, C38+1,
IF(C38=income_max_row, income_total_row,
IF(C38=income_total_row, "/1",
IF(C38="/1", expenses_header_row,
IF(C38&lt;expenses_max_row, C38+1,
IF(C38=expenses_max_row, expenses_total_row,
IF(C38=expenses_total_row, "/2",
IF(C38="/2", savings_header_row,
IF(C38&lt;savings_max_row, C38+1,
IF(C38=savings_max_row, savings_total_row, -1)))))))))))</f>
        <v>48</v>
      </c>
      <c r="D39" s="86">
        <f t="shared" si="0"/>
        <v>48</v>
      </c>
      <c r="E39" s="85" cm="1">
        <f t="array" ref="E39">1*OR(row_id=income_header_row, row_id=expenses_header_row, row_id=savings_header_row)</f>
        <v>1</v>
      </c>
      <c r="F39" s="71">
        <f t="shared" si="1"/>
        <v>0</v>
      </c>
      <c r="G39" s="71" cm="1">
        <f t="array" ref="G39">1*OR(row_id=income_total_row, row_id=expenses_total_row, row_id=savings_total_row)</f>
        <v>0</v>
      </c>
      <c r="H39" s="87">
        <f t="shared" si="2"/>
        <v>0</v>
      </c>
      <c r="I39" s="85" t="str" cm="1">
        <f t="array" ref="I39">IFERROR(INDEX('Budget Planning'!$C:$C, header_row_id),"")</f>
        <v>Savings</v>
      </c>
      <c r="J39" s="71" t="str" cm="1">
        <f t="array" ref="J39">IFERROR(INDEX('Budget Planning'!$C:$C, row_id), "")</f>
        <v>Savings</v>
      </c>
      <c r="K39" s="88" t="str" cm="1">
        <f t="array" ref="K39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39" s="88" t="str" cm="1">
        <f t="array" ref="L39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39" s="93" t="str" cm="1">
        <f t="array" ref="M39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39" s="94" t="str" cm="1">
        <f t="array" ref="N39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39" s="93" t="str">
        <f t="shared" si="3"/>
        <v/>
      </c>
      <c r="P39" s="39" t="str">
        <f t="shared" ca="1" si="4"/>
        <v/>
      </c>
      <c r="Q39" s="39" t="str">
        <f t="shared" si="5"/>
        <v/>
      </c>
      <c r="R39" s="96" t="str">
        <f t="shared" ca="1" si="6"/>
        <v/>
      </c>
      <c r="S39" s="99" t="str">
        <f t="shared" si="7"/>
        <v/>
      </c>
      <c r="T39" s="39" t="str">
        <f t="shared" si="8"/>
        <v/>
      </c>
      <c r="U39" s="39" t="str">
        <f t="shared" ca="1" si="9"/>
        <v/>
      </c>
      <c r="V39" s="39" t="str">
        <f t="shared" si="10"/>
        <v/>
      </c>
      <c r="W39" s="100" t="str">
        <f t="shared" ca="1" si="11"/>
        <v/>
      </c>
      <c r="X39" s="102">
        <f t="shared" si="12"/>
        <v>48</v>
      </c>
      <c r="Y39" s="104" t="str">
        <f t="shared" ca="1" si="13"/>
        <v>Savings</v>
      </c>
      <c r="Z39" s="106" t="str">
        <f t="shared" si="14"/>
        <v>Tracked</v>
      </c>
      <c r="AA39" s="106" t="str">
        <f t="shared" si="15"/>
        <v>Budget</v>
      </c>
      <c r="AB39" s="105" t="str">
        <f t="shared" si="16"/>
        <v>% Compl.</v>
      </c>
      <c r="AC39" s="106" t="str">
        <f t="shared" si="17"/>
        <v>Remaining</v>
      </c>
      <c r="AD39" s="106" t="str">
        <f t="shared" si="18"/>
        <v>Excess</v>
      </c>
    </row>
    <row r="40" spans="3:44" ht="16" customHeight="1" x14ac:dyDescent="0.2">
      <c r="C40" s="85" cm="1">
        <f t="array" ref="C40" xml:space="preserve"> IF(C39=-1,-1,
IF(C39&lt;income_max_row, C39+1,
IF(C39=income_max_row, income_total_row,
IF(C39=income_total_row, "/1",
IF(C39="/1", expenses_header_row,
IF(C39&lt;expenses_max_row, C39+1,
IF(C39=expenses_max_row, expenses_total_row,
IF(C39=expenses_total_row, "/2",
IF(C39="/2", savings_header_row,
IF(C39&lt;savings_max_row, C39+1,
IF(C39=savings_max_row, savings_total_row, -1)))))))))))</f>
        <v>49</v>
      </c>
      <c r="D40" s="86">
        <f t="shared" si="0"/>
        <v>48</v>
      </c>
      <c r="E40" s="85" cm="1">
        <f t="array" ref="E40">1*OR(row_id=income_header_row, row_id=expenses_header_row, row_id=savings_header_row)</f>
        <v>0</v>
      </c>
      <c r="F40" s="71">
        <f t="shared" si="1"/>
        <v>1</v>
      </c>
      <c r="G40" s="71" cm="1">
        <f t="array" ref="G40">1*OR(row_id=income_total_row, row_id=expenses_total_row, row_id=savings_total_row)</f>
        <v>0</v>
      </c>
      <c r="H40" s="87">
        <f t="shared" si="2"/>
        <v>0</v>
      </c>
      <c r="I40" s="85" t="str" cm="1">
        <f t="array" ref="I40">IFERROR(INDEX('Budget Planning'!$C:$C, header_row_id),"")</f>
        <v>Savings</v>
      </c>
      <c r="J40" s="71" t="str" cm="1">
        <f t="array" ref="J40">IFERROR(INDEX('Budget Planning'!$C:$C, row_id), "")</f>
        <v>Bank</v>
      </c>
      <c r="K40" s="88" cm="1">
        <f t="array" aca="1" ref="K40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40" s="88" cm="1">
        <f t="array" aca="1" ref="L40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40" s="93" cm="1">
        <f t="array" ref="M40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40</v>
      </c>
      <c r="N40" s="94" cm="1">
        <f t="array" ref="N40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45</v>
      </c>
      <c r="O40" s="93" t="str">
        <f t="shared" si="3"/>
        <v>$K$40:$K$45</v>
      </c>
      <c r="P40" s="39">
        <f t="shared" ca="1" si="4"/>
        <v>1</v>
      </c>
      <c r="Q40" s="39" t="str">
        <f t="shared" si="5"/>
        <v>$L$40:$L$45</v>
      </c>
      <c r="R40" s="96">
        <f t="shared" ca="1" si="6"/>
        <v>1</v>
      </c>
      <c r="S40" s="99">
        <f t="shared" ca="1" si="7"/>
        <v>11</v>
      </c>
      <c r="T40" s="39" t="str">
        <f t="shared" si="8"/>
        <v>$S$40:$S$45</v>
      </c>
      <c r="U40" s="39">
        <f t="shared" ca="1" si="9"/>
        <v>1</v>
      </c>
      <c r="V40" s="39" t="str">
        <f t="shared" si="10"/>
        <v>$U$40:$U$40</v>
      </c>
      <c r="W40" s="100">
        <f t="shared" ca="1" si="11"/>
        <v>1</v>
      </c>
      <c r="X40" s="102">
        <f t="shared" ca="1" si="12"/>
        <v>49</v>
      </c>
      <c r="Y40" s="104" t="str">
        <f t="shared" ca="1" si="13"/>
        <v>Bank</v>
      </c>
      <c r="Z40" s="106">
        <f t="shared" ca="1" si="14"/>
        <v>0</v>
      </c>
      <c r="AA40" s="106">
        <f t="shared" ca="1" si="15"/>
        <v>0</v>
      </c>
      <c r="AB40" s="105" t="str">
        <f t="shared" ca="1" si="16"/>
        <v>-</v>
      </c>
      <c r="AC40" s="106">
        <f t="shared" ca="1" si="17"/>
        <v>0</v>
      </c>
      <c r="AD40" s="106">
        <f t="shared" ca="1" si="18"/>
        <v>0</v>
      </c>
    </row>
    <row r="41" spans="3:44" ht="16" customHeight="1" x14ac:dyDescent="0.2">
      <c r="C41" s="85" cm="1">
        <f t="array" ref="C41" xml:space="preserve"> IF(C40=-1,-1,
IF(C40&lt;income_max_row, C40+1,
IF(C40=income_max_row, income_total_row,
IF(C40=income_total_row, "/1",
IF(C40="/1", expenses_header_row,
IF(C40&lt;expenses_max_row, C40+1,
IF(C40=expenses_max_row, expenses_total_row,
IF(C40=expenses_total_row, "/2",
IF(C40="/2", savings_header_row,
IF(C40&lt;savings_max_row, C40+1,
IF(C40=savings_max_row, savings_total_row, -1)))))))))))</f>
        <v>50</v>
      </c>
      <c r="D41" s="86">
        <f t="shared" si="0"/>
        <v>48</v>
      </c>
      <c r="E41" s="85" cm="1">
        <f t="array" ref="E41">1*OR(row_id=income_header_row, row_id=expenses_header_row, row_id=savings_header_row)</f>
        <v>0</v>
      </c>
      <c r="F41" s="71">
        <f t="shared" si="1"/>
        <v>1</v>
      </c>
      <c r="G41" s="71" cm="1">
        <f t="array" ref="G41">1*OR(row_id=income_total_row, row_id=expenses_total_row, row_id=savings_total_row)</f>
        <v>0</v>
      </c>
      <c r="H41" s="87">
        <f t="shared" si="2"/>
        <v>0</v>
      </c>
      <c r="I41" s="85" t="str" cm="1">
        <f t="array" ref="I41">IFERROR(INDEX('Budget Planning'!$C:$C, header_row_id),"")</f>
        <v>Savings</v>
      </c>
      <c r="J41" s="71" t="str" cm="1">
        <f t="array" ref="J41">IFERROR(INDEX('Budget Planning'!$C:$C, row_id), "")</f>
        <v>Emergency Fund</v>
      </c>
      <c r="K41" s="88" cm="1">
        <f t="array" aca="1" ref="K41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41" s="88" cm="1">
        <f t="array" aca="1" ref="L41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41" s="93" cm="1">
        <f t="array" ref="M41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40</v>
      </c>
      <c r="N41" s="94" cm="1">
        <f t="array" ref="N41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45</v>
      </c>
      <c r="O41" s="93" t="str">
        <f t="shared" si="3"/>
        <v>$K$40:$K$45</v>
      </c>
      <c r="P41" s="39">
        <f t="shared" ca="1" si="4"/>
        <v>1</v>
      </c>
      <c r="Q41" s="39" t="str">
        <f t="shared" si="5"/>
        <v>$L$40:$L$45</v>
      </c>
      <c r="R41" s="96">
        <f t="shared" ca="1" si="6"/>
        <v>1</v>
      </c>
      <c r="S41" s="99">
        <f t="shared" ca="1" si="7"/>
        <v>11</v>
      </c>
      <c r="T41" s="39" t="str">
        <f t="shared" si="8"/>
        <v>$S$40:$S$45</v>
      </c>
      <c r="U41" s="39">
        <f t="shared" ca="1" si="9"/>
        <v>1</v>
      </c>
      <c r="V41" s="39" t="str">
        <f t="shared" si="10"/>
        <v>$U$40:$U$41</v>
      </c>
      <c r="W41" s="100">
        <f t="shared" ca="1" si="11"/>
        <v>2</v>
      </c>
      <c r="X41" s="102">
        <f t="shared" ca="1" si="12"/>
        <v>50</v>
      </c>
      <c r="Y41" s="104" t="str">
        <f t="shared" ca="1" si="13"/>
        <v>Emergency Fund</v>
      </c>
      <c r="Z41" s="106">
        <f t="shared" ca="1" si="14"/>
        <v>0</v>
      </c>
      <c r="AA41" s="106">
        <f t="shared" ca="1" si="15"/>
        <v>0</v>
      </c>
      <c r="AB41" s="105" t="str">
        <f t="shared" ca="1" si="16"/>
        <v>-</v>
      </c>
      <c r="AC41" s="106">
        <f t="shared" ca="1" si="17"/>
        <v>0</v>
      </c>
      <c r="AD41" s="106">
        <f t="shared" ca="1" si="18"/>
        <v>0</v>
      </c>
    </row>
    <row r="42" spans="3:44" ht="16" customHeight="1" x14ac:dyDescent="0.2">
      <c r="C42" s="85" cm="1">
        <f t="array" ref="C42" xml:space="preserve"> IF(C41=-1,-1,
IF(C41&lt;income_max_row, C41+1,
IF(C41=income_max_row, income_total_row,
IF(C41=income_total_row, "/1",
IF(C41="/1", expenses_header_row,
IF(C41&lt;expenses_max_row, C41+1,
IF(C41=expenses_max_row, expenses_total_row,
IF(C41=expenses_total_row, "/2",
IF(C41="/2", savings_header_row,
IF(C41&lt;savings_max_row, C41+1,
IF(C41=savings_max_row, savings_total_row, -1)))))))))))</f>
        <v>51</v>
      </c>
      <c r="D42" s="86">
        <f t="shared" si="0"/>
        <v>48</v>
      </c>
      <c r="E42" s="85" cm="1">
        <f t="array" ref="E42">1*OR(row_id=income_header_row, row_id=expenses_header_row, row_id=savings_header_row)</f>
        <v>0</v>
      </c>
      <c r="F42" s="71">
        <f t="shared" si="1"/>
        <v>1</v>
      </c>
      <c r="G42" s="71" cm="1">
        <f t="array" ref="G42">1*OR(row_id=income_total_row, row_id=expenses_total_row, row_id=savings_total_row)</f>
        <v>0</v>
      </c>
      <c r="H42" s="87">
        <f t="shared" si="2"/>
        <v>0</v>
      </c>
      <c r="I42" s="85" t="str" cm="1">
        <f t="array" ref="I42">IFERROR(INDEX('Budget Planning'!$C:$C, header_row_id),"")</f>
        <v>Savings</v>
      </c>
      <c r="J42" s="71" t="str" cm="1">
        <f t="array" ref="J42">IFERROR(INDEX('Budget Planning'!$C:$C, row_id), "")</f>
        <v>Gold</v>
      </c>
      <c r="K42" s="88" cm="1">
        <f t="array" aca="1" ref="K42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42" s="88" cm="1">
        <f t="array" aca="1" ref="L42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42" s="93" cm="1">
        <f t="array" ref="M42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40</v>
      </c>
      <c r="N42" s="94" cm="1">
        <f t="array" ref="N42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45</v>
      </c>
      <c r="O42" s="93" t="str">
        <f t="shared" si="3"/>
        <v>$K$40:$K$45</v>
      </c>
      <c r="P42" s="39">
        <f t="shared" ca="1" si="4"/>
        <v>1</v>
      </c>
      <c r="Q42" s="39" t="str">
        <f t="shared" si="5"/>
        <v>$L$40:$L$45</v>
      </c>
      <c r="R42" s="96">
        <f t="shared" ca="1" si="6"/>
        <v>1</v>
      </c>
      <c r="S42" s="99">
        <f t="shared" ca="1" si="7"/>
        <v>11</v>
      </c>
      <c r="T42" s="39" t="str">
        <f t="shared" si="8"/>
        <v>$S$40:$S$45</v>
      </c>
      <c r="U42" s="39">
        <f t="shared" ca="1" si="9"/>
        <v>1</v>
      </c>
      <c r="V42" s="39" t="str">
        <f t="shared" si="10"/>
        <v>$U$40:$U$42</v>
      </c>
      <c r="W42" s="100">
        <f t="shared" ca="1" si="11"/>
        <v>3</v>
      </c>
      <c r="X42" s="102">
        <f t="shared" ca="1" si="12"/>
        <v>51</v>
      </c>
      <c r="Y42" s="39" t="str">
        <f t="shared" ca="1" si="13"/>
        <v>Gold</v>
      </c>
      <c r="Z42" s="107">
        <f t="shared" ca="1" si="14"/>
        <v>0</v>
      </c>
      <c r="AA42" s="107">
        <f t="shared" ca="1" si="15"/>
        <v>0</v>
      </c>
      <c r="AB42" s="103" t="str">
        <f t="shared" ca="1" si="16"/>
        <v>-</v>
      </c>
      <c r="AC42" s="107">
        <f t="shared" ca="1" si="17"/>
        <v>0</v>
      </c>
      <c r="AD42" s="107">
        <f t="shared" ca="1" si="18"/>
        <v>0</v>
      </c>
    </row>
    <row r="43" spans="3:44" ht="16" customHeight="1" x14ac:dyDescent="0.2">
      <c r="C43" s="85" cm="1">
        <f t="array" ref="C43" xml:space="preserve"> IF(C42=-1,-1,
IF(C42&lt;income_max_row, C42+1,
IF(C42=income_max_row, income_total_row,
IF(C42=income_total_row, "/1",
IF(C42="/1", expenses_header_row,
IF(C42&lt;expenses_max_row, C42+1,
IF(C42=expenses_max_row, expenses_total_row,
IF(C42=expenses_total_row, "/2",
IF(C42="/2", savings_header_row,
IF(C42&lt;savings_max_row, C42+1,
IF(C42=savings_max_row, savings_total_row, -1)))))))))))</f>
        <v>52</v>
      </c>
      <c r="D43" s="86">
        <f t="shared" si="0"/>
        <v>48</v>
      </c>
      <c r="E43" s="85" cm="1">
        <f t="array" ref="E43">1*OR(row_id=income_header_row, row_id=expenses_header_row, row_id=savings_header_row)</f>
        <v>0</v>
      </c>
      <c r="F43" s="71">
        <f t="shared" si="1"/>
        <v>1</v>
      </c>
      <c r="G43" s="71" cm="1">
        <f t="array" ref="G43">1*OR(row_id=income_total_row, row_id=expenses_total_row, row_id=savings_total_row)</f>
        <v>0</v>
      </c>
      <c r="H43" s="87">
        <f t="shared" si="2"/>
        <v>0</v>
      </c>
      <c r="I43" s="85" t="str" cm="1">
        <f t="array" ref="I43">IFERROR(INDEX('Budget Planning'!$C:$C, header_row_id),"")</f>
        <v>Savings</v>
      </c>
      <c r="J43" s="71" t="str" cm="1">
        <f t="array" ref="J43">IFERROR(INDEX('Budget Planning'!$C:$C, row_id), "")</f>
        <v>Retirement Fund</v>
      </c>
      <c r="K43" s="88" cm="1">
        <f t="array" aca="1" ref="K43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43" s="88" cm="1">
        <f t="array" aca="1" ref="L43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43" s="93" cm="1">
        <f t="array" ref="M43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40</v>
      </c>
      <c r="N43" s="94" cm="1">
        <f t="array" ref="N43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45</v>
      </c>
      <c r="O43" s="93" t="str">
        <f t="shared" si="3"/>
        <v>$K$40:$K$45</v>
      </c>
      <c r="P43" s="39">
        <f t="shared" ca="1" si="4"/>
        <v>1</v>
      </c>
      <c r="Q43" s="39" t="str">
        <f t="shared" si="5"/>
        <v>$L$40:$L$45</v>
      </c>
      <c r="R43" s="96">
        <f t="shared" ca="1" si="6"/>
        <v>1</v>
      </c>
      <c r="S43" s="99">
        <f t="shared" ca="1" si="7"/>
        <v>11</v>
      </c>
      <c r="T43" s="39" t="str">
        <f t="shared" si="8"/>
        <v>$S$40:$S$45</v>
      </c>
      <c r="U43" s="39">
        <f t="shared" ca="1" si="9"/>
        <v>1</v>
      </c>
      <c r="V43" s="39" t="str">
        <f t="shared" si="10"/>
        <v>$U$40:$U$43</v>
      </c>
      <c r="W43" s="100">
        <f t="shared" ca="1" si="11"/>
        <v>4</v>
      </c>
      <c r="X43" s="102">
        <f t="shared" ca="1" si="12"/>
        <v>52</v>
      </c>
      <c r="Y43" s="39" t="str">
        <f t="shared" ca="1" si="13"/>
        <v>Retirement Fund</v>
      </c>
      <c r="Z43" s="107">
        <f t="shared" ca="1" si="14"/>
        <v>0</v>
      </c>
      <c r="AA43" s="107">
        <f t="shared" ca="1" si="15"/>
        <v>0</v>
      </c>
      <c r="AB43" s="103" t="str">
        <f t="shared" ca="1" si="16"/>
        <v>-</v>
      </c>
      <c r="AC43" s="107">
        <f t="shared" ca="1" si="17"/>
        <v>0</v>
      </c>
      <c r="AD43" s="107">
        <f t="shared" ca="1" si="18"/>
        <v>0</v>
      </c>
    </row>
    <row r="44" spans="3:44" ht="16" customHeight="1" x14ac:dyDescent="0.2">
      <c r="C44" s="85" cm="1">
        <f t="array" ref="C44" xml:space="preserve"> IF(C43=-1,-1,
IF(C43&lt;income_max_row, C43+1,
IF(C43=income_max_row, income_total_row,
IF(C43=income_total_row, "/1",
IF(C43="/1", expenses_header_row,
IF(C43&lt;expenses_max_row, C43+1,
IF(C43=expenses_max_row, expenses_total_row,
IF(C43=expenses_total_row, "/2",
IF(C43="/2", savings_header_row,
IF(C43&lt;savings_max_row, C43+1,
IF(C43=savings_max_row, savings_total_row, -1)))))))))))</f>
        <v>53</v>
      </c>
      <c r="D44" s="86">
        <f t="shared" si="0"/>
        <v>48</v>
      </c>
      <c r="E44" s="85" cm="1">
        <f t="array" ref="E44">1*OR(row_id=income_header_row, row_id=expenses_header_row, row_id=savings_header_row)</f>
        <v>0</v>
      </c>
      <c r="F44" s="71">
        <f t="shared" si="1"/>
        <v>1</v>
      </c>
      <c r="G44" s="71" cm="1">
        <f t="array" ref="G44">1*OR(row_id=income_total_row, row_id=expenses_total_row, row_id=savings_total_row)</f>
        <v>0</v>
      </c>
      <c r="H44" s="87">
        <f t="shared" si="2"/>
        <v>0</v>
      </c>
      <c r="I44" s="85" t="str" cm="1">
        <f t="array" ref="I44">IFERROR(INDEX('Budget Planning'!$C:$C, header_row_id),"")</f>
        <v>Savings</v>
      </c>
      <c r="J44" s="71" t="str" cm="1">
        <f t="array" ref="J44">IFERROR(INDEX('Budget Planning'!$C:$C, row_id), "")</f>
        <v>Sinking Fund Down Payment</v>
      </c>
      <c r="K44" s="88" cm="1">
        <f t="array" aca="1" ref="K44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44" s="88" cm="1">
        <f t="array" aca="1" ref="L44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44" s="93" cm="1">
        <f t="array" ref="M44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40</v>
      </c>
      <c r="N44" s="94" cm="1">
        <f t="array" ref="N44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45</v>
      </c>
      <c r="O44" s="93" t="str">
        <f t="shared" si="3"/>
        <v>$K$40:$K$45</v>
      </c>
      <c r="P44" s="39">
        <f t="shared" ca="1" si="4"/>
        <v>1</v>
      </c>
      <c r="Q44" s="39" t="str">
        <f t="shared" si="5"/>
        <v>$L$40:$L$45</v>
      </c>
      <c r="R44" s="96">
        <f t="shared" ca="1" si="6"/>
        <v>1</v>
      </c>
      <c r="S44" s="99">
        <f t="shared" ca="1" si="7"/>
        <v>11</v>
      </c>
      <c r="T44" s="39" t="str">
        <f t="shared" si="8"/>
        <v>$S$40:$S$45</v>
      </c>
      <c r="U44" s="39">
        <f t="shared" ca="1" si="9"/>
        <v>1</v>
      </c>
      <c r="V44" s="39" t="str">
        <f t="shared" si="10"/>
        <v>$U$40:$U$44</v>
      </c>
      <c r="W44" s="100">
        <f t="shared" ca="1" si="11"/>
        <v>5</v>
      </c>
      <c r="X44" s="102">
        <f t="shared" ca="1" si="12"/>
        <v>53</v>
      </c>
      <c r="Y44" s="39" t="str">
        <f t="shared" ca="1" si="13"/>
        <v>Sinking Fund Down Payment</v>
      </c>
      <c r="Z44" s="107">
        <f t="shared" ca="1" si="14"/>
        <v>0</v>
      </c>
      <c r="AA44" s="107">
        <f t="shared" ca="1" si="15"/>
        <v>0</v>
      </c>
      <c r="AB44" s="103" t="str">
        <f t="shared" ca="1" si="16"/>
        <v>-</v>
      </c>
      <c r="AC44" s="107">
        <f t="shared" ca="1" si="17"/>
        <v>0</v>
      </c>
      <c r="AD44" s="107">
        <f t="shared" ca="1" si="18"/>
        <v>0</v>
      </c>
    </row>
    <row r="45" spans="3:44" ht="16" customHeight="1" x14ac:dyDescent="0.2">
      <c r="C45" s="85" cm="1">
        <f t="array" ref="C45" xml:space="preserve"> IF(C44=-1,-1,
IF(C44&lt;income_max_row, C44+1,
IF(C44=income_max_row, income_total_row,
IF(C44=income_total_row, "/1",
IF(C44="/1", expenses_header_row,
IF(C44&lt;expenses_max_row, C44+1,
IF(C44=expenses_max_row, expenses_total_row,
IF(C44=expenses_total_row, "/2",
IF(C44="/2", savings_header_row,
IF(C44&lt;savings_max_row, C44+1,
IF(C44=savings_max_row, savings_total_row, -1)))))))))))</f>
        <v>54</v>
      </c>
      <c r="D45" s="86">
        <f t="shared" ref="D45:D69" si="19">IF(is_header,row_id,
IF(NOT(is_empty),D44,-1))</f>
        <v>48</v>
      </c>
      <c r="E45" s="85" cm="1">
        <f t="array" ref="E45">1*OR(row_id=income_header_row, row_id=expenses_header_row, row_id=savings_header_row)</f>
        <v>0</v>
      </c>
      <c r="F45" s="71">
        <f t="shared" ref="F45:F69" si="20">1*NOT(OR(is_header, is_total, is_empty))</f>
        <v>1</v>
      </c>
      <c r="G45" s="71" cm="1">
        <f t="array" ref="G45">1*OR(row_id=income_total_row, row_id=expenses_total_row, row_id=savings_total_row)</f>
        <v>0</v>
      </c>
      <c r="H45" s="87">
        <f t="shared" ref="H45:H69" si="21">1*OR(row_id="/1", row_id="/2", row_id=-1)</f>
        <v>0</v>
      </c>
      <c r="I45" s="85" t="str" cm="1">
        <f t="array" ref="I45">IFERROR(INDEX('Budget Planning'!$C:$C, header_row_id),"")</f>
        <v>Savings</v>
      </c>
      <c r="J45" s="71" t="str" cm="1">
        <f t="array" ref="J45">IFERROR(INDEX('Budget Planning'!$C:$C, row_id), "")</f>
        <v>Sinking Fund Future Payment</v>
      </c>
      <c r="K45" s="88" cm="1">
        <f t="array" aca="1" ref="K45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45" s="88" cm="1">
        <f t="array" aca="1" ref="L45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45" s="93" cm="1">
        <f t="array" ref="M45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40</v>
      </c>
      <c r="N45" s="94" cm="1">
        <f t="array" ref="N45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45</v>
      </c>
      <c r="O45" s="93" t="str">
        <f t="shared" ref="O45:O69" si="22">IF(is_cat, ADDRESS(sort_min_row, COLUMN(tracked)) &amp;":" &amp; ADDRESS(sort_max_row, COLUMN(tracked)), "")</f>
        <v>$K$40:$K$45</v>
      </c>
      <c r="P45" s="39">
        <f t="shared" ref="P45:P69" ca="1" si="23">IF(is_cat, RANK(tracked, INDIRECT(tracked_range), 0), "")</f>
        <v>1</v>
      </c>
      <c r="Q45" s="39" t="str">
        <f t="shared" ref="Q45:Q69" si="24">IF(is_cat, ADDRESS(sort_min_row, COLUMN(budget)) &amp;":" &amp; ADDRESS(sort_max_row, COLUMN(budget)), "")</f>
        <v>$L$40:$L$45</v>
      </c>
      <c r="R45" s="96">
        <f t="shared" ref="R45:R69" ca="1" si="25">IF(is_cat, RANK(budget, INDIRECT(budget_range), 0), "")</f>
        <v>1</v>
      </c>
      <c r="S45" s="99">
        <f t="shared" ref="S45:S69" ca="1" si="26">IF(is_cat, _xlfn.NUMBERVALUE(tracked_rank &amp; budget_rank), "")</f>
        <v>11</v>
      </c>
      <c r="T45" s="39" t="str">
        <f t="shared" ref="T45:T69" si="27">IF(is_cat, ADDRESS(sort_min_row, COLUMN(comb_rank)) &amp;":" &amp; ADDRESS(sort_max_row, COLUMN(comb_rank)), "")</f>
        <v>$S$40:$S$45</v>
      </c>
      <c r="U45" s="39">
        <f t="shared" ref="U45:U69" ca="1" si="28">IF(is_cat,RANK(comb_rank,INDIRECT(comb_rank_range),1),"")</f>
        <v>1</v>
      </c>
      <c r="V45" s="39" t="str">
        <f t="shared" ref="V45:V69" si="29">IF(is_cat, ADDRESS(sort_min_row, COLUMN(comb_rank_norm)) &amp;":" &amp; ADDRESS(ROW(), COLUMN(comb_rank_norm)), "")</f>
        <v>$U$40:$U$45</v>
      </c>
      <c r="W45" s="100">
        <f t="shared" ref="W45:W69" ca="1" si="30">IF(is_cat, comb_rank_norm + COUNTIF(INDIRECT(comb_rank_norm_run_range), comb_rank_norm)-1, "")</f>
        <v>6</v>
      </c>
      <c r="X45" s="102">
        <f t="shared" ref="X45:X69" ca="1" si="31">IF(is_cat, header_row_id + comb_rank_unique, row_id)</f>
        <v>54</v>
      </c>
      <c r="Y45" s="39" t="str">
        <f t="shared" ref="Y45:Y69" ca="1" si="32">IF(is_empty, "", INDEX($J:$J, MATCH(row_id, $X:$X, 0)))</f>
        <v>Sinking Fund Future Payment</v>
      </c>
      <c r="Z45" s="107">
        <f t="shared" ref="Z45:Z69" ca="1" si="33">IF(is_empty, "", IF(is_header, "Tracked", INDEX($K:$K, MATCH(row_id, $X:$X, 0))))</f>
        <v>0</v>
      </c>
      <c r="AA45" s="107">
        <f t="shared" ref="AA45:AA69" ca="1" si="34">IF(is_empty, "", IF(is_header, "Budget", INDEX($L:$L, MATCH(row_id, $X:$X, 0))))</f>
        <v>0</v>
      </c>
      <c r="AB45" s="103" t="str">
        <f t="shared" ref="AB45:AB69" ca="1" si="35">IF(is_empty, "", IF(is_header, "% Compl.", IFERROR(out_tracked / out_budget, "-")))</f>
        <v>-</v>
      </c>
      <c r="AC45" s="107">
        <f t="shared" ref="AC45:AC69" ca="1" si="36">IF(is_empty, "", IF(is_header, "Remaining", IF(out_budget - out_tracked &gt; 0, out_budget - out_tracked, 0)))</f>
        <v>0</v>
      </c>
      <c r="AD45" s="107">
        <f t="shared" ref="AD45:AD69" ca="1" si="37">IF(is_empty, "", IF(is_header, "Excess", IF(out_budget - out_tracked &lt; 0, out_tracked - out_budget, 0)))</f>
        <v>0</v>
      </c>
    </row>
    <row r="46" spans="3:44" ht="16" customHeight="1" x14ac:dyDescent="0.2">
      <c r="C46" s="85" cm="1">
        <f t="array" ref="C46" xml:space="preserve"> IF(C45=-1,-1,
IF(C45&lt;income_max_row, C45+1,
IF(C45=income_max_row, income_total_row,
IF(C45=income_total_row, "/1",
IF(C45="/1", expenses_header_row,
IF(C45&lt;expenses_max_row, C45+1,
IF(C45=expenses_max_row, expenses_total_row,
IF(C45=expenses_total_row, "/2",
IF(C45="/2", savings_header_row,
IF(C45&lt;savings_max_row, C45+1,
IF(C45=savings_max_row, savings_total_row, -1)))))))))))</f>
        <v>65</v>
      </c>
      <c r="D46" s="86">
        <f t="shared" si="19"/>
        <v>48</v>
      </c>
      <c r="E46" s="85" cm="1">
        <f t="array" ref="E46">1*OR(row_id=income_header_row, row_id=expenses_header_row, row_id=savings_header_row)</f>
        <v>0</v>
      </c>
      <c r="F46" s="71">
        <f t="shared" si="20"/>
        <v>0</v>
      </c>
      <c r="G46" s="71" cm="1">
        <f t="array" ref="G46">1*OR(row_id=income_total_row, row_id=expenses_total_row, row_id=savings_total_row)</f>
        <v>1</v>
      </c>
      <c r="H46" s="87">
        <f t="shared" si="21"/>
        <v>0</v>
      </c>
      <c r="I46" s="85" t="str" cm="1">
        <f t="array" ref="I46">IFERROR(INDEX('Budget Planning'!$C:$C, header_row_id),"")</f>
        <v>Savings</v>
      </c>
      <c r="J46" s="71" t="str" cm="1">
        <f t="array" ref="J46">IFERROR(INDEX('Budget Planning'!$C:$C, row_id), "")</f>
        <v>Total</v>
      </c>
      <c r="K46" s="88" cm="1">
        <f t="array" aca="1" ref="K46" ca="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46" s="88" cm="1">
        <f t="array" aca="1" ref="L46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46" s="93" t="str" cm="1">
        <f t="array" ref="M46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6" s="94" t="str" cm="1">
        <f t="array" ref="N46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6" s="93" t="str">
        <f t="shared" si="22"/>
        <v/>
      </c>
      <c r="P46" s="39" t="str">
        <f t="shared" ca="1" si="23"/>
        <v/>
      </c>
      <c r="Q46" s="39" t="str">
        <f t="shared" si="24"/>
        <v/>
      </c>
      <c r="R46" s="96" t="str">
        <f t="shared" ca="1" si="25"/>
        <v/>
      </c>
      <c r="S46" s="99" t="str">
        <f t="shared" si="26"/>
        <v/>
      </c>
      <c r="T46" s="39" t="str">
        <f t="shared" si="27"/>
        <v/>
      </c>
      <c r="U46" s="39" t="str">
        <f t="shared" ca="1" si="28"/>
        <v/>
      </c>
      <c r="V46" s="39" t="str">
        <f t="shared" si="29"/>
        <v/>
      </c>
      <c r="W46" s="100" t="str">
        <f t="shared" ca="1" si="30"/>
        <v/>
      </c>
      <c r="X46" s="102">
        <f t="shared" si="31"/>
        <v>65</v>
      </c>
      <c r="Y46" s="39" t="str">
        <f t="shared" ca="1" si="32"/>
        <v>Total</v>
      </c>
      <c r="Z46" s="107">
        <f t="shared" ca="1" si="33"/>
        <v>0</v>
      </c>
      <c r="AA46" s="107">
        <f t="shared" ca="1" si="34"/>
        <v>0</v>
      </c>
      <c r="AB46" s="103" t="str">
        <f t="shared" ca="1" si="35"/>
        <v>-</v>
      </c>
      <c r="AC46" s="107">
        <f t="shared" ca="1" si="36"/>
        <v>0</v>
      </c>
      <c r="AD46" s="107">
        <f t="shared" ca="1" si="37"/>
        <v>0</v>
      </c>
    </row>
    <row r="47" spans="3:44" ht="16" customHeight="1" x14ac:dyDescent="0.2">
      <c r="C47" s="85" cm="1">
        <f t="array" ref="C47" xml:space="preserve"> IF(C46=-1,-1,
IF(C46&lt;income_max_row, C46+1,
IF(C46=income_max_row, income_total_row,
IF(C46=income_total_row, "/1",
IF(C46="/1", expenses_header_row,
IF(C46&lt;expenses_max_row, C46+1,
IF(C46=expenses_max_row, expenses_total_row,
IF(C46=expenses_total_row, "/2",
IF(C46="/2", savings_header_row,
IF(C46&lt;savings_max_row, C46+1,
IF(C46=savings_max_row, savings_total_row, -1)))))))))))</f>
        <v>-1</v>
      </c>
      <c r="D47" s="86">
        <f t="shared" si="19"/>
        <v>-1</v>
      </c>
      <c r="E47" s="85" cm="1">
        <f t="array" ref="E47">1*OR(row_id=income_header_row, row_id=expenses_header_row, row_id=savings_header_row)</f>
        <v>0</v>
      </c>
      <c r="F47" s="71">
        <f t="shared" si="20"/>
        <v>0</v>
      </c>
      <c r="G47" s="71" cm="1">
        <f t="array" ref="G47">1*OR(row_id=income_total_row, row_id=expenses_total_row, row_id=savings_total_row)</f>
        <v>0</v>
      </c>
      <c r="H47" s="87">
        <f t="shared" si="21"/>
        <v>1</v>
      </c>
      <c r="I47" s="85" t="str" cm="1">
        <f t="array" ref="I47">IFERROR(INDEX('Budget Planning'!$C:$C, header_row_id),"")</f>
        <v/>
      </c>
      <c r="J47" s="71" t="str" cm="1">
        <f t="array" ref="J47">IFERROR(INDEX('Budget Planning'!$C:$C, row_id), "")</f>
        <v/>
      </c>
      <c r="K47" s="88" t="str" cm="1">
        <f t="array" ref="K47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47" s="88" t="str" cm="1">
        <f t="array" ref="L47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47" s="93" t="str" cm="1">
        <f t="array" ref="M47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7" s="94" t="str" cm="1">
        <f t="array" ref="N47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7" s="93" t="str">
        <f t="shared" si="22"/>
        <v/>
      </c>
      <c r="P47" s="39" t="str">
        <f t="shared" ca="1" si="23"/>
        <v/>
      </c>
      <c r="Q47" s="39" t="str">
        <f t="shared" si="24"/>
        <v/>
      </c>
      <c r="R47" s="96" t="str">
        <f t="shared" ca="1" si="25"/>
        <v/>
      </c>
      <c r="S47" s="99" t="str">
        <f t="shared" si="26"/>
        <v/>
      </c>
      <c r="T47" s="39" t="str">
        <f t="shared" si="27"/>
        <v/>
      </c>
      <c r="U47" s="39" t="str">
        <f t="shared" ca="1" si="28"/>
        <v/>
      </c>
      <c r="V47" s="39" t="str">
        <f t="shared" si="29"/>
        <v/>
      </c>
      <c r="W47" s="100" t="str">
        <f t="shared" ca="1" si="30"/>
        <v/>
      </c>
      <c r="X47" s="102">
        <f t="shared" si="31"/>
        <v>-1</v>
      </c>
      <c r="Y47" s="39" t="str">
        <f t="shared" si="32"/>
        <v/>
      </c>
      <c r="Z47" s="107" t="str">
        <f t="shared" si="33"/>
        <v/>
      </c>
      <c r="AA47" s="107" t="str">
        <f t="shared" si="34"/>
        <v/>
      </c>
      <c r="AB47" s="103" t="str">
        <f t="shared" si="35"/>
        <v/>
      </c>
      <c r="AC47" s="107" t="str">
        <f t="shared" si="36"/>
        <v/>
      </c>
      <c r="AD47" s="107" t="str">
        <f t="shared" si="37"/>
        <v/>
      </c>
    </row>
    <row r="48" spans="3:44" ht="16" customHeight="1" x14ac:dyDescent="0.2">
      <c r="C48" s="85" cm="1">
        <f t="array" ref="C48" xml:space="preserve"> IF(C47=-1,-1,
IF(C47&lt;income_max_row, C47+1,
IF(C47=income_max_row, income_total_row,
IF(C47=income_total_row, "/1",
IF(C47="/1", expenses_header_row,
IF(C47&lt;expenses_max_row, C47+1,
IF(C47=expenses_max_row, expenses_total_row,
IF(C47=expenses_total_row, "/2",
IF(C47="/2", savings_header_row,
IF(C47&lt;savings_max_row, C47+1,
IF(C47=savings_max_row, savings_total_row, -1)))))))))))</f>
        <v>-1</v>
      </c>
      <c r="D48" s="86">
        <f t="shared" si="19"/>
        <v>-1</v>
      </c>
      <c r="E48" s="85" cm="1">
        <f t="array" ref="E48">1*OR(row_id=income_header_row, row_id=expenses_header_row, row_id=savings_header_row)</f>
        <v>0</v>
      </c>
      <c r="F48" s="71">
        <f t="shared" si="20"/>
        <v>0</v>
      </c>
      <c r="G48" s="71" cm="1">
        <f t="array" ref="G48">1*OR(row_id=income_total_row, row_id=expenses_total_row, row_id=savings_total_row)</f>
        <v>0</v>
      </c>
      <c r="H48" s="87">
        <f t="shared" si="21"/>
        <v>1</v>
      </c>
      <c r="I48" s="85" t="str" cm="1">
        <f t="array" ref="I48">IFERROR(INDEX('Budget Planning'!$C:$C, header_row_id),"")</f>
        <v/>
      </c>
      <c r="J48" s="71" t="str" cm="1">
        <f t="array" ref="J48">IFERROR(INDEX('Budget Planning'!$C:$C, row_id), "")</f>
        <v/>
      </c>
      <c r="K48" s="88" t="str" cm="1">
        <f t="array" ref="K48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48" s="88" t="str" cm="1">
        <f t="array" ref="L48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48" s="93" t="str" cm="1">
        <f t="array" ref="M48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8" s="94" t="str" cm="1">
        <f t="array" ref="N48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8" s="93" t="str">
        <f t="shared" si="22"/>
        <v/>
      </c>
      <c r="P48" s="39" t="str">
        <f t="shared" ca="1" si="23"/>
        <v/>
      </c>
      <c r="Q48" s="39" t="str">
        <f t="shared" si="24"/>
        <v/>
      </c>
      <c r="R48" s="96" t="str">
        <f t="shared" ca="1" si="25"/>
        <v/>
      </c>
      <c r="S48" s="99" t="str">
        <f t="shared" si="26"/>
        <v/>
      </c>
      <c r="T48" s="39" t="str">
        <f t="shared" si="27"/>
        <v/>
      </c>
      <c r="U48" s="39" t="str">
        <f t="shared" ca="1" si="28"/>
        <v/>
      </c>
      <c r="V48" s="39" t="str">
        <f t="shared" si="29"/>
        <v/>
      </c>
      <c r="W48" s="100" t="str">
        <f t="shared" ca="1" si="30"/>
        <v/>
      </c>
      <c r="X48" s="102">
        <f t="shared" si="31"/>
        <v>-1</v>
      </c>
      <c r="Y48" s="39" t="str">
        <f t="shared" si="32"/>
        <v/>
      </c>
      <c r="Z48" s="107" t="str">
        <f t="shared" si="33"/>
        <v/>
      </c>
      <c r="AA48" s="107" t="str">
        <f t="shared" si="34"/>
        <v/>
      </c>
      <c r="AB48" s="103" t="str">
        <f t="shared" si="35"/>
        <v/>
      </c>
      <c r="AC48" s="107" t="str">
        <f t="shared" si="36"/>
        <v/>
      </c>
      <c r="AD48" s="107" t="str">
        <f t="shared" si="37"/>
        <v/>
      </c>
    </row>
    <row r="49" spans="3:30" ht="16" customHeight="1" x14ac:dyDescent="0.2">
      <c r="C49" s="85" cm="1">
        <f t="array" ref="C49" xml:space="preserve"> IF(C48=-1,-1,
IF(C48&lt;income_max_row, C48+1,
IF(C48=income_max_row, income_total_row,
IF(C48=income_total_row, "/1",
IF(C48="/1", expenses_header_row,
IF(C48&lt;expenses_max_row, C48+1,
IF(C48=expenses_max_row, expenses_total_row,
IF(C48=expenses_total_row, "/2",
IF(C48="/2", savings_header_row,
IF(C48&lt;savings_max_row, C48+1,
IF(C48=savings_max_row, savings_total_row, -1)))))))))))</f>
        <v>-1</v>
      </c>
      <c r="D49" s="86">
        <f t="shared" si="19"/>
        <v>-1</v>
      </c>
      <c r="E49" s="85" t="b">
        <v>1</v>
      </c>
      <c r="F49" s="71">
        <f t="shared" si="20"/>
        <v>0</v>
      </c>
      <c r="G49" s="71" cm="1">
        <f t="array" ref="G49">1*OR(row_id=income_total_row, row_id=expenses_total_row, row_id=savings_total_row)</f>
        <v>0</v>
      </c>
      <c r="H49" s="87">
        <f t="shared" si="21"/>
        <v>1</v>
      </c>
      <c r="I49" s="85" t="str" cm="1">
        <f t="array" ref="I49">IFERROR(INDEX('Budget Planning'!$C:$C, header_row_id),"")</f>
        <v/>
      </c>
      <c r="J49" s="71" t="str" cm="1">
        <f t="array" ref="J49">IFERROR(INDEX('Budget Planning'!$C:$C, row_id), "")</f>
        <v/>
      </c>
      <c r="K49" s="88" t="str" cm="1">
        <f t="array" ref="K49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49" s="88" t="str" cm="1">
        <f t="array" ref="L49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49" s="93" t="str" cm="1">
        <f t="array" ref="M49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9" s="94" t="str" cm="1">
        <f t="array" ref="N49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9" s="93" t="str">
        <f t="shared" si="22"/>
        <v/>
      </c>
      <c r="P49" s="39" t="str">
        <f t="shared" ca="1" si="23"/>
        <v/>
      </c>
      <c r="Q49" s="39" t="str">
        <f t="shared" si="24"/>
        <v/>
      </c>
      <c r="R49" s="96" t="str">
        <f t="shared" ca="1" si="25"/>
        <v/>
      </c>
      <c r="S49" s="99" t="str">
        <f t="shared" si="26"/>
        <v/>
      </c>
      <c r="T49" s="39" t="str">
        <f t="shared" si="27"/>
        <v/>
      </c>
      <c r="U49" s="39" t="str">
        <f t="shared" ca="1" si="28"/>
        <v/>
      </c>
      <c r="V49" s="39" t="str">
        <f t="shared" si="29"/>
        <v/>
      </c>
      <c r="W49" s="100" t="str">
        <f t="shared" ca="1" si="30"/>
        <v/>
      </c>
      <c r="X49" s="102">
        <f t="shared" si="31"/>
        <v>-1</v>
      </c>
      <c r="Y49" s="39" t="str">
        <f t="shared" si="32"/>
        <v/>
      </c>
      <c r="Z49" s="107" t="str">
        <f t="shared" si="33"/>
        <v/>
      </c>
      <c r="AA49" s="107" t="str">
        <f t="shared" si="34"/>
        <v/>
      </c>
      <c r="AB49" s="103" t="str">
        <f t="shared" si="35"/>
        <v/>
      </c>
      <c r="AC49" s="107" t="str">
        <f t="shared" si="36"/>
        <v/>
      </c>
      <c r="AD49" s="107" t="str">
        <f t="shared" si="37"/>
        <v/>
      </c>
    </row>
    <row r="50" spans="3:30" ht="16" customHeight="1" x14ac:dyDescent="0.2">
      <c r="C50" s="85" cm="1">
        <f t="array" ref="C50" xml:space="preserve"> IF(C49=-1,-1,
IF(C49&lt;income_max_row, C49+1,
IF(C49=income_max_row, income_total_row,
IF(C49=income_total_row, "/1",
IF(C49="/1", expenses_header_row,
IF(C49&lt;expenses_max_row, C49+1,
IF(C49=expenses_max_row, expenses_total_row,
IF(C49=expenses_total_row, "/2",
IF(C49="/2", savings_header_row,
IF(C49&lt;savings_max_row, C49+1,
IF(C49=savings_max_row, savings_total_row, -1)))))))))))</f>
        <v>-1</v>
      </c>
      <c r="D50" s="86">
        <f t="shared" si="19"/>
        <v>-1</v>
      </c>
      <c r="E50" s="85" t="b">
        <v>1</v>
      </c>
      <c r="F50" s="71">
        <f t="shared" si="20"/>
        <v>0</v>
      </c>
      <c r="G50" s="71" cm="1">
        <f t="array" ref="G50">1*OR(row_id=income_total_row, row_id=expenses_total_row, row_id=savings_total_row)</f>
        <v>0</v>
      </c>
      <c r="H50" s="89">
        <f t="shared" si="21"/>
        <v>1</v>
      </c>
      <c r="I50" s="85" t="str" cm="1">
        <f t="array" ref="I50">IFERROR(INDEX('Budget Planning'!$C:$C, header_row_id),"")</f>
        <v/>
      </c>
      <c r="J50" s="71" t="str" cm="1">
        <f t="array" ref="J50">IFERROR(INDEX('Budget Planning'!$C:$C, row_id), "")</f>
        <v/>
      </c>
      <c r="K50" s="88" t="str" cm="1">
        <f t="array" ref="K50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0" s="88" t="str" cm="1">
        <f t="array" ref="L50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0" s="93" t="str" cm="1">
        <f t="array" ref="M50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0" s="94" t="str" cm="1">
        <f t="array" ref="N50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0" s="93" t="str">
        <f t="shared" si="22"/>
        <v/>
      </c>
      <c r="P50" s="39" t="str">
        <f t="shared" ca="1" si="23"/>
        <v/>
      </c>
      <c r="Q50" s="39" t="str">
        <f t="shared" si="24"/>
        <v/>
      </c>
      <c r="R50" s="96" t="str">
        <f t="shared" ca="1" si="25"/>
        <v/>
      </c>
      <c r="S50" s="99" t="str">
        <f t="shared" si="26"/>
        <v/>
      </c>
      <c r="T50" s="39" t="str">
        <f t="shared" si="27"/>
        <v/>
      </c>
      <c r="U50" s="39" t="str">
        <f t="shared" ca="1" si="28"/>
        <v/>
      </c>
      <c r="V50" s="39" t="str">
        <f t="shared" si="29"/>
        <v/>
      </c>
      <c r="W50" s="100" t="str">
        <f t="shared" ca="1" si="30"/>
        <v/>
      </c>
      <c r="X50" s="102">
        <f t="shared" si="31"/>
        <v>-1</v>
      </c>
      <c r="Y50" s="39" t="str">
        <f t="shared" si="32"/>
        <v/>
      </c>
      <c r="Z50" s="107" t="str">
        <f t="shared" si="33"/>
        <v/>
      </c>
      <c r="AA50" s="107" t="str">
        <f t="shared" si="34"/>
        <v/>
      </c>
      <c r="AB50" s="103" t="str">
        <f t="shared" si="35"/>
        <v/>
      </c>
      <c r="AC50" s="107" t="str">
        <f t="shared" si="36"/>
        <v/>
      </c>
      <c r="AD50" s="107" t="str">
        <f t="shared" si="37"/>
        <v/>
      </c>
    </row>
    <row r="51" spans="3:30" ht="16" customHeight="1" x14ac:dyDescent="0.2">
      <c r="C51" s="85" cm="1">
        <f t="array" ref="C51" xml:space="preserve"> IF(C50=-1,-1,
IF(C50&lt;income_max_row, C50+1,
IF(C50=income_max_row, income_total_row,
IF(C50=income_total_row, "/1",
IF(C50="/1", expenses_header_row,
IF(C50&lt;expenses_max_row, C50+1,
IF(C50=expenses_max_row, expenses_total_row,
IF(C50=expenses_total_row, "/2",
IF(C50="/2", savings_header_row,
IF(C50&lt;savings_max_row, C50+1,
IF(C50=savings_max_row, savings_total_row, -1)))))))))))</f>
        <v>-1</v>
      </c>
      <c r="D51" s="86">
        <f t="shared" si="19"/>
        <v>-1</v>
      </c>
      <c r="E51" s="85" t="b">
        <v>1</v>
      </c>
      <c r="F51" s="71">
        <f t="shared" si="20"/>
        <v>0</v>
      </c>
      <c r="G51" s="71" cm="1">
        <f t="array" ref="G51">1*OR(row_id=income_total_row, row_id=expenses_total_row, row_id=savings_total_row)</f>
        <v>0</v>
      </c>
      <c r="H51" s="89">
        <f t="shared" si="21"/>
        <v>1</v>
      </c>
      <c r="I51" s="85" t="str" cm="1">
        <f t="array" ref="I51">IFERROR(INDEX('Budget Planning'!$C:$C, header_row_id),"")</f>
        <v/>
      </c>
      <c r="J51" s="71" t="str" cm="1">
        <f t="array" ref="J51">IFERROR(INDEX('Budget Planning'!$C:$C, row_id), "")</f>
        <v/>
      </c>
      <c r="K51" s="88" t="str" cm="1">
        <f t="array" ref="K5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1" s="88" t="str" cm="1">
        <f t="array" ref="L5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1" s="93" t="str" cm="1">
        <f t="array" ref="M51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1" s="94" t="str" cm="1">
        <f t="array" ref="N51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1" s="93" t="str">
        <f t="shared" si="22"/>
        <v/>
      </c>
      <c r="P51" s="39" t="str">
        <f t="shared" ca="1" si="23"/>
        <v/>
      </c>
      <c r="Q51" s="39" t="str">
        <f t="shared" si="24"/>
        <v/>
      </c>
      <c r="R51" s="96" t="str">
        <f t="shared" ca="1" si="25"/>
        <v/>
      </c>
      <c r="S51" s="99" t="str">
        <f t="shared" si="26"/>
        <v/>
      </c>
      <c r="T51" s="39" t="str">
        <f t="shared" si="27"/>
        <v/>
      </c>
      <c r="U51" s="39" t="str">
        <f t="shared" ca="1" si="28"/>
        <v/>
      </c>
      <c r="V51" s="39" t="str">
        <f t="shared" si="29"/>
        <v/>
      </c>
      <c r="W51" s="100" t="str">
        <f t="shared" ca="1" si="30"/>
        <v/>
      </c>
      <c r="X51" s="102">
        <f t="shared" si="31"/>
        <v>-1</v>
      </c>
      <c r="Y51" s="39" t="str">
        <f t="shared" si="32"/>
        <v/>
      </c>
      <c r="Z51" s="107" t="str">
        <f t="shared" si="33"/>
        <v/>
      </c>
      <c r="AA51" s="107" t="str">
        <f t="shared" si="34"/>
        <v/>
      </c>
      <c r="AB51" s="103" t="str">
        <f t="shared" si="35"/>
        <v/>
      </c>
      <c r="AC51" s="107" t="str">
        <f t="shared" si="36"/>
        <v/>
      </c>
      <c r="AD51" s="107" t="str">
        <f t="shared" si="37"/>
        <v/>
      </c>
    </row>
    <row r="52" spans="3:30" ht="16" customHeight="1" x14ac:dyDescent="0.2">
      <c r="C52" s="85" cm="1">
        <f t="array" ref="C52" xml:space="preserve"> IF(C51=-1,-1,
IF(C51&lt;income_max_row, C51+1,
IF(C51=income_max_row, income_total_row,
IF(C51=income_total_row, "/1",
IF(C51="/1", expenses_header_row,
IF(C51&lt;expenses_max_row, C51+1,
IF(C51=expenses_max_row, expenses_total_row,
IF(C51=expenses_total_row, "/2",
IF(C51="/2", savings_header_row,
IF(C51&lt;savings_max_row, C51+1,
IF(C51=savings_max_row, savings_total_row, -1)))))))))))</f>
        <v>-1</v>
      </c>
      <c r="D52" s="86">
        <f t="shared" si="19"/>
        <v>-1</v>
      </c>
      <c r="E52" s="85" t="b">
        <v>1</v>
      </c>
      <c r="F52" s="71">
        <f t="shared" si="20"/>
        <v>0</v>
      </c>
      <c r="G52" s="71" cm="1">
        <f t="array" ref="G52">1*OR(row_id=income_total_row, row_id=expenses_total_row, row_id=savings_total_row)</f>
        <v>0</v>
      </c>
      <c r="H52" s="89">
        <f t="shared" si="21"/>
        <v>1</v>
      </c>
      <c r="I52" s="85" t="str" cm="1">
        <f t="array" ref="I52">IFERROR(INDEX('Budget Planning'!$C:$C, header_row_id),"")</f>
        <v/>
      </c>
      <c r="J52" s="71" t="str" cm="1">
        <f t="array" ref="J52">IFERROR(INDEX('Budget Planning'!$C:$C, row_id), "")</f>
        <v/>
      </c>
      <c r="K52" s="88" t="str" cm="1">
        <f t="array" ref="K52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2" s="88" t="str" cm="1">
        <f t="array" ref="L52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2" s="93" t="str" cm="1">
        <f t="array" ref="M52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2" s="94" t="str" cm="1">
        <f t="array" ref="N52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2" s="93" t="str">
        <f t="shared" si="22"/>
        <v/>
      </c>
      <c r="P52" s="39" t="str">
        <f t="shared" ca="1" si="23"/>
        <v/>
      </c>
      <c r="Q52" s="39" t="str">
        <f t="shared" si="24"/>
        <v/>
      </c>
      <c r="R52" s="96" t="str">
        <f t="shared" ca="1" si="25"/>
        <v/>
      </c>
      <c r="S52" s="99" t="str">
        <f t="shared" si="26"/>
        <v/>
      </c>
      <c r="T52" s="39" t="str">
        <f t="shared" si="27"/>
        <v/>
      </c>
      <c r="U52" s="39" t="str">
        <f t="shared" ca="1" si="28"/>
        <v/>
      </c>
      <c r="V52" s="39" t="str">
        <f t="shared" si="29"/>
        <v/>
      </c>
      <c r="W52" s="100" t="str">
        <f t="shared" ca="1" si="30"/>
        <v/>
      </c>
      <c r="X52" s="102">
        <f t="shared" si="31"/>
        <v>-1</v>
      </c>
      <c r="Y52" s="39" t="str">
        <f t="shared" si="32"/>
        <v/>
      </c>
      <c r="Z52" s="107" t="str">
        <f t="shared" si="33"/>
        <v/>
      </c>
      <c r="AA52" s="107" t="str">
        <f t="shared" si="34"/>
        <v/>
      </c>
      <c r="AB52" s="103" t="str">
        <f t="shared" si="35"/>
        <v/>
      </c>
      <c r="AC52" s="107" t="str">
        <f t="shared" si="36"/>
        <v/>
      </c>
      <c r="AD52" s="107" t="str">
        <f t="shared" si="37"/>
        <v/>
      </c>
    </row>
    <row r="53" spans="3:30" ht="16" customHeight="1" x14ac:dyDescent="0.2">
      <c r="C53" s="85" cm="1">
        <f t="array" ref="C53" xml:space="preserve"> IF(C52=-1,-1,
IF(C52&lt;income_max_row, C52+1,
IF(C52=income_max_row, income_total_row,
IF(C52=income_total_row, "/1",
IF(C52="/1", expenses_header_row,
IF(C52&lt;expenses_max_row, C52+1,
IF(C52=expenses_max_row, expenses_total_row,
IF(C52=expenses_total_row, "/2",
IF(C52="/2", savings_header_row,
IF(C52&lt;savings_max_row, C52+1,
IF(C52=savings_max_row, savings_total_row, -1)))))))))))</f>
        <v>-1</v>
      </c>
      <c r="D53" s="86">
        <f t="shared" si="19"/>
        <v>-1</v>
      </c>
      <c r="E53" s="85" cm="1">
        <f t="array" ref="E53">1*OR(row_id=income_header_row, row_id=expenses_header_row, row_id=savings_header_row)</f>
        <v>0</v>
      </c>
      <c r="F53" s="71">
        <f t="shared" si="20"/>
        <v>0</v>
      </c>
      <c r="G53" s="71" cm="1">
        <f t="array" ref="G53">1*OR(row_id=income_total_row, row_id=expenses_total_row, row_id=savings_total_row)</f>
        <v>0</v>
      </c>
      <c r="H53" s="89">
        <f t="shared" si="21"/>
        <v>1</v>
      </c>
      <c r="I53" s="85" t="str" cm="1">
        <f t="array" ref="I53">IFERROR(INDEX('Budget Planning'!$C:$C, header_row_id),"")</f>
        <v/>
      </c>
      <c r="J53" s="71" t="str" cm="1">
        <f t="array" ref="J53">IFERROR(INDEX('Budget Planning'!$C:$C, row_id), "")</f>
        <v/>
      </c>
      <c r="K53" s="88" t="str" cm="1">
        <f t="array" ref="K53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3" s="88" t="str" cm="1">
        <f t="array" ref="L53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3" s="93" t="str" cm="1">
        <f t="array" ref="M53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3" s="94" t="str" cm="1">
        <f t="array" ref="N53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3" s="93" t="str">
        <f t="shared" si="22"/>
        <v/>
      </c>
      <c r="P53" s="39" t="str">
        <f t="shared" ca="1" si="23"/>
        <v/>
      </c>
      <c r="Q53" s="39" t="str">
        <f t="shared" si="24"/>
        <v/>
      </c>
      <c r="R53" s="96" t="str">
        <f t="shared" ca="1" si="25"/>
        <v/>
      </c>
      <c r="S53" s="99" t="str">
        <f t="shared" si="26"/>
        <v/>
      </c>
      <c r="T53" s="39" t="str">
        <f t="shared" si="27"/>
        <v/>
      </c>
      <c r="U53" s="39" t="str">
        <f t="shared" ca="1" si="28"/>
        <v/>
      </c>
      <c r="V53" s="39" t="str">
        <f t="shared" si="29"/>
        <v/>
      </c>
      <c r="W53" s="100" t="str">
        <f t="shared" ca="1" si="30"/>
        <v/>
      </c>
      <c r="X53" s="102">
        <f t="shared" si="31"/>
        <v>-1</v>
      </c>
      <c r="Y53" s="39" t="str">
        <f t="shared" si="32"/>
        <v/>
      </c>
      <c r="Z53" s="107" t="str">
        <f t="shared" si="33"/>
        <v/>
      </c>
      <c r="AA53" s="107" t="str">
        <f t="shared" si="34"/>
        <v/>
      </c>
      <c r="AB53" s="103" t="str">
        <f t="shared" si="35"/>
        <v/>
      </c>
      <c r="AC53" s="107" t="str">
        <f t="shared" si="36"/>
        <v/>
      </c>
      <c r="AD53" s="107" t="str">
        <f t="shared" si="37"/>
        <v/>
      </c>
    </row>
    <row r="54" spans="3:30" ht="16" customHeight="1" x14ac:dyDescent="0.2">
      <c r="C54" s="85" cm="1">
        <f t="array" ref="C54" xml:space="preserve"> IF(C53=-1,-1,
IF(C53&lt;income_max_row, C53+1,
IF(C53=income_max_row, income_total_row,
IF(C53=income_total_row, "/1",
IF(C53="/1", expenses_header_row,
IF(C53&lt;expenses_max_row, C53+1,
IF(C53=expenses_max_row, expenses_total_row,
IF(C53=expenses_total_row, "/2",
IF(C53="/2", savings_header_row,
IF(C53&lt;savings_max_row, C53+1,
IF(C53=savings_max_row, savings_total_row, -1)))))))))))</f>
        <v>-1</v>
      </c>
      <c r="D54" s="86">
        <f t="shared" si="19"/>
        <v>-1</v>
      </c>
      <c r="E54" s="85" cm="1">
        <f t="array" ref="E54">1*OR(row_id=income_header_row, row_id=expenses_header_row, row_id=savings_header_row)</f>
        <v>0</v>
      </c>
      <c r="F54" s="71">
        <f t="shared" si="20"/>
        <v>0</v>
      </c>
      <c r="G54" s="71" cm="1">
        <f t="array" ref="G54">1*OR(row_id=income_total_row, row_id=expenses_total_row, row_id=savings_total_row)</f>
        <v>0</v>
      </c>
      <c r="H54" s="89">
        <f t="shared" si="21"/>
        <v>1</v>
      </c>
      <c r="I54" s="85" t="str" cm="1">
        <f t="array" ref="I54">IFERROR(INDEX('Budget Planning'!$C:$C, header_row_id),"")</f>
        <v/>
      </c>
      <c r="J54" s="71" t="str" cm="1">
        <f t="array" ref="J54">IFERROR(INDEX('Budget Planning'!$C:$C, row_id), "")</f>
        <v/>
      </c>
      <c r="K54" s="88" t="str" cm="1">
        <f t="array" ref="K54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4" s="88" t="str" cm="1">
        <f t="array" ref="L54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4" s="93" t="str" cm="1">
        <f t="array" ref="M54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4" s="94" t="str" cm="1">
        <f t="array" ref="N54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4" s="93" t="str">
        <f t="shared" si="22"/>
        <v/>
      </c>
      <c r="P54" s="39" t="str">
        <f t="shared" ca="1" si="23"/>
        <v/>
      </c>
      <c r="Q54" s="39" t="str">
        <f t="shared" si="24"/>
        <v/>
      </c>
      <c r="R54" s="96" t="str">
        <f t="shared" ca="1" si="25"/>
        <v/>
      </c>
      <c r="S54" s="99" t="str">
        <f t="shared" si="26"/>
        <v/>
      </c>
      <c r="T54" s="39" t="str">
        <f t="shared" si="27"/>
        <v/>
      </c>
      <c r="U54" s="39" t="str">
        <f t="shared" ca="1" si="28"/>
        <v/>
      </c>
      <c r="V54" s="39" t="str">
        <f t="shared" si="29"/>
        <v/>
      </c>
      <c r="W54" s="100" t="str">
        <f t="shared" ca="1" si="30"/>
        <v/>
      </c>
      <c r="X54" s="102">
        <f t="shared" si="31"/>
        <v>-1</v>
      </c>
      <c r="Y54" s="39" t="str">
        <f t="shared" si="32"/>
        <v/>
      </c>
      <c r="Z54" s="107" t="str">
        <f t="shared" si="33"/>
        <v/>
      </c>
      <c r="AA54" s="107" t="str">
        <f t="shared" si="34"/>
        <v/>
      </c>
      <c r="AB54" s="103" t="str">
        <f t="shared" si="35"/>
        <v/>
      </c>
      <c r="AC54" s="107" t="str">
        <f t="shared" si="36"/>
        <v/>
      </c>
      <c r="AD54" s="107" t="str">
        <f t="shared" si="37"/>
        <v/>
      </c>
    </row>
    <row r="55" spans="3:30" ht="16" customHeight="1" x14ac:dyDescent="0.2">
      <c r="C55" s="85" cm="1">
        <f t="array" ref="C55" xml:space="preserve"> IF(C54=-1,-1,
IF(C54&lt;income_max_row, C54+1,
IF(C54=income_max_row, income_total_row,
IF(C54=income_total_row, "/1",
IF(C54="/1", expenses_header_row,
IF(C54&lt;expenses_max_row, C54+1,
IF(C54=expenses_max_row, expenses_total_row,
IF(C54=expenses_total_row, "/2",
IF(C54="/2", savings_header_row,
IF(C54&lt;savings_max_row, C54+1,
IF(C54=savings_max_row, savings_total_row, -1)))))))))))</f>
        <v>-1</v>
      </c>
      <c r="D55" s="86">
        <f t="shared" si="19"/>
        <v>-1</v>
      </c>
      <c r="E55" s="85" cm="1">
        <f t="array" ref="E55">1*OR(row_id=income_header_row, row_id=expenses_header_row, row_id=savings_header_row)</f>
        <v>0</v>
      </c>
      <c r="F55" s="71">
        <f t="shared" si="20"/>
        <v>0</v>
      </c>
      <c r="G55" s="71" cm="1">
        <f t="array" ref="G55">1*OR(row_id=income_total_row, row_id=expenses_total_row, row_id=savings_total_row)</f>
        <v>0</v>
      </c>
      <c r="H55" s="89">
        <f t="shared" si="21"/>
        <v>1</v>
      </c>
      <c r="I55" s="85" t="str" cm="1">
        <f t="array" ref="I55">IFERROR(INDEX('Budget Planning'!$C:$C, header_row_id),"")</f>
        <v/>
      </c>
      <c r="J55" s="71" t="str" cm="1">
        <f t="array" ref="J55">IFERROR(INDEX('Budget Planning'!$C:$C, row_id), "")</f>
        <v/>
      </c>
      <c r="K55" s="88" t="str" cm="1">
        <f t="array" ref="K55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5" s="88" t="str" cm="1">
        <f t="array" ref="L55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5" s="93" t="str" cm="1">
        <f t="array" ref="M55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5" s="94" t="str" cm="1">
        <f t="array" ref="N55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5" s="93" t="str">
        <f t="shared" si="22"/>
        <v/>
      </c>
      <c r="P55" s="39" t="str">
        <f t="shared" ca="1" si="23"/>
        <v/>
      </c>
      <c r="Q55" s="39" t="str">
        <f t="shared" si="24"/>
        <v/>
      </c>
      <c r="R55" s="96" t="str">
        <f t="shared" ca="1" si="25"/>
        <v/>
      </c>
      <c r="S55" s="99" t="str">
        <f t="shared" si="26"/>
        <v/>
      </c>
      <c r="T55" s="39" t="str">
        <f t="shared" si="27"/>
        <v/>
      </c>
      <c r="U55" s="39" t="str">
        <f t="shared" ca="1" si="28"/>
        <v/>
      </c>
      <c r="V55" s="39" t="str">
        <f t="shared" si="29"/>
        <v/>
      </c>
      <c r="W55" s="100" t="str">
        <f t="shared" ca="1" si="30"/>
        <v/>
      </c>
      <c r="X55" s="102">
        <f t="shared" si="31"/>
        <v>-1</v>
      </c>
      <c r="Y55" s="39" t="str">
        <f t="shared" si="32"/>
        <v/>
      </c>
      <c r="Z55" s="107" t="str">
        <f t="shared" si="33"/>
        <v/>
      </c>
      <c r="AA55" s="107" t="str">
        <f t="shared" si="34"/>
        <v/>
      </c>
      <c r="AB55" s="103" t="str">
        <f t="shared" si="35"/>
        <v/>
      </c>
      <c r="AC55" s="107" t="str">
        <f t="shared" si="36"/>
        <v/>
      </c>
      <c r="AD55" s="107" t="str">
        <f t="shared" si="37"/>
        <v/>
      </c>
    </row>
    <row r="56" spans="3:30" ht="16" customHeight="1" x14ac:dyDescent="0.2">
      <c r="C56" s="85" cm="1">
        <f t="array" ref="C56" xml:space="preserve"> IF(C55=-1,-1,
IF(C55&lt;income_max_row, C55+1,
IF(C55=income_max_row, income_total_row,
IF(C55=income_total_row, "/1",
IF(C55="/1", expenses_header_row,
IF(C55&lt;expenses_max_row, C55+1,
IF(C55=expenses_max_row, expenses_total_row,
IF(C55=expenses_total_row, "/2",
IF(C55="/2", savings_header_row,
IF(C55&lt;savings_max_row, C55+1,
IF(C55=savings_max_row, savings_total_row, -1)))))))))))</f>
        <v>-1</v>
      </c>
      <c r="D56" s="86">
        <f t="shared" si="19"/>
        <v>-1</v>
      </c>
      <c r="E56" s="85" cm="1">
        <f t="array" ref="E56">1*OR(row_id=income_header_row, row_id=expenses_header_row, row_id=savings_header_row)</f>
        <v>0</v>
      </c>
      <c r="F56" s="71">
        <f t="shared" si="20"/>
        <v>0</v>
      </c>
      <c r="G56" s="71" cm="1">
        <f t="array" ref="G56">1*OR(row_id=income_total_row, row_id=expenses_total_row, row_id=savings_total_row)</f>
        <v>0</v>
      </c>
      <c r="H56" s="89">
        <f t="shared" si="21"/>
        <v>1</v>
      </c>
      <c r="I56" s="85" t="str" cm="1">
        <f t="array" ref="I56">IFERROR(INDEX('Budget Planning'!$C:$C, header_row_id),"")</f>
        <v/>
      </c>
      <c r="J56" s="71" t="str" cm="1">
        <f t="array" ref="J56">IFERROR(INDEX('Budget Planning'!$C:$C, row_id), "")</f>
        <v/>
      </c>
      <c r="K56" s="88" t="str" cm="1">
        <f t="array" ref="K56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6" s="88" t="str" cm="1">
        <f t="array" ref="L56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6" s="93" t="str" cm="1">
        <f t="array" ref="M56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6" s="94" t="str" cm="1">
        <f t="array" ref="N56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6" s="93" t="str">
        <f t="shared" si="22"/>
        <v/>
      </c>
      <c r="P56" s="39" t="str">
        <f t="shared" ca="1" si="23"/>
        <v/>
      </c>
      <c r="Q56" s="39" t="str">
        <f t="shared" si="24"/>
        <v/>
      </c>
      <c r="R56" s="96" t="str">
        <f t="shared" ca="1" si="25"/>
        <v/>
      </c>
      <c r="S56" s="99" t="str">
        <f t="shared" si="26"/>
        <v/>
      </c>
      <c r="T56" s="39" t="str">
        <f t="shared" si="27"/>
        <v/>
      </c>
      <c r="U56" s="39" t="str">
        <f t="shared" ca="1" si="28"/>
        <v/>
      </c>
      <c r="V56" s="39" t="str">
        <f t="shared" si="29"/>
        <v/>
      </c>
      <c r="W56" s="100" t="str">
        <f t="shared" ca="1" si="30"/>
        <v/>
      </c>
      <c r="X56" s="102">
        <f t="shared" si="31"/>
        <v>-1</v>
      </c>
      <c r="Y56" s="39" t="str">
        <f t="shared" si="32"/>
        <v/>
      </c>
      <c r="Z56" s="107" t="str">
        <f t="shared" si="33"/>
        <v/>
      </c>
      <c r="AA56" s="107" t="str">
        <f t="shared" si="34"/>
        <v/>
      </c>
      <c r="AB56" s="103" t="str">
        <f t="shared" si="35"/>
        <v/>
      </c>
      <c r="AC56" s="107" t="str">
        <f t="shared" si="36"/>
        <v/>
      </c>
      <c r="AD56" s="107" t="str">
        <f t="shared" si="37"/>
        <v/>
      </c>
    </row>
    <row r="57" spans="3:30" ht="16" customHeight="1" x14ac:dyDescent="0.2">
      <c r="C57" s="85" cm="1">
        <f t="array" ref="C57" xml:space="preserve"> IF(C56=-1,-1,
IF(C56&lt;income_max_row, C56+1,
IF(C56=income_max_row, income_total_row,
IF(C56=income_total_row, "/1",
IF(C56="/1", expenses_header_row,
IF(C56&lt;expenses_max_row, C56+1,
IF(C56=expenses_max_row, expenses_total_row,
IF(C56=expenses_total_row, "/2",
IF(C56="/2", savings_header_row,
IF(C56&lt;savings_max_row, C56+1,
IF(C56=savings_max_row, savings_total_row, -1)))))))))))</f>
        <v>-1</v>
      </c>
      <c r="D57" s="86">
        <f t="shared" si="19"/>
        <v>-1</v>
      </c>
      <c r="E57" s="85" cm="1">
        <f t="array" ref="E57">1*OR(row_id=income_header_row, row_id=expenses_header_row, row_id=savings_header_row)</f>
        <v>0</v>
      </c>
      <c r="F57" s="71">
        <f t="shared" si="20"/>
        <v>0</v>
      </c>
      <c r="G57" s="71" cm="1">
        <f t="array" ref="G57">1*OR(row_id=income_total_row, row_id=expenses_total_row, row_id=savings_total_row)</f>
        <v>0</v>
      </c>
      <c r="H57" s="89">
        <f t="shared" si="21"/>
        <v>1</v>
      </c>
      <c r="I57" s="85" t="str" cm="1">
        <f t="array" ref="I57">IFERROR(INDEX('Budget Planning'!$C:$C, header_row_id),"")</f>
        <v/>
      </c>
      <c r="J57" s="71" t="str" cm="1">
        <f t="array" ref="J57">IFERROR(INDEX('Budget Planning'!$C:$C, row_id), "")</f>
        <v/>
      </c>
      <c r="K57" s="88" t="str" cm="1">
        <f t="array" ref="K57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7" s="88" t="str" cm="1">
        <f t="array" ref="L57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7" s="93" t="str" cm="1">
        <f t="array" ref="M57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7" s="94" t="str" cm="1">
        <f t="array" ref="N57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7" s="93" t="str">
        <f t="shared" si="22"/>
        <v/>
      </c>
      <c r="P57" s="39" t="str">
        <f t="shared" ca="1" si="23"/>
        <v/>
      </c>
      <c r="Q57" s="39" t="str">
        <f t="shared" si="24"/>
        <v/>
      </c>
      <c r="R57" s="96" t="str">
        <f t="shared" ca="1" si="25"/>
        <v/>
      </c>
      <c r="S57" s="99" t="str">
        <f t="shared" si="26"/>
        <v/>
      </c>
      <c r="T57" s="39" t="str">
        <f t="shared" si="27"/>
        <v/>
      </c>
      <c r="U57" s="39" t="str">
        <f t="shared" ca="1" si="28"/>
        <v/>
      </c>
      <c r="V57" s="39" t="str">
        <f t="shared" si="29"/>
        <v/>
      </c>
      <c r="W57" s="100" t="str">
        <f t="shared" ca="1" si="30"/>
        <v/>
      </c>
      <c r="X57" s="102">
        <f t="shared" si="31"/>
        <v>-1</v>
      </c>
      <c r="Y57" s="39" t="str">
        <f t="shared" si="32"/>
        <v/>
      </c>
      <c r="Z57" s="107" t="str">
        <f t="shared" si="33"/>
        <v/>
      </c>
      <c r="AA57" s="107" t="str">
        <f t="shared" si="34"/>
        <v/>
      </c>
      <c r="AB57" s="103" t="str">
        <f t="shared" si="35"/>
        <v/>
      </c>
      <c r="AC57" s="107" t="str">
        <f t="shared" si="36"/>
        <v/>
      </c>
      <c r="AD57" s="107" t="str">
        <f t="shared" si="37"/>
        <v/>
      </c>
    </row>
    <row r="58" spans="3:30" ht="16" customHeight="1" x14ac:dyDescent="0.2">
      <c r="C58" s="85" cm="1">
        <f t="array" ref="C58" xml:space="preserve"> IF(C57=-1,-1,
IF(C57&lt;income_max_row, C57+1,
IF(C57=income_max_row, income_total_row,
IF(C57=income_total_row, "/1",
IF(C57="/1", expenses_header_row,
IF(C57&lt;expenses_max_row, C57+1,
IF(C57=expenses_max_row, expenses_total_row,
IF(C57=expenses_total_row, "/2",
IF(C57="/2", savings_header_row,
IF(C57&lt;savings_max_row, C57+1,
IF(C57=savings_max_row, savings_total_row, -1)))))))))))</f>
        <v>-1</v>
      </c>
      <c r="D58" s="86">
        <f t="shared" si="19"/>
        <v>-1</v>
      </c>
      <c r="E58" s="85" cm="1">
        <f t="array" ref="E58">1*OR(row_id=income_header_row, row_id=expenses_header_row, row_id=savings_header_row)</f>
        <v>0</v>
      </c>
      <c r="F58" s="71">
        <f t="shared" si="20"/>
        <v>0</v>
      </c>
      <c r="G58" s="71" cm="1">
        <f t="array" ref="G58">1*OR(row_id=income_total_row, row_id=expenses_total_row, row_id=savings_total_row)</f>
        <v>0</v>
      </c>
      <c r="H58" s="89">
        <f t="shared" si="21"/>
        <v>1</v>
      </c>
      <c r="I58" s="85" t="str" cm="1">
        <f t="array" ref="I58">IFERROR(INDEX('Budget Planning'!$C:$C, header_row_id),"")</f>
        <v/>
      </c>
      <c r="J58" s="71" t="str" cm="1">
        <f t="array" ref="J58">IFERROR(INDEX('Budget Planning'!$C:$C, row_id), "")</f>
        <v/>
      </c>
      <c r="K58" s="88" t="str" cm="1">
        <f t="array" ref="K58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8" s="88" t="str" cm="1">
        <f t="array" ref="L58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8" s="93" t="str" cm="1">
        <f t="array" ref="M58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8" s="94" t="str" cm="1">
        <f t="array" ref="N58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8" s="93" t="str">
        <f t="shared" si="22"/>
        <v/>
      </c>
      <c r="P58" s="39" t="str">
        <f t="shared" ca="1" si="23"/>
        <v/>
      </c>
      <c r="Q58" s="39" t="str">
        <f t="shared" si="24"/>
        <v/>
      </c>
      <c r="R58" s="96" t="str">
        <f t="shared" ca="1" si="25"/>
        <v/>
      </c>
      <c r="S58" s="99" t="str">
        <f t="shared" si="26"/>
        <v/>
      </c>
      <c r="T58" s="39" t="str">
        <f t="shared" si="27"/>
        <v/>
      </c>
      <c r="U58" s="39" t="str">
        <f t="shared" ca="1" si="28"/>
        <v/>
      </c>
      <c r="V58" s="39" t="str">
        <f t="shared" si="29"/>
        <v/>
      </c>
      <c r="W58" s="100" t="str">
        <f t="shared" ca="1" si="30"/>
        <v/>
      </c>
      <c r="X58" s="102">
        <f t="shared" si="31"/>
        <v>-1</v>
      </c>
      <c r="Y58" s="39" t="str">
        <f t="shared" si="32"/>
        <v/>
      </c>
      <c r="Z58" s="107" t="str">
        <f t="shared" si="33"/>
        <v/>
      </c>
      <c r="AA58" s="107" t="str">
        <f t="shared" si="34"/>
        <v/>
      </c>
      <c r="AB58" s="103" t="str">
        <f t="shared" si="35"/>
        <v/>
      </c>
      <c r="AC58" s="107" t="str">
        <f t="shared" si="36"/>
        <v/>
      </c>
      <c r="AD58" s="107" t="str">
        <f t="shared" si="37"/>
        <v/>
      </c>
    </row>
    <row r="59" spans="3:30" ht="16" customHeight="1" x14ac:dyDescent="0.2">
      <c r="C59" s="85" cm="1">
        <f t="array" ref="C59" xml:space="preserve"> IF(C58=-1,-1,
IF(C58&lt;income_max_row, C58+1,
IF(C58=income_max_row, income_total_row,
IF(C58=income_total_row, "/1",
IF(C58="/1", expenses_header_row,
IF(C58&lt;expenses_max_row, C58+1,
IF(C58=expenses_max_row, expenses_total_row,
IF(C58=expenses_total_row, "/2",
IF(C58="/2", savings_header_row,
IF(C58&lt;savings_max_row, C58+1,
IF(C58=savings_max_row, savings_total_row, -1)))))))))))</f>
        <v>-1</v>
      </c>
      <c r="D59" s="86">
        <f t="shared" si="19"/>
        <v>-1</v>
      </c>
      <c r="E59" s="85" cm="1">
        <f t="array" ref="E59">1*OR(row_id=income_header_row, row_id=expenses_header_row, row_id=savings_header_row)</f>
        <v>0</v>
      </c>
      <c r="F59" s="71">
        <f t="shared" si="20"/>
        <v>0</v>
      </c>
      <c r="G59" s="71" cm="1">
        <f t="array" ref="G59">1*OR(row_id=income_total_row, row_id=expenses_total_row, row_id=savings_total_row)</f>
        <v>0</v>
      </c>
      <c r="H59" s="89">
        <f t="shared" si="21"/>
        <v>1</v>
      </c>
      <c r="I59" s="85" t="str" cm="1">
        <f t="array" ref="I59">IFERROR(INDEX('Budget Planning'!$C:$C, header_row_id),"")</f>
        <v/>
      </c>
      <c r="J59" s="71" t="str" cm="1">
        <f t="array" ref="J59">IFERROR(INDEX('Budget Planning'!$C:$C, row_id), "")</f>
        <v/>
      </c>
      <c r="K59" s="88" t="str" cm="1">
        <f t="array" ref="K59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9" s="88" t="str" cm="1">
        <f t="array" ref="L59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9" s="93" t="str" cm="1">
        <f t="array" ref="M59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9" s="94" t="str" cm="1">
        <f t="array" ref="N59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9" s="93" t="str">
        <f t="shared" si="22"/>
        <v/>
      </c>
      <c r="P59" s="39" t="str">
        <f t="shared" ca="1" si="23"/>
        <v/>
      </c>
      <c r="Q59" s="39" t="str">
        <f t="shared" si="24"/>
        <v/>
      </c>
      <c r="R59" s="96" t="str">
        <f t="shared" ca="1" si="25"/>
        <v/>
      </c>
      <c r="S59" s="99" t="str">
        <f t="shared" si="26"/>
        <v/>
      </c>
      <c r="T59" s="39" t="str">
        <f t="shared" si="27"/>
        <v/>
      </c>
      <c r="U59" s="39" t="str">
        <f t="shared" ca="1" si="28"/>
        <v/>
      </c>
      <c r="V59" s="39" t="str">
        <f t="shared" si="29"/>
        <v/>
      </c>
      <c r="W59" s="100" t="str">
        <f t="shared" ca="1" si="30"/>
        <v/>
      </c>
      <c r="X59" s="102">
        <f t="shared" si="31"/>
        <v>-1</v>
      </c>
      <c r="Y59" s="39" t="str">
        <f t="shared" si="32"/>
        <v/>
      </c>
      <c r="Z59" s="107" t="str">
        <f t="shared" si="33"/>
        <v/>
      </c>
      <c r="AA59" s="107" t="str">
        <f t="shared" si="34"/>
        <v/>
      </c>
      <c r="AB59" s="103" t="str">
        <f t="shared" si="35"/>
        <v/>
      </c>
      <c r="AC59" s="107" t="str">
        <f t="shared" si="36"/>
        <v/>
      </c>
      <c r="AD59" s="107" t="str">
        <f t="shared" si="37"/>
        <v/>
      </c>
    </row>
    <row r="60" spans="3:30" ht="16" customHeight="1" x14ac:dyDescent="0.2">
      <c r="C60" s="85" cm="1">
        <f t="array" ref="C60" xml:space="preserve"> IF(C59=-1,-1,
IF(C59&lt;income_max_row, C59+1,
IF(C59=income_max_row, income_total_row,
IF(C59=income_total_row, "/1",
IF(C59="/1", expenses_header_row,
IF(C59&lt;expenses_max_row, C59+1,
IF(C59=expenses_max_row, expenses_total_row,
IF(C59=expenses_total_row, "/2",
IF(C59="/2", savings_header_row,
IF(C59&lt;savings_max_row, C59+1,
IF(C59=savings_max_row, savings_total_row, -1)))))))))))</f>
        <v>-1</v>
      </c>
      <c r="D60" s="86">
        <f t="shared" si="19"/>
        <v>-1</v>
      </c>
      <c r="E60" s="85" cm="1">
        <f t="array" ref="E60">1*OR(row_id=income_header_row, row_id=expenses_header_row, row_id=savings_header_row)</f>
        <v>0</v>
      </c>
      <c r="F60" s="71">
        <f t="shared" si="20"/>
        <v>0</v>
      </c>
      <c r="G60" s="71" cm="1">
        <f t="array" ref="G60">1*OR(row_id=income_total_row, row_id=expenses_total_row, row_id=savings_total_row)</f>
        <v>0</v>
      </c>
      <c r="H60" s="89">
        <f t="shared" si="21"/>
        <v>1</v>
      </c>
      <c r="I60" s="85" t="str" cm="1">
        <f t="array" ref="I60">IFERROR(INDEX('Budget Planning'!$C:$C, header_row_id),"")</f>
        <v/>
      </c>
      <c r="J60" s="71" t="str" cm="1">
        <f t="array" ref="J60">IFERROR(INDEX('Budget Planning'!$C:$C, row_id), "")</f>
        <v/>
      </c>
      <c r="K60" s="88" t="str" cm="1">
        <f t="array" ref="K60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0" s="88" t="str" cm="1">
        <f t="array" ref="L60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0" s="93" t="str" cm="1">
        <f t="array" ref="M60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0" s="94" t="str" cm="1">
        <f t="array" ref="N60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0" s="93" t="str">
        <f t="shared" si="22"/>
        <v/>
      </c>
      <c r="P60" s="39" t="str">
        <f t="shared" ca="1" si="23"/>
        <v/>
      </c>
      <c r="Q60" s="39" t="str">
        <f t="shared" si="24"/>
        <v/>
      </c>
      <c r="R60" s="96" t="str">
        <f t="shared" ca="1" si="25"/>
        <v/>
      </c>
      <c r="S60" s="99" t="str">
        <f t="shared" si="26"/>
        <v/>
      </c>
      <c r="T60" s="39" t="str">
        <f t="shared" si="27"/>
        <v/>
      </c>
      <c r="U60" s="39" t="str">
        <f t="shared" ca="1" si="28"/>
        <v/>
      </c>
      <c r="V60" s="39" t="str">
        <f t="shared" si="29"/>
        <v/>
      </c>
      <c r="W60" s="100" t="str">
        <f t="shared" ca="1" si="30"/>
        <v/>
      </c>
      <c r="X60" s="102">
        <f t="shared" si="31"/>
        <v>-1</v>
      </c>
      <c r="Y60" s="39" t="str">
        <f t="shared" si="32"/>
        <v/>
      </c>
      <c r="Z60" s="107" t="str">
        <f t="shared" si="33"/>
        <v/>
      </c>
      <c r="AA60" s="107" t="str">
        <f t="shared" si="34"/>
        <v/>
      </c>
      <c r="AB60" s="103" t="str">
        <f t="shared" si="35"/>
        <v/>
      </c>
      <c r="AC60" s="107" t="str">
        <f t="shared" si="36"/>
        <v/>
      </c>
      <c r="AD60" s="107" t="str">
        <f t="shared" si="37"/>
        <v/>
      </c>
    </row>
    <row r="61" spans="3:30" ht="16" customHeight="1" x14ac:dyDescent="0.2">
      <c r="C61" s="85" cm="1">
        <f t="array" ref="C61" xml:space="preserve"> IF(C60=-1,-1,
IF(C60&lt;income_max_row, C60+1,
IF(C60=income_max_row, income_total_row,
IF(C60=income_total_row, "/1",
IF(C60="/1", expenses_header_row,
IF(C60&lt;expenses_max_row, C60+1,
IF(C60=expenses_max_row, expenses_total_row,
IF(C60=expenses_total_row, "/2",
IF(C60="/2", savings_header_row,
IF(C60&lt;savings_max_row, C60+1,
IF(C60=savings_max_row, savings_total_row, -1)))))))))))</f>
        <v>-1</v>
      </c>
      <c r="D61" s="86">
        <f t="shared" si="19"/>
        <v>-1</v>
      </c>
      <c r="E61" s="85" cm="1">
        <f t="array" ref="E61">1*OR(row_id=income_header_row, row_id=expenses_header_row, row_id=savings_header_row)</f>
        <v>0</v>
      </c>
      <c r="F61" s="71">
        <f t="shared" si="20"/>
        <v>0</v>
      </c>
      <c r="G61" s="71" cm="1">
        <f t="array" ref="G61">1*OR(row_id=income_total_row, row_id=expenses_total_row, row_id=savings_total_row)</f>
        <v>0</v>
      </c>
      <c r="H61" s="89">
        <f t="shared" si="21"/>
        <v>1</v>
      </c>
      <c r="I61" s="85" t="str" cm="1">
        <f t="array" ref="I61">IFERROR(INDEX('Budget Planning'!$C:$C, header_row_id),"")</f>
        <v/>
      </c>
      <c r="J61" s="71" t="str" cm="1">
        <f t="array" ref="J61">IFERROR(INDEX('Budget Planning'!$C:$C, row_id), "")</f>
        <v/>
      </c>
      <c r="K61" s="88" t="str" cm="1">
        <f t="array" ref="K6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1" s="88" t="str" cm="1">
        <f t="array" ref="L6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1" s="93" t="str" cm="1">
        <f t="array" ref="M61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1" s="94" t="str" cm="1">
        <f t="array" ref="N61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1" s="93" t="str">
        <f t="shared" si="22"/>
        <v/>
      </c>
      <c r="P61" s="39" t="str">
        <f t="shared" ca="1" si="23"/>
        <v/>
      </c>
      <c r="Q61" s="39" t="str">
        <f t="shared" si="24"/>
        <v/>
      </c>
      <c r="R61" s="96" t="str">
        <f t="shared" ca="1" si="25"/>
        <v/>
      </c>
      <c r="S61" s="99" t="str">
        <f t="shared" si="26"/>
        <v/>
      </c>
      <c r="T61" s="39" t="str">
        <f t="shared" si="27"/>
        <v/>
      </c>
      <c r="U61" s="39" t="str">
        <f t="shared" ca="1" si="28"/>
        <v/>
      </c>
      <c r="V61" s="39" t="str">
        <f t="shared" si="29"/>
        <v/>
      </c>
      <c r="W61" s="100" t="str">
        <f t="shared" ca="1" si="30"/>
        <v/>
      </c>
      <c r="X61" s="102">
        <f t="shared" si="31"/>
        <v>-1</v>
      </c>
      <c r="Y61" s="39" t="str">
        <f t="shared" si="32"/>
        <v/>
      </c>
      <c r="Z61" s="107" t="str">
        <f t="shared" si="33"/>
        <v/>
      </c>
      <c r="AA61" s="107" t="str">
        <f t="shared" si="34"/>
        <v/>
      </c>
      <c r="AB61" s="103" t="str">
        <f t="shared" si="35"/>
        <v/>
      </c>
      <c r="AC61" s="107" t="str">
        <f t="shared" si="36"/>
        <v/>
      </c>
      <c r="AD61" s="107" t="str">
        <f t="shared" si="37"/>
        <v/>
      </c>
    </row>
    <row r="62" spans="3:30" ht="16" customHeight="1" x14ac:dyDescent="0.2">
      <c r="C62" s="85" cm="1">
        <f t="array" ref="C62" xml:space="preserve"> IF(C61=-1,-1,
IF(C61&lt;income_max_row, C61+1,
IF(C61=income_max_row, income_total_row,
IF(C61=income_total_row, "/1",
IF(C61="/1", expenses_header_row,
IF(C61&lt;expenses_max_row, C61+1,
IF(C61=expenses_max_row, expenses_total_row,
IF(C61=expenses_total_row, "/2",
IF(C61="/2", savings_header_row,
IF(C61&lt;savings_max_row, C61+1,
IF(C61=savings_max_row, savings_total_row, -1)))))))))))</f>
        <v>-1</v>
      </c>
      <c r="D62" s="86">
        <f t="shared" si="19"/>
        <v>-1</v>
      </c>
      <c r="E62" s="85" cm="1">
        <f t="array" ref="E62">1*OR(row_id=income_header_row, row_id=expenses_header_row, row_id=savings_header_row)</f>
        <v>0</v>
      </c>
      <c r="F62" s="71">
        <f t="shared" si="20"/>
        <v>0</v>
      </c>
      <c r="G62" s="71" cm="1">
        <f t="array" ref="G62">1*OR(row_id=income_total_row, row_id=expenses_total_row, row_id=savings_total_row)</f>
        <v>0</v>
      </c>
      <c r="H62" s="89">
        <f t="shared" si="21"/>
        <v>1</v>
      </c>
      <c r="I62" s="85" t="str" cm="1">
        <f t="array" ref="I62">IFERROR(INDEX('Budget Planning'!$C:$C, header_row_id),"")</f>
        <v/>
      </c>
      <c r="J62" s="71" t="str" cm="1">
        <f t="array" ref="J62">IFERROR(INDEX('Budget Planning'!$C:$C, row_id), "")</f>
        <v/>
      </c>
      <c r="K62" s="88" t="str" cm="1">
        <f t="array" ref="K62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2" s="88" t="str" cm="1">
        <f t="array" ref="L62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2" s="93" t="str" cm="1">
        <f t="array" ref="M62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2" s="94" t="str" cm="1">
        <f t="array" ref="N62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2" s="93" t="str">
        <f t="shared" si="22"/>
        <v/>
      </c>
      <c r="P62" s="39" t="str">
        <f t="shared" ca="1" si="23"/>
        <v/>
      </c>
      <c r="Q62" s="39" t="str">
        <f t="shared" si="24"/>
        <v/>
      </c>
      <c r="R62" s="96" t="str">
        <f t="shared" ca="1" si="25"/>
        <v/>
      </c>
      <c r="S62" s="99" t="str">
        <f t="shared" si="26"/>
        <v/>
      </c>
      <c r="T62" s="39" t="str">
        <f t="shared" si="27"/>
        <v/>
      </c>
      <c r="U62" s="39" t="str">
        <f t="shared" ca="1" si="28"/>
        <v/>
      </c>
      <c r="V62" s="39" t="str">
        <f t="shared" si="29"/>
        <v/>
      </c>
      <c r="W62" s="100" t="str">
        <f t="shared" ca="1" si="30"/>
        <v/>
      </c>
      <c r="X62" s="102">
        <f t="shared" si="31"/>
        <v>-1</v>
      </c>
      <c r="Y62" s="39" t="str">
        <f t="shared" si="32"/>
        <v/>
      </c>
      <c r="Z62" s="107" t="str">
        <f t="shared" si="33"/>
        <v/>
      </c>
      <c r="AA62" s="107" t="str">
        <f t="shared" si="34"/>
        <v/>
      </c>
      <c r="AB62" s="103" t="str">
        <f t="shared" si="35"/>
        <v/>
      </c>
      <c r="AC62" s="107" t="str">
        <f t="shared" si="36"/>
        <v/>
      </c>
      <c r="AD62" s="107" t="str">
        <f t="shared" si="37"/>
        <v/>
      </c>
    </row>
    <row r="63" spans="3:30" ht="16" customHeight="1" x14ac:dyDescent="0.2">
      <c r="C63" s="85" cm="1">
        <f t="array" ref="C63" xml:space="preserve"> IF(C62=-1,-1,
IF(C62&lt;income_max_row, C62+1,
IF(C62=income_max_row, income_total_row,
IF(C62=income_total_row, "/1",
IF(C62="/1", expenses_header_row,
IF(C62&lt;expenses_max_row, C62+1,
IF(C62=expenses_max_row, expenses_total_row,
IF(C62=expenses_total_row, "/2",
IF(C62="/2", savings_header_row,
IF(C62&lt;savings_max_row, C62+1,
IF(C62=savings_max_row, savings_total_row, -1)))))))))))</f>
        <v>-1</v>
      </c>
      <c r="D63" s="86">
        <f t="shared" si="19"/>
        <v>-1</v>
      </c>
      <c r="E63" s="85" cm="1">
        <f t="array" ref="E63">1*OR(row_id=income_header_row, row_id=expenses_header_row, row_id=savings_header_row)</f>
        <v>0</v>
      </c>
      <c r="F63" s="71">
        <f t="shared" si="20"/>
        <v>0</v>
      </c>
      <c r="G63" s="71" cm="1">
        <f t="array" ref="G63">1*OR(row_id=income_total_row, row_id=expenses_total_row, row_id=savings_total_row)</f>
        <v>0</v>
      </c>
      <c r="H63" s="89">
        <f t="shared" si="21"/>
        <v>1</v>
      </c>
      <c r="I63" s="85" t="str" cm="1">
        <f t="array" ref="I63">IFERROR(INDEX('Budget Planning'!$C:$C, header_row_id),"")</f>
        <v/>
      </c>
      <c r="J63" s="71" t="str" cm="1">
        <f t="array" ref="J63">IFERROR(INDEX('Budget Planning'!$C:$C, row_id), "")</f>
        <v/>
      </c>
      <c r="K63" s="88" t="str" cm="1">
        <f t="array" ref="K63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3" s="88" t="str" cm="1">
        <f t="array" ref="L63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3" s="93" t="str" cm="1">
        <f t="array" ref="M63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3" s="94" t="str" cm="1">
        <f t="array" ref="N63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3" s="93" t="str">
        <f t="shared" si="22"/>
        <v/>
      </c>
      <c r="P63" s="39" t="str">
        <f t="shared" ca="1" si="23"/>
        <v/>
      </c>
      <c r="Q63" s="39" t="str">
        <f t="shared" si="24"/>
        <v/>
      </c>
      <c r="R63" s="96" t="str">
        <f t="shared" ca="1" si="25"/>
        <v/>
      </c>
      <c r="S63" s="99" t="str">
        <f t="shared" si="26"/>
        <v/>
      </c>
      <c r="T63" s="39" t="str">
        <f t="shared" si="27"/>
        <v/>
      </c>
      <c r="U63" s="39" t="str">
        <f t="shared" ca="1" si="28"/>
        <v/>
      </c>
      <c r="V63" s="39" t="str">
        <f t="shared" si="29"/>
        <v/>
      </c>
      <c r="W63" s="100" t="str">
        <f t="shared" ca="1" si="30"/>
        <v/>
      </c>
      <c r="X63" s="102">
        <f t="shared" si="31"/>
        <v>-1</v>
      </c>
      <c r="Y63" s="39" t="str">
        <f t="shared" si="32"/>
        <v/>
      </c>
      <c r="Z63" s="107" t="str">
        <f t="shared" si="33"/>
        <v/>
      </c>
      <c r="AA63" s="107" t="str">
        <f t="shared" si="34"/>
        <v/>
      </c>
      <c r="AB63" s="103" t="str">
        <f t="shared" si="35"/>
        <v/>
      </c>
      <c r="AC63" s="107" t="str">
        <f t="shared" si="36"/>
        <v/>
      </c>
      <c r="AD63" s="107" t="str">
        <f t="shared" si="37"/>
        <v/>
      </c>
    </row>
    <row r="64" spans="3:30" ht="16" customHeight="1" x14ac:dyDescent="0.2">
      <c r="C64" s="85" cm="1">
        <f t="array" ref="C64" xml:space="preserve"> IF(C63=-1,-1,
IF(C63&lt;income_max_row, C63+1,
IF(C63=income_max_row, income_total_row,
IF(C63=income_total_row, "/1",
IF(C63="/1", expenses_header_row,
IF(C63&lt;expenses_max_row, C63+1,
IF(C63=expenses_max_row, expenses_total_row,
IF(C63=expenses_total_row, "/2",
IF(C63="/2", savings_header_row,
IF(C63&lt;savings_max_row, C63+1,
IF(C63=savings_max_row, savings_total_row, -1)))))))))))</f>
        <v>-1</v>
      </c>
      <c r="D64" s="86">
        <f t="shared" si="19"/>
        <v>-1</v>
      </c>
      <c r="E64" s="85" cm="1">
        <f t="array" ref="E64">1*OR(row_id=income_header_row, row_id=expenses_header_row, row_id=savings_header_row)</f>
        <v>0</v>
      </c>
      <c r="F64" s="71">
        <f t="shared" si="20"/>
        <v>0</v>
      </c>
      <c r="G64" s="71" cm="1">
        <f t="array" ref="G64">1*OR(row_id=income_total_row, row_id=expenses_total_row, row_id=savings_total_row)</f>
        <v>0</v>
      </c>
      <c r="H64" s="89">
        <f t="shared" si="21"/>
        <v>1</v>
      </c>
      <c r="I64" s="85" t="str" cm="1">
        <f t="array" ref="I64">IFERROR(INDEX('Budget Planning'!$C:$C, header_row_id),"")</f>
        <v/>
      </c>
      <c r="J64" s="71" t="str" cm="1">
        <f t="array" ref="J64">IFERROR(INDEX('Budget Planning'!$C:$C, row_id), "")</f>
        <v/>
      </c>
      <c r="K64" s="88" t="str" cm="1">
        <f t="array" ref="K64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4" s="88" t="str" cm="1">
        <f t="array" ref="L64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4" s="93" t="str" cm="1">
        <f t="array" ref="M64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4" s="94" t="str" cm="1">
        <f t="array" ref="N64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4" s="93" t="str">
        <f t="shared" si="22"/>
        <v/>
      </c>
      <c r="P64" s="39" t="str">
        <f t="shared" ca="1" si="23"/>
        <v/>
      </c>
      <c r="Q64" s="39" t="str">
        <f t="shared" si="24"/>
        <v/>
      </c>
      <c r="R64" s="96" t="str">
        <f t="shared" ca="1" si="25"/>
        <v/>
      </c>
      <c r="S64" s="99" t="str">
        <f t="shared" si="26"/>
        <v/>
      </c>
      <c r="T64" s="39" t="str">
        <f t="shared" si="27"/>
        <v/>
      </c>
      <c r="U64" s="39" t="str">
        <f t="shared" ca="1" si="28"/>
        <v/>
      </c>
      <c r="V64" s="39" t="str">
        <f t="shared" si="29"/>
        <v/>
      </c>
      <c r="W64" s="100" t="str">
        <f t="shared" ca="1" si="30"/>
        <v/>
      </c>
      <c r="X64" s="102">
        <f t="shared" si="31"/>
        <v>-1</v>
      </c>
      <c r="Y64" s="39" t="str">
        <f t="shared" si="32"/>
        <v/>
      </c>
      <c r="Z64" s="107" t="str">
        <f t="shared" si="33"/>
        <v/>
      </c>
      <c r="AA64" s="107" t="str">
        <f t="shared" si="34"/>
        <v/>
      </c>
      <c r="AB64" s="103" t="str">
        <f t="shared" si="35"/>
        <v/>
      </c>
      <c r="AC64" s="107" t="str">
        <f t="shared" si="36"/>
        <v/>
      </c>
      <c r="AD64" s="107" t="str">
        <f t="shared" si="37"/>
        <v/>
      </c>
    </row>
    <row r="65" spans="3:30" ht="16" customHeight="1" x14ac:dyDescent="0.2">
      <c r="C65" s="85" cm="1">
        <f t="array" ref="C65" xml:space="preserve"> IF(C64=-1,-1,
IF(C64&lt;income_max_row, C64+1,
IF(C64=income_max_row, income_total_row,
IF(C64=income_total_row, "/1",
IF(C64="/1", expenses_header_row,
IF(C64&lt;expenses_max_row, C64+1,
IF(C64=expenses_max_row, expenses_total_row,
IF(C64=expenses_total_row, "/2",
IF(C64="/2", savings_header_row,
IF(C64&lt;savings_max_row, C64+1,
IF(C64=savings_max_row, savings_total_row, -1)))))))))))</f>
        <v>-1</v>
      </c>
      <c r="D65" s="86">
        <f t="shared" si="19"/>
        <v>-1</v>
      </c>
      <c r="E65" s="85" cm="1">
        <f t="array" ref="E65">1*OR(row_id=income_header_row, row_id=expenses_header_row, row_id=savings_header_row)</f>
        <v>0</v>
      </c>
      <c r="F65" s="71">
        <f t="shared" si="20"/>
        <v>0</v>
      </c>
      <c r="G65" s="71" cm="1">
        <f t="array" ref="G65">1*OR(row_id=income_total_row, row_id=expenses_total_row, row_id=savings_total_row)</f>
        <v>0</v>
      </c>
      <c r="H65" s="89">
        <f t="shared" si="21"/>
        <v>1</v>
      </c>
      <c r="I65" s="85" t="str" cm="1">
        <f t="array" ref="I65">IFERROR(INDEX('Budget Planning'!$C:$C, header_row_id),"")</f>
        <v/>
      </c>
      <c r="J65" s="71" t="str" cm="1">
        <f t="array" ref="J65">IFERROR(INDEX('Budget Planning'!$C:$C, row_id), "")</f>
        <v/>
      </c>
      <c r="K65" s="88" t="str" cm="1">
        <f t="array" ref="K65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5" s="88" t="str" cm="1">
        <f t="array" ref="L65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5" s="93" t="str" cm="1">
        <f t="array" ref="M65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5" s="94" t="str" cm="1">
        <f t="array" ref="N65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5" s="93" t="str">
        <f t="shared" si="22"/>
        <v/>
      </c>
      <c r="P65" s="39" t="str">
        <f t="shared" ca="1" si="23"/>
        <v/>
      </c>
      <c r="Q65" s="39" t="str">
        <f t="shared" si="24"/>
        <v/>
      </c>
      <c r="R65" s="96" t="str">
        <f t="shared" ca="1" si="25"/>
        <v/>
      </c>
      <c r="S65" s="99" t="str">
        <f t="shared" si="26"/>
        <v/>
      </c>
      <c r="T65" s="39" t="str">
        <f t="shared" si="27"/>
        <v/>
      </c>
      <c r="U65" s="39" t="str">
        <f t="shared" ca="1" si="28"/>
        <v/>
      </c>
      <c r="V65" s="39" t="str">
        <f t="shared" si="29"/>
        <v/>
      </c>
      <c r="W65" s="100" t="str">
        <f t="shared" ca="1" si="30"/>
        <v/>
      </c>
      <c r="X65" s="102">
        <f t="shared" si="31"/>
        <v>-1</v>
      </c>
      <c r="Y65" s="39" t="str">
        <f t="shared" si="32"/>
        <v/>
      </c>
      <c r="Z65" s="107" t="str">
        <f t="shared" si="33"/>
        <v/>
      </c>
      <c r="AA65" s="107" t="str">
        <f t="shared" si="34"/>
        <v/>
      </c>
      <c r="AB65" s="103" t="str">
        <f t="shared" si="35"/>
        <v/>
      </c>
      <c r="AC65" s="107" t="str">
        <f t="shared" si="36"/>
        <v/>
      </c>
      <c r="AD65" s="107" t="str">
        <f t="shared" si="37"/>
        <v/>
      </c>
    </row>
    <row r="66" spans="3:30" ht="16" customHeight="1" x14ac:dyDescent="0.2">
      <c r="C66" s="85" cm="1">
        <f t="array" ref="C66" xml:space="preserve"> IF(C65=-1,-1,
IF(C65&lt;income_max_row, C65+1,
IF(C65=income_max_row, income_total_row,
IF(C65=income_total_row, "/1",
IF(C65="/1", expenses_header_row,
IF(C65&lt;expenses_max_row, C65+1,
IF(C65=expenses_max_row, expenses_total_row,
IF(C65=expenses_total_row, "/2",
IF(C65="/2", savings_header_row,
IF(C65&lt;savings_max_row, C65+1,
IF(C65=savings_max_row, savings_total_row, -1)))))))))))</f>
        <v>-1</v>
      </c>
      <c r="D66" s="86">
        <f t="shared" si="19"/>
        <v>-1</v>
      </c>
      <c r="E66" s="85" cm="1">
        <f t="array" ref="E66">1*OR(row_id=income_header_row, row_id=expenses_header_row, row_id=savings_header_row)</f>
        <v>0</v>
      </c>
      <c r="F66" s="71">
        <f t="shared" si="20"/>
        <v>0</v>
      </c>
      <c r="G66" s="71" cm="1">
        <f t="array" ref="G66">1*OR(row_id=income_total_row, row_id=expenses_total_row, row_id=savings_total_row)</f>
        <v>0</v>
      </c>
      <c r="H66" s="89">
        <f t="shared" si="21"/>
        <v>1</v>
      </c>
      <c r="I66" s="85" t="str" cm="1">
        <f t="array" ref="I66">IFERROR(INDEX('Budget Planning'!$C:$C, header_row_id),"")</f>
        <v/>
      </c>
      <c r="J66" s="71" t="str" cm="1">
        <f t="array" ref="J66">IFERROR(INDEX('Budget Planning'!$C:$C, row_id), "")</f>
        <v/>
      </c>
      <c r="K66" s="88" t="str" cm="1">
        <f t="array" ref="K66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6" s="88" t="str" cm="1">
        <f t="array" ref="L66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6" s="93" t="str" cm="1">
        <f t="array" ref="M66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6" s="94" t="str" cm="1">
        <f t="array" ref="N66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6" s="93" t="str">
        <f t="shared" si="22"/>
        <v/>
      </c>
      <c r="P66" s="39" t="str">
        <f t="shared" ca="1" si="23"/>
        <v/>
      </c>
      <c r="Q66" s="39" t="str">
        <f t="shared" si="24"/>
        <v/>
      </c>
      <c r="R66" s="96" t="str">
        <f t="shared" ca="1" si="25"/>
        <v/>
      </c>
      <c r="S66" s="99" t="str">
        <f t="shared" si="26"/>
        <v/>
      </c>
      <c r="T66" s="39" t="str">
        <f t="shared" si="27"/>
        <v/>
      </c>
      <c r="U66" s="39" t="str">
        <f t="shared" ca="1" si="28"/>
        <v/>
      </c>
      <c r="V66" s="39" t="str">
        <f t="shared" si="29"/>
        <v/>
      </c>
      <c r="W66" s="100" t="str">
        <f t="shared" ca="1" si="30"/>
        <v/>
      </c>
      <c r="X66" s="102">
        <f t="shared" si="31"/>
        <v>-1</v>
      </c>
      <c r="Y66" s="39" t="str">
        <f t="shared" si="32"/>
        <v/>
      </c>
      <c r="Z66" s="107" t="str">
        <f t="shared" si="33"/>
        <v/>
      </c>
      <c r="AA66" s="107" t="str">
        <f t="shared" si="34"/>
        <v/>
      </c>
      <c r="AB66" s="103" t="str">
        <f t="shared" si="35"/>
        <v/>
      </c>
      <c r="AC66" s="107" t="str">
        <f t="shared" si="36"/>
        <v/>
      </c>
      <c r="AD66" s="107" t="str">
        <f t="shared" si="37"/>
        <v/>
      </c>
    </row>
    <row r="67" spans="3:30" ht="16" customHeight="1" x14ac:dyDescent="0.2">
      <c r="C67" s="85" cm="1">
        <f t="array" ref="C67" xml:space="preserve"> IF(C66=-1,-1,
IF(C66&lt;income_max_row, C66+1,
IF(C66=income_max_row, income_total_row,
IF(C66=income_total_row, "/1",
IF(C66="/1", expenses_header_row,
IF(C66&lt;expenses_max_row, C66+1,
IF(C66=expenses_max_row, expenses_total_row,
IF(C66=expenses_total_row, "/2",
IF(C66="/2", savings_header_row,
IF(C66&lt;savings_max_row, C66+1,
IF(C66=savings_max_row, savings_total_row, -1)))))))))))</f>
        <v>-1</v>
      </c>
      <c r="D67" s="86">
        <f t="shared" si="19"/>
        <v>-1</v>
      </c>
      <c r="E67" s="85" cm="1">
        <f t="array" ref="E67">1*OR(row_id=income_header_row, row_id=expenses_header_row, row_id=savings_header_row)</f>
        <v>0</v>
      </c>
      <c r="F67" s="71">
        <f t="shared" si="20"/>
        <v>0</v>
      </c>
      <c r="G67" s="71" cm="1">
        <f t="array" ref="G67">1*OR(row_id=income_total_row, row_id=expenses_total_row, row_id=savings_total_row)</f>
        <v>0</v>
      </c>
      <c r="H67" s="89">
        <f t="shared" si="21"/>
        <v>1</v>
      </c>
      <c r="I67" s="85" t="str" cm="1">
        <f t="array" ref="I67">IFERROR(INDEX('Budget Planning'!$C:$C, header_row_id),"")</f>
        <v/>
      </c>
      <c r="J67" s="71" t="str" cm="1">
        <f t="array" ref="J67">IFERROR(INDEX('Budget Planning'!$C:$C, row_id), "")</f>
        <v/>
      </c>
      <c r="K67" s="88" t="str" cm="1">
        <f t="array" ref="K67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7" s="88" t="str" cm="1">
        <f t="array" ref="L67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7" s="93" t="str" cm="1">
        <f t="array" ref="M67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7" s="94" t="str" cm="1">
        <f t="array" ref="N67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7" s="93" t="str">
        <f t="shared" si="22"/>
        <v/>
      </c>
      <c r="P67" s="39" t="str">
        <f t="shared" ca="1" si="23"/>
        <v/>
      </c>
      <c r="Q67" s="39" t="str">
        <f t="shared" si="24"/>
        <v/>
      </c>
      <c r="R67" s="96" t="str">
        <f t="shared" ca="1" si="25"/>
        <v/>
      </c>
      <c r="S67" s="99" t="str">
        <f t="shared" si="26"/>
        <v/>
      </c>
      <c r="T67" s="39" t="str">
        <f t="shared" si="27"/>
        <v/>
      </c>
      <c r="U67" s="39" t="str">
        <f t="shared" ca="1" si="28"/>
        <v/>
      </c>
      <c r="V67" s="39" t="str">
        <f t="shared" si="29"/>
        <v/>
      </c>
      <c r="W67" s="100" t="str">
        <f t="shared" ca="1" si="30"/>
        <v/>
      </c>
      <c r="X67" s="102">
        <f t="shared" si="31"/>
        <v>-1</v>
      </c>
      <c r="Y67" s="39" t="str">
        <f t="shared" si="32"/>
        <v/>
      </c>
      <c r="Z67" s="107" t="str">
        <f t="shared" si="33"/>
        <v/>
      </c>
      <c r="AA67" s="107" t="str">
        <f t="shared" si="34"/>
        <v/>
      </c>
      <c r="AB67" s="103" t="str">
        <f t="shared" si="35"/>
        <v/>
      </c>
      <c r="AC67" s="107" t="str">
        <f t="shared" si="36"/>
        <v/>
      </c>
      <c r="AD67" s="107" t="str">
        <f t="shared" si="37"/>
        <v/>
      </c>
    </row>
    <row r="68" spans="3:30" ht="16" customHeight="1" x14ac:dyDescent="0.2">
      <c r="C68" s="85" cm="1">
        <f t="array" ref="C68" xml:space="preserve"> IF(C67=-1,-1,
IF(C67&lt;income_max_row, C67+1,
IF(C67=income_max_row, income_total_row,
IF(C67=income_total_row, "/1",
IF(C67="/1", expenses_header_row,
IF(C67&lt;expenses_max_row, C67+1,
IF(C67=expenses_max_row, expenses_total_row,
IF(C67=expenses_total_row, "/2",
IF(C67="/2", savings_header_row,
IF(C67&lt;savings_max_row, C67+1,
IF(C67=savings_max_row, savings_total_row, -1)))))))))))</f>
        <v>-1</v>
      </c>
      <c r="D68" s="86">
        <f t="shared" si="19"/>
        <v>-1</v>
      </c>
      <c r="E68" s="85" cm="1">
        <f t="array" ref="E68">1*OR(row_id=income_header_row, row_id=expenses_header_row, row_id=savings_header_row)</f>
        <v>0</v>
      </c>
      <c r="F68" s="71">
        <f t="shared" si="20"/>
        <v>0</v>
      </c>
      <c r="G68" s="71" cm="1">
        <f t="array" ref="G68">1*OR(row_id=income_total_row, row_id=expenses_total_row, row_id=savings_total_row)</f>
        <v>0</v>
      </c>
      <c r="H68" s="89">
        <f t="shared" si="21"/>
        <v>1</v>
      </c>
      <c r="I68" s="85" t="str" cm="1">
        <f t="array" ref="I68">IFERROR(INDEX('Budget Planning'!$C:$C, header_row_id),"")</f>
        <v/>
      </c>
      <c r="J68" s="71" t="str" cm="1">
        <f t="array" ref="J68">IFERROR(INDEX('Budget Planning'!$C:$C, row_id), "")</f>
        <v/>
      </c>
      <c r="K68" s="88" t="str" cm="1">
        <f t="array" ref="K68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8" s="88" t="str" cm="1">
        <f t="array" ref="L68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8" s="93" t="str" cm="1">
        <f t="array" ref="M68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8" s="94" t="str" cm="1">
        <f t="array" ref="N68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8" s="93" t="str">
        <f t="shared" si="22"/>
        <v/>
      </c>
      <c r="P68" s="39" t="str">
        <f t="shared" ca="1" si="23"/>
        <v/>
      </c>
      <c r="Q68" s="39" t="str">
        <f t="shared" si="24"/>
        <v/>
      </c>
      <c r="R68" s="96" t="str">
        <f t="shared" ca="1" si="25"/>
        <v/>
      </c>
      <c r="S68" s="99" t="str">
        <f t="shared" si="26"/>
        <v/>
      </c>
      <c r="T68" s="39" t="str">
        <f t="shared" si="27"/>
        <v/>
      </c>
      <c r="U68" s="39" t="str">
        <f t="shared" ca="1" si="28"/>
        <v/>
      </c>
      <c r="V68" s="39" t="str">
        <f t="shared" si="29"/>
        <v/>
      </c>
      <c r="W68" s="100" t="str">
        <f t="shared" ca="1" si="30"/>
        <v/>
      </c>
      <c r="X68" s="102">
        <f t="shared" si="31"/>
        <v>-1</v>
      </c>
      <c r="Y68" s="39" t="str">
        <f t="shared" si="32"/>
        <v/>
      </c>
      <c r="Z68" s="107" t="str">
        <f t="shared" si="33"/>
        <v/>
      </c>
      <c r="AA68" s="107" t="str">
        <f t="shared" si="34"/>
        <v/>
      </c>
      <c r="AB68" s="103" t="str">
        <f t="shared" si="35"/>
        <v/>
      </c>
      <c r="AC68" s="107" t="str">
        <f t="shared" si="36"/>
        <v/>
      </c>
      <c r="AD68" s="107" t="str">
        <f t="shared" si="37"/>
        <v/>
      </c>
    </row>
    <row r="69" spans="3:30" ht="16" customHeight="1" x14ac:dyDescent="0.2">
      <c r="C69" s="85" cm="1">
        <f t="array" ref="C69" xml:space="preserve"> IF(C68=-1,-1,
IF(C68&lt;income_max_row, C68+1,
IF(C68=income_max_row, income_total_row,
IF(C68=income_total_row, "/1",
IF(C68="/1", expenses_header_row,
IF(C68&lt;expenses_max_row, C68+1,
IF(C68=expenses_max_row, expenses_total_row,
IF(C68=expenses_total_row, "/2",
IF(C68="/2", savings_header_row,
IF(C68&lt;savings_max_row, C68+1,
IF(C68=savings_max_row, savings_total_row, -1)))))))))))</f>
        <v>-1</v>
      </c>
      <c r="D69" s="86">
        <f t="shared" si="19"/>
        <v>-1</v>
      </c>
      <c r="E69" s="85" cm="1">
        <f t="array" ref="E69">1*OR(row_id=income_header_row, row_id=expenses_header_row, row_id=savings_header_row)</f>
        <v>0</v>
      </c>
      <c r="F69" s="71">
        <f t="shared" si="20"/>
        <v>0</v>
      </c>
      <c r="G69" s="71" cm="1">
        <f t="array" ref="G69">1*OR(row_id=income_total_row, row_id=expenses_total_row, row_id=savings_total_row)</f>
        <v>0</v>
      </c>
      <c r="H69" s="89">
        <f t="shared" si="21"/>
        <v>1</v>
      </c>
      <c r="I69" s="85" t="str" cm="1">
        <f t="array" ref="I69">IFERROR(INDEX('Budget Planning'!$C:$C, header_row_id),"")</f>
        <v/>
      </c>
      <c r="J69" s="71" t="str" cm="1">
        <f t="array" ref="J69">IFERROR(INDEX('Budget Planning'!$C:$C, row_id), "")</f>
        <v/>
      </c>
      <c r="K69" s="88" t="str" cm="1">
        <f t="array" ref="K69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9" s="88" t="str" cm="1">
        <f t="array" ref="L69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9" s="93" t="str" cm="1">
        <f t="array" ref="M69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9" s="94" t="str" cm="1">
        <f t="array" ref="N69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9" s="93" t="str">
        <f t="shared" si="22"/>
        <v/>
      </c>
      <c r="P69" s="39" t="str">
        <f t="shared" ca="1" si="23"/>
        <v/>
      </c>
      <c r="Q69" s="39" t="str">
        <f t="shared" si="24"/>
        <v/>
      </c>
      <c r="R69" s="96" t="str">
        <f t="shared" ca="1" si="25"/>
        <v/>
      </c>
      <c r="S69" s="99" t="str">
        <f t="shared" si="26"/>
        <v/>
      </c>
      <c r="T69" s="39" t="str">
        <f t="shared" si="27"/>
        <v/>
      </c>
      <c r="U69" s="39" t="str">
        <f t="shared" ca="1" si="28"/>
        <v/>
      </c>
      <c r="V69" s="39" t="str">
        <f t="shared" si="29"/>
        <v/>
      </c>
      <c r="W69" s="100" t="str">
        <f t="shared" ca="1" si="30"/>
        <v/>
      </c>
      <c r="X69" s="102">
        <f t="shared" si="31"/>
        <v>-1</v>
      </c>
      <c r="Y69" s="39" t="str">
        <f t="shared" si="32"/>
        <v/>
      </c>
      <c r="Z69" s="107" t="str">
        <f t="shared" si="33"/>
        <v/>
      </c>
      <c r="AA69" s="107" t="str">
        <f t="shared" si="34"/>
        <v/>
      </c>
      <c r="AB69" s="103" t="str">
        <f t="shared" si="35"/>
        <v/>
      </c>
      <c r="AC69" s="107" t="str">
        <f t="shared" si="36"/>
        <v/>
      </c>
      <c r="AD69" s="107" t="str">
        <f t="shared" si="37"/>
        <v/>
      </c>
    </row>
    <row r="70" spans="3:30" ht="16" customHeight="1" x14ac:dyDescent="0.2">
      <c r="J70" s="84"/>
    </row>
  </sheetData>
  <mergeCells count="8">
    <mergeCell ref="Y11:AD11"/>
    <mergeCell ref="AF11:AR11"/>
    <mergeCell ref="AQ5:AR5"/>
    <mergeCell ref="AQ6:AR6"/>
    <mergeCell ref="AN6:AP6"/>
    <mergeCell ref="AQ8:AR8"/>
    <mergeCell ref="AN9:AP9"/>
    <mergeCell ref="AQ9:AR9"/>
  </mergeCells>
  <conditionalFormatting sqref="Y13:AD69">
    <cfRule type="expression" dxfId="41" priority="28" stopIfTrue="1">
      <formula>is_total</formula>
    </cfRule>
    <cfRule type="expression" dxfId="40" priority="27" stopIfTrue="1">
      <formula>row_id=savings_header_row</formula>
    </cfRule>
    <cfRule type="expression" dxfId="39" priority="26" stopIfTrue="1">
      <formula>row_id=expenses_header_row</formula>
    </cfRule>
    <cfRule type="expression" dxfId="38" priority="25" stopIfTrue="1">
      <formula>row_id=income_header_row</formula>
    </cfRule>
  </conditionalFormatting>
  <conditionalFormatting sqref="AB13:AB69">
    <cfRule type="expression" dxfId="37" priority="31" stopIfTrue="1">
      <formula>AND(OR(is_cat, is_total), out_budget &gt; 0, out_percentage_completed &gt;= 1, header_row_id=savings_header_row)</formula>
    </cfRule>
    <cfRule type="expression" dxfId="36" priority="30" stopIfTrue="1">
      <formula>AND(OR(is_cat, is_total), out_budget &gt; 0, out_percentage_completed &gt;= 1, header_row_id=expenses_header_row)</formula>
    </cfRule>
    <cfRule type="expression" dxfId="35" priority="29" stopIfTrue="1">
      <formula>AND(OR(is_cat, is_total), out_budget &gt; 0, out_percentage_completed &gt;= 1, header_row_id=income_header_row)</formula>
    </cfRule>
    <cfRule type="dataBar" priority="32">
      <dataBar>
        <cfvo type="num" val="0"/>
        <cfvo type="num" val="1"/>
        <color theme="9" tint="0.79998168889431442"/>
      </dataBar>
      <extLst>
        <ext xmlns:x14="http://schemas.microsoft.com/office/spreadsheetml/2009/9/main" uri="{B025F937-C7B1-47D3-B67F-A62EFF666E3E}">
          <x14:id>{F120C1E9-8952-0A4B-AD8B-BD7FAC881D6F}</x14:id>
        </ext>
      </extLst>
    </cfRule>
  </conditionalFormatting>
  <conditionalFormatting sqref="AH16">
    <cfRule type="expression" dxfId="34" priority="19">
      <formula>AI16&lt;&gt;""</formula>
    </cfRule>
  </conditionalFormatting>
  <conditionalFormatting sqref="AH17">
    <cfRule type="expression" dxfId="33" priority="20">
      <formula>AI17&lt;&gt;""</formula>
    </cfRule>
  </conditionalFormatting>
  <conditionalFormatting sqref="AH18">
    <cfRule type="expression" dxfId="32" priority="21">
      <formula>AI18&lt;&gt;""</formula>
    </cfRule>
  </conditionalFormatting>
  <conditionalFormatting sqref="AH19">
    <cfRule type="expression" dxfId="31" priority="22">
      <formula>AI19&lt;&gt;""</formula>
    </cfRule>
  </conditionalFormatting>
  <conditionalFormatting sqref="AH20">
    <cfRule type="expression" dxfId="30" priority="23">
      <formula>AI20&lt;&gt;""</formula>
    </cfRule>
  </conditionalFormatting>
  <conditionalFormatting sqref="AH21">
    <cfRule type="expression" dxfId="29" priority="24">
      <formula>AI21&lt;&gt;""</formula>
    </cfRule>
  </conditionalFormatting>
  <conditionalFormatting sqref="AH29">
    <cfRule type="expression" dxfId="28" priority="13">
      <formula>AI29&lt;&gt;""</formula>
    </cfRule>
  </conditionalFormatting>
  <conditionalFormatting sqref="AH30">
    <cfRule type="expression" dxfId="27" priority="14">
      <formula>AI30&lt;&gt;""</formula>
    </cfRule>
  </conditionalFormatting>
  <conditionalFormatting sqref="AH31">
    <cfRule type="expression" dxfId="26" priority="15">
      <formula>AI31&lt;&gt;""</formula>
    </cfRule>
  </conditionalFormatting>
  <conditionalFormatting sqref="AH32">
    <cfRule type="expression" dxfId="25" priority="16">
      <formula>AI32&lt;&gt;""</formula>
    </cfRule>
  </conditionalFormatting>
  <conditionalFormatting sqref="AH33">
    <cfRule type="expression" dxfId="24" priority="17">
      <formula>AI33&lt;&gt;""</formula>
    </cfRule>
  </conditionalFormatting>
  <conditionalFormatting sqref="AH34">
    <cfRule type="expression" dxfId="23" priority="18">
      <formula>AI34&lt;&gt;""</formula>
    </cfRule>
  </conditionalFormatting>
  <conditionalFormatting sqref="AO16">
    <cfRule type="expression" dxfId="22" priority="1">
      <formula>AP16&lt;&gt;""</formula>
    </cfRule>
  </conditionalFormatting>
  <conditionalFormatting sqref="AO17">
    <cfRule type="expression" dxfId="21" priority="2">
      <formula>AP17&lt;&gt;""</formula>
    </cfRule>
  </conditionalFormatting>
  <conditionalFormatting sqref="AO18">
    <cfRule type="expression" dxfId="20" priority="3">
      <formula>AP18&lt;&gt;""</formula>
    </cfRule>
  </conditionalFormatting>
  <conditionalFormatting sqref="AO19">
    <cfRule type="expression" dxfId="19" priority="4">
      <formula>AP19&lt;&gt;""</formula>
    </cfRule>
  </conditionalFormatting>
  <conditionalFormatting sqref="AO20">
    <cfRule type="expression" dxfId="18" priority="5">
      <formula>AP20&lt;&gt;""</formula>
    </cfRule>
  </conditionalFormatting>
  <conditionalFormatting sqref="AO21">
    <cfRule type="expression" dxfId="17" priority="6">
      <formula>AP21&lt;&gt;""</formula>
    </cfRule>
  </conditionalFormatting>
  <conditionalFormatting sqref="AO29">
    <cfRule type="expression" dxfId="16" priority="7">
      <formula>AP29&lt;&gt;""</formula>
    </cfRule>
  </conditionalFormatting>
  <conditionalFormatting sqref="AO30">
    <cfRule type="expression" dxfId="15" priority="8">
      <formula>AP30&lt;&gt;""</formula>
    </cfRule>
  </conditionalFormatting>
  <conditionalFormatting sqref="AO31">
    <cfRule type="expression" dxfId="14" priority="9">
      <formula>AP31&lt;&gt;""</formula>
    </cfRule>
  </conditionalFormatting>
  <conditionalFormatting sqref="AO32">
    <cfRule type="expression" dxfId="13" priority="10">
      <formula>AP32&lt;&gt;""</formula>
    </cfRule>
  </conditionalFormatting>
  <conditionalFormatting sqref="AO33">
    <cfRule type="expression" dxfId="12" priority="11">
      <formula>AP33&lt;&gt;""</formula>
    </cfRule>
  </conditionalFormatting>
  <conditionalFormatting sqref="AO34">
    <cfRule type="expression" dxfId="11" priority="12">
      <formula>AP34&lt;&gt;""</formula>
    </cfRule>
  </conditionalFormatting>
  <pageMargins left="0.7" right="0.7" top="0.75" bottom="0.75" header="0.3" footer="0.3"/>
  <pageSetup orientation="portrait"/>
  <headerFooter>
    <oddFooter>&amp;C&amp;"Helvetica Neue,Regular"&amp;12&amp;K000000&amp;P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2" r:id="rId3" name="Check Box 10">
              <controlPr defaultSize="0" autoFill="0" autoLine="0" autoPict="0">
                <anchor moveWithCells="1">
                  <from>
                    <xdr:col>41</xdr:col>
                    <xdr:colOff>762000</xdr:colOff>
                    <xdr:row>12</xdr:row>
                    <xdr:rowOff>38100</xdr:rowOff>
                  </from>
                  <to>
                    <xdr:col>42</xdr:col>
                    <xdr:colOff>101600</xdr:colOff>
                    <xdr:row>13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4" name="Check Box 11">
              <controlPr defaultSize="0" autoFill="0" autoLine="0" autoPict="0">
                <anchor moveWithCells="1">
                  <from>
                    <xdr:col>41</xdr:col>
                    <xdr:colOff>762000</xdr:colOff>
                    <xdr:row>13</xdr:row>
                    <xdr:rowOff>25400</xdr:rowOff>
                  </from>
                  <to>
                    <xdr:col>42</xdr:col>
                    <xdr:colOff>101600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5" name="Check Box 12">
              <controlPr defaultSize="0" autoFill="0" autoLine="0" autoPict="0">
                <anchor moveWithCells="1">
                  <from>
                    <xdr:col>41</xdr:col>
                    <xdr:colOff>762000</xdr:colOff>
                    <xdr:row>14</xdr:row>
                    <xdr:rowOff>0</xdr:rowOff>
                  </from>
                  <to>
                    <xdr:col>42</xdr:col>
                    <xdr:colOff>101600</xdr:colOff>
                    <xdr:row>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6" name="Check Box 13">
              <controlPr defaultSize="0" autoFill="0" autoLine="0" autoPict="0">
                <anchor moveWithCells="1">
                  <from>
                    <xdr:col>42</xdr:col>
                    <xdr:colOff>190500</xdr:colOff>
                    <xdr:row>12</xdr:row>
                    <xdr:rowOff>38100</xdr:rowOff>
                  </from>
                  <to>
                    <xdr:col>43</xdr:col>
                    <xdr:colOff>393700</xdr:colOff>
                    <xdr:row>13</xdr:row>
                    <xdr:rowOff>25400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20C1E9-8952-0A4B-AD8B-BD7FAC881D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E7E7A"/>
              <x14:axisColor rgb="FF000000"/>
            </x14:dataBar>
          </x14:cfRule>
          <xm:sqref>AB13:AB69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B95686-6408-D942-9D19-29CA01A6850E}">
          <x14:formula1>
            <xm:f>'Dropdown Data'!$C$8:$C$21</xm:f>
          </x14:formula1>
          <xm:sqref>AQ6:AR6</xm:sqref>
        </x14:dataValidation>
        <x14:dataValidation type="list" allowBlank="1" showInputMessage="1" showErrorMessage="1" xr:uid="{3EE24896-8FA4-3E49-BD6C-6D65D3F1F232}">
          <x14:formula1>
            <xm:f>'Dropdown Data'!$E$8:$E$21</xm:f>
          </x14:formula1>
          <xm:sqref>AQ9:AR9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FB65"/>
  <sheetViews>
    <sheetView showGridLines="0" zoomScale="82" zoomScaleNormal="62" workbookViewId="0"/>
  </sheetViews>
  <sheetFormatPr baseColWidth="10" defaultColWidth="10.83203125" defaultRowHeight="16" customHeight="1" outlineLevelCol="1" x14ac:dyDescent="0.2"/>
  <cols>
    <col min="1" max="2" width="5.83203125" style="1" customWidth="1"/>
    <col min="3" max="3" width="56.83203125" style="1" customWidth="1"/>
    <col min="4" max="4" width="3.83203125" style="1" customWidth="1"/>
    <col min="5" max="5" width="13" style="1" hidden="1" customWidth="1" outlineLevel="1"/>
    <col min="6" max="10" width="11.5" style="1" hidden="1" customWidth="1" outlineLevel="1"/>
    <col min="11" max="14" width="13" style="1" hidden="1" customWidth="1" outlineLevel="1"/>
    <col min="15" max="15" width="6.83203125" style="1" hidden="1" customWidth="1" outlineLevel="1"/>
    <col min="16" max="16" width="6.6640625" style="1" hidden="1" customWidth="1" outlineLevel="1"/>
    <col min="17" max="17" width="14" style="1" bestFit="1" customWidth="1" collapsed="1"/>
    <col min="18" max="18" width="3.83203125" style="1" customWidth="1"/>
    <col min="19" max="19" width="0" style="1" hidden="1" customWidth="1" outlineLevel="1"/>
    <col min="20" max="20" width="12" style="1" hidden="1" customWidth="1" outlineLevel="1"/>
    <col min="21" max="21" width="0" style="1" hidden="1" customWidth="1" outlineLevel="1"/>
    <col min="22" max="22" width="13" style="1" hidden="1" customWidth="1" outlineLevel="1"/>
    <col min="23" max="30" width="0" style="1" hidden="1" customWidth="1" outlineLevel="1"/>
    <col min="31" max="31" width="13" style="1" bestFit="1" customWidth="1" collapsed="1"/>
    <col min="32" max="32" width="3.83203125" style="1" customWidth="1"/>
    <col min="33" max="33" width="0" style="1" hidden="1" customWidth="1" outlineLevel="1"/>
    <col min="34" max="34" width="12" style="1" hidden="1" customWidth="1" outlineLevel="1"/>
    <col min="35" max="35" width="0" style="1" hidden="1" customWidth="1" outlineLevel="1"/>
    <col min="36" max="36" width="13" style="1" hidden="1" customWidth="1" outlineLevel="1"/>
    <col min="37" max="44" width="0" style="1" hidden="1" customWidth="1" outlineLevel="1"/>
    <col min="45" max="45" width="13" style="1" bestFit="1" customWidth="1" collapsed="1"/>
    <col min="46" max="46" width="3.83203125" style="1" customWidth="1"/>
    <col min="47" max="47" width="0" style="1" hidden="1" customWidth="1" outlineLevel="1"/>
    <col min="48" max="48" width="12" style="1" hidden="1" customWidth="1" outlineLevel="1"/>
    <col min="49" max="49" width="0" style="1" hidden="1" customWidth="1" outlineLevel="1"/>
    <col min="50" max="50" width="13" style="1" hidden="1" customWidth="1" outlineLevel="1"/>
    <col min="51" max="58" width="0" style="1" hidden="1" customWidth="1" outlineLevel="1"/>
    <col min="59" max="59" width="13" style="1" bestFit="1" customWidth="1" collapsed="1"/>
    <col min="60" max="60" width="3.83203125" style="1" customWidth="1"/>
    <col min="61" max="72" width="15.83203125" style="1" hidden="1" customWidth="1" outlineLevel="1"/>
    <col min="73" max="73" width="15.83203125" style="1" customWidth="1" collapsed="1"/>
    <col min="74" max="74" width="3.83203125" style="1" customWidth="1"/>
    <col min="75" max="86" width="15.83203125" style="1" customWidth="1" outlineLevel="1"/>
    <col min="87" max="87" width="15.83203125" style="1" customWidth="1"/>
    <col min="88" max="88" width="3.83203125" style="1" customWidth="1"/>
    <col min="89" max="89" width="0" style="1" hidden="1" customWidth="1" outlineLevel="1"/>
    <col min="90" max="90" width="12" style="1" hidden="1" customWidth="1" outlineLevel="1"/>
    <col min="91" max="91" width="0" style="1" hidden="1" customWidth="1" outlineLevel="1"/>
    <col min="92" max="92" width="13" style="1" hidden="1" customWidth="1" outlineLevel="1"/>
    <col min="93" max="100" width="0" style="1" hidden="1" customWidth="1" outlineLevel="1"/>
    <col min="101" max="101" width="13" style="1" bestFit="1" customWidth="1" collapsed="1"/>
    <col min="102" max="102" width="3.83203125" style="1" customWidth="1"/>
    <col min="103" max="103" width="0" style="1" hidden="1" customWidth="1" outlineLevel="1"/>
    <col min="104" max="104" width="12" style="1" hidden="1" customWidth="1" outlineLevel="1"/>
    <col min="105" max="105" width="0" style="1" hidden="1" customWidth="1" outlineLevel="1"/>
    <col min="106" max="106" width="13" style="1" hidden="1" customWidth="1" outlineLevel="1"/>
    <col min="107" max="114" width="0" style="1" hidden="1" customWidth="1" outlineLevel="1"/>
    <col min="115" max="115" width="13" style="1" bestFit="1" customWidth="1" collapsed="1"/>
    <col min="116" max="116" width="3.83203125" style="1" customWidth="1"/>
    <col min="117" max="117" width="0" style="1" hidden="1" customWidth="1" outlineLevel="1"/>
    <col min="118" max="118" width="12" style="1" hidden="1" customWidth="1" outlineLevel="1"/>
    <col min="119" max="119" width="0" style="1" hidden="1" customWidth="1" outlineLevel="1"/>
    <col min="120" max="120" width="13" style="1" hidden="1" customWidth="1" outlineLevel="1"/>
    <col min="121" max="128" width="0" style="1" hidden="1" customWidth="1" outlineLevel="1"/>
    <col min="129" max="129" width="13" style="1" bestFit="1" customWidth="1" collapsed="1"/>
    <col min="130" max="130" width="3.83203125" style="1" customWidth="1"/>
    <col min="131" max="131" width="0" style="1" hidden="1" customWidth="1" outlineLevel="1"/>
    <col min="132" max="132" width="12" style="1" hidden="1" customWidth="1" outlineLevel="1"/>
    <col min="133" max="133" width="0" style="1" hidden="1" customWidth="1" outlineLevel="1"/>
    <col min="134" max="134" width="13" style="1" hidden="1" customWidth="1" outlineLevel="1"/>
    <col min="135" max="142" width="0" style="1" hidden="1" customWidth="1" outlineLevel="1"/>
    <col min="143" max="143" width="13" style="1" bestFit="1" customWidth="1" collapsed="1"/>
    <col min="144" max="144" width="3.83203125" style="1" customWidth="1"/>
    <col min="145" max="145" width="0" style="1" hidden="1" customWidth="1" outlineLevel="1"/>
    <col min="146" max="146" width="12" style="1" hidden="1" customWidth="1" outlineLevel="1"/>
    <col min="147" max="147" width="0" style="1" hidden="1" customWidth="1" outlineLevel="1"/>
    <col min="148" max="148" width="13" style="1" hidden="1" customWidth="1" outlineLevel="1"/>
    <col min="149" max="156" width="0" style="1" hidden="1" customWidth="1" outlineLevel="1"/>
    <col min="157" max="157" width="13" style="1" bestFit="1" customWidth="1" collapsed="1"/>
    <col min="158" max="158" width="3.83203125" style="1" customWidth="1"/>
    <col min="159" max="16384" width="10.83203125" style="1"/>
  </cols>
  <sheetData>
    <row r="1" spans="1:158" s="46" customFormat="1" ht="10" customHeight="1" x14ac:dyDescent="0.2">
      <c r="A1" s="50"/>
      <c r="B1" s="51"/>
      <c r="C1" s="52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</row>
    <row r="2" spans="1:158" s="46" customFormat="1" ht="29" customHeight="1" x14ac:dyDescent="0.35">
      <c r="A2" s="53"/>
      <c r="B2" s="54" t="s">
        <v>4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</row>
    <row r="3" spans="1:158" s="46" customFormat="1" ht="10" customHeight="1" x14ac:dyDescent="0.2">
      <c r="A3" s="53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</row>
    <row r="4" spans="1:158" ht="15.25" customHeight="1" x14ac:dyDescent="0.2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</row>
    <row r="5" spans="1:158" ht="15.25" customHeight="1" x14ac:dyDescent="0.2">
      <c r="A5" s="9"/>
      <c r="B5" s="10"/>
      <c r="C5" s="10"/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0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0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0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0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0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0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0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0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0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0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0"/>
    </row>
    <row r="6" spans="1:158" ht="15.25" customHeight="1" x14ac:dyDescent="0.2">
      <c r="A6" s="9"/>
      <c r="B6" s="10"/>
      <c r="C6" s="10"/>
      <c r="D6" s="12"/>
      <c r="E6" s="241">
        <f>Starting_Year</f>
        <v>2021</v>
      </c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3"/>
      <c r="R6" s="18"/>
      <c r="S6" s="241">
        <f>E6+1</f>
        <v>2022</v>
      </c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  <c r="AE6" s="243"/>
      <c r="AF6" s="18"/>
      <c r="AG6" s="241">
        <f t="shared" ref="AG6" si="0">S6+1</f>
        <v>2023</v>
      </c>
      <c r="AH6" s="242"/>
      <c r="AI6" s="242"/>
      <c r="AJ6" s="242"/>
      <c r="AK6" s="242"/>
      <c r="AL6" s="242"/>
      <c r="AM6" s="242"/>
      <c r="AN6" s="242"/>
      <c r="AO6" s="242"/>
      <c r="AP6" s="242"/>
      <c r="AQ6" s="242"/>
      <c r="AR6" s="242"/>
      <c r="AS6" s="243"/>
      <c r="AT6" s="18"/>
      <c r="AU6" s="241">
        <f t="shared" ref="AU6" si="1">AG6+1</f>
        <v>2024</v>
      </c>
      <c r="AV6" s="242"/>
      <c r="AW6" s="242"/>
      <c r="AX6" s="242"/>
      <c r="AY6" s="242"/>
      <c r="AZ6" s="242"/>
      <c r="BA6" s="242"/>
      <c r="BB6" s="242"/>
      <c r="BC6" s="242"/>
      <c r="BD6" s="242"/>
      <c r="BE6" s="242"/>
      <c r="BF6" s="242"/>
      <c r="BG6" s="243"/>
      <c r="BH6" s="18"/>
      <c r="BI6" s="241">
        <f t="shared" ref="BI6" si="2">AU6+1</f>
        <v>2025</v>
      </c>
      <c r="BJ6" s="242"/>
      <c r="BK6" s="242"/>
      <c r="BL6" s="242"/>
      <c r="BM6" s="242"/>
      <c r="BN6" s="242"/>
      <c r="BO6" s="242"/>
      <c r="BP6" s="242"/>
      <c r="BQ6" s="242"/>
      <c r="BR6" s="242"/>
      <c r="BS6" s="242"/>
      <c r="BT6" s="242"/>
      <c r="BU6" s="243"/>
      <c r="BV6" s="18"/>
      <c r="BW6" s="241">
        <f t="shared" ref="BW6" si="3">BI6+1</f>
        <v>2026</v>
      </c>
      <c r="BX6" s="242"/>
      <c r="BY6" s="242"/>
      <c r="BZ6" s="242"/>
      <c r="CA6" s="242"/>
      <c r="CB6" s="242"/>
      <c r="CC6" s="242"/>
      <c r="CD6" s="242"/>
      <c r="CE6" s="242"/>
      <c r="CF6" s="242"/>
      <c r="CG6" s="242"/>
      <c r="CH6" s="242"/>
      <c r="CI6" s="243"/>
      <c r="CJ6" s="18"/>
      <c r="CK6" s="241">
        <f t="shared" ref="CK6" si="4">BW6+1</f>
        <v>2027</v>
      </c>
      <c r="CL6" s="242"/>
      <c r="CM6" s="242"/>
      <c r="CN6" s="242"/>
      <c r="CO6" s="242"/>
      <c r="CP6" s="242"/>
      <c r="CQ6" s="242"/>
      <c r="CR6" s="242"/>
      <c r="CS6" s="242"/>
      <c r="CT6" s="242"/>
      <c r="CU6" s="242"/>
      <c r="CV6" s="242"/>
      <c r="CW6" s="243"/>
      <c r="CX6" s="18"/>
      <c r="CY6" s="241">
        <f t="shared" ref="CY6" si="5">CK6+1</f>
        <v>2028</v>
      </c>
      <c r="CZ6" s="242"/>
      <c r="DA6" s="242"/>
      <c r="DB6" s="242"/>
      <c r="DC6" s="242"/>
      <c r="DD6" s="242"/>
      <c r="DE6" s="242"/>
      <c r="DF6" s="242"/>
      <c r="DG6" s="242"/>
      <c r="DH6" s="242"/>
      <c r="DI6" s="242"/>
      <c r="DJ6" s="242"/>
      <c r="DK6" s="243"/>
      <c r="DL6" s="18"/>
      <c r="DM6" s="241">
        <f t="shared" ref="DM6" si="6">CY6+1</f>
        <v>2029</v>
      </c>
      <c r="DN6" s="242"/>
      <c r="DO6" s="242"/>
      <c r="DP6" s="242"/>
      <c r="DQ6" s="242"/>
      <c r="DR6" s="242"/>
      <c r="DS6" s="242"/>
      <c r="DT6" s="242"/>
      <c r="DU6" s="242"/>
      <c r="DV6" s="242"/>
      <c r="DW6" s="242"/>
      <c r="DX6" s="242"/>
      <c r="DY6" s="243"/>
      <c r="DZ6" s="18"/>
      <c r="EA6" s="241">
        <f t="shared" ref="EA6" si="7">DM6+1</f>
        <v>2030</v>
      </c>
      <c r="EB6" s="242"/>
      <c r="EC6" s="242"/>
      <c r="ED6" s="242"/>
      <c r="EE6" s="242"/>
      <c r="EF6" s="242"/>
      <c r="EG6" s="242"/>
      <c r="EH6" s="242"/>
      <c r="EI6" s="242"/>
      <c r="EJ6" s="242"/>
      <c r="EK6" s="242"/>
      <c r="EL6" s="242"/>
      <c r="EM6" s="243"/>
      <c r="EN6" s="18"/>
      <c r="EO6" s="241">
        <f t="shared" ref="EO6" si="8">EA6+1</f>
        <v>2031</v>
      </c>
      <c r="EP6" s="242"/>
      <c r="EQ6" s="242"/>
      <c r="ER6" s="242"/>
      <c r="ES6" s="242"/>
      <c r="ET6" s="242"/>
      <c r="EU6" s="242"/>
      <c r="EV6" s="242"/>
      <c r="EW6" s="242"/>
      <c r="EX6" s="242"/>
      <c r="EY6" s="242"/>
      <c r="EZ6" s="242"/>
      <c r="FA6" s="243"/>
      <c r="FB6" s="18"/>
    </row>
    <row r="7" spans="1:158" ht="15.25" customHeight="1" x14ac:dyDescent="0.2">
      <c r="A7" s="9"/>
      <c r="B7" s="10"/>
      <c r="C7" s="10"/>
      <c r="D7" s="13"/>
      <c r="E7" s="14" t="str" cm="1">
        <f t="array" aca="1" ref="E7" ca="1">IF(E8=0,"Jan ✓","Jan")</f>
        <v>Jan ✓</v>
      </c>
      <c r="F7" s="14" t="str" cm="1">
        <f t="array" aca="1" ref="F7" ca="1">IF(F8=0,"Feb ✓","Feb")</f>
        <v>Feb ✓</v>
      </c>
      <c r="G7" s="14" t="str" cm="1">
        <f t="array" aca="1" ref="G7" ca="1">IF(G8=0,"Mar ✓","Mar")</f>
        <v>Mar ✓</v>
      </c>
      <c r="H7" s="14" t="str" cm="1">
        <f t="array" aca="1" ref="H7" ca="1">IF(H8=0,"Apr ✓","Apr")</f>
        <v>Apr ✓</v>
      </c>
      <c r="I7" s="14" t="str" cm="1">
        <f t="array" aca="1" ref="I7" ca="1">IF(I8=0,"May ✓","May")</f>
        <v>May ✓</v>
      </c>
      <c r="J7" s="14" t="str" cm="1">
        <f t="array" aca="1" ref="J7" ca="1">IF(J8=0,"Jun ✓","Jun")</f>
        <v>Jun ✓</v>
      </c>
      <c r="K7" s="14" t="str" cm="1">
        <f t="array" aca="1" ref="K7" ca="1">IF(K8=0,"Jul ✓","Jul")</f>
        <v>Jul ✓</v>
      </c>
      <c r="L7" s="14" t="str" cm="1">
        <f t="array" aca="1" ref="L7" ca="1">IF(L8=0,"Aug ✓","Aug")</f>
        <v>Aug ✓</v>
      </c>
      <c r="M7" s="14" t="str" cm="1">
        <f t="array" aca="1" ref="M7" ca="1">IF(M8=0,"Sep ✓","Sep")</f>
        <v>Sep ✓</v>
      </c>
      <c r="N7" s="14" t="str" cm="1">
        <f t="array" aca="1" ref="N7" ca="1">IF(N8=0,"Oct ✓","Oct")</f>
        <v>Oct ✓</v>
      </c>
      <c r="O7" s="14" t="str" cm="1">
        <f t="array" aca="1" ref="O7" ca="1">IF(O8=0,"Nov ✓","Nov")</f>
        <v>Nov ✓</v>
      </c>
      <c r="P7" s="14" t="str" cm="1">
        <f t="array" aca="1" ref="P7" ca="1">IF(P8=0,"Dec ✓","Dec'")</f>
        <v>Dec ✓</v>
      </c>
      <c r="Q7" s="14" t="str" cm="1">
        <f t="array" aca="1" ref="Q7" ca="1">IF(Q8=0,"Total ✓","Total")</f>
        <v>Total ✓</v>
      </c>
      <c r="R7" s="42"/>
      <c r="S7" s="14" t="str" cm="1">
        <f t="array" aca="1" ref="S7" ca="1">IF(S8=0,"Jan ✓","Jan")</f>
        <v>Jan ✓</v>
      </c>
      <c r="T7" s="14" t="str" cm="1">
        <f t="array" aca="1" ref="T7" ca="1">IF(T8=0,"Feb ✓","Feb")</f>
        <v>Feb ✓</v>
      </c>
      <c r="U7" s="14" t="str" cm="1">
        <f t="array" aca="1" ref="U7" ca="1">IF(U8=0,"Mar ✓","Mar")</f>
        <v>Mar ✓</v>
      </c>
      <c r="V7" s="14" t="str" cm="1">
        <f t="array" aca="1" ref="V7" ca="1">IF(V8=0,"Apr ✓","Apr")</f>
        <v>Apr ✓</v>
      </c>
      <c r="W7" s="14" t="str" cm="1">
        <f t="array" aca="1" ref="W7" ca="1">IF(W8=0,"May ✓","May")</f>
        <v>May ✓</v>
      </c>
      <c r="X7" s="14" t="str" cm="1">
        <f t="array" aca="1" ref="X7" ca="1">IF(X8=0,"Jun ✓","Jun")</f>
        <v>Jun ✓</v>
      </c>
      <c r="Y7" s="14" t="str" cm="1">
        <f t="array" aca="1" ref="Y7" ca="1">IF(Y8=0,"Jul ✓","Jul")</f>
        <v>Jul ✓</v>
      </c>
      <c r="Z7" s="14" t="str" cm="1">
        <f t="array" aca="1" ref="Z7" ca="1">IF(Z8=0,"Aug ✓","Aug")</f>
        <v>Aug ✓</v>
      </c>
      <c r="AA7" s="14" t="str" cm="1">
        <f t="array" aca="1" ref="AA7" ca="1">IF(AA8=0,"Sep ✓","Sep")</f>
        <v>Sep ✓</v>
      </c>
      <c r="AB7" s="14" t="str" cm="1">
        <f t="array" aca="1" ref="AB7" ca="1">IF(AB8=0,"Oct ✓","Oct")</f>
        <v>Oct ✓</v>
      </c>
      <c r="AC7" s="14" t="str" cm="1">
        <f t="array" aca="1" ref="AC7" ca="1">IF(AC8=0,"Nov ✓","Nov")</f>
        <v>Nov ✓</v>
      </c>
      <c r="AD7" s="14" t="str" cm="1">
        <f t="array" aca="1" ref="AD7" ca="1">IF(AD8=0,"Dec ✓","Dec'")</f>
        <v>Dec ✓</v>
      </c>
      <c r="AE7" s="14" t="str" cm="1">
        <f t="array" aca="1" ref="AE7" ca="1">IF(AE8=0,"Total ✓","Total")</f>
        <v>Total ✓</v>
      </c>
      <c r="AF7" s="42"/>
      <c r="AG7" s="14" t="str" cm="1">
        <f t="array" aca="1" ref="AG7" ca="1">IF(AG8=0,"Jan ✓","Jan")</f>
        <v>Jan ✓</v>
      </c>
      <c r="AH7" s="14" t="str" cm="1">
        <f t="array" aca="1" ref="AH7" ca="1">IF(AH8=0,"Feb ✓","Feb")</f>
        <v>Feb ✓</v>
      </c>
      <c r="AI7" s="14" t="str" cm="1">
        <f t="array" aca="1" ref="AI7" ca="1">IF(AI8=0,"Mar ✓","Mar")</f>
        <v>Mar ✓</v>
      </c>
      <c r="AJ7" s="14" t="str" cm="1">
        <f t="array" aca="1" ref="AJ7" ca="1">IF(AJ8=0,"Apr ✓","Apr")</f>
        <v>Apr ✓</v>
      </c>
      <c r="AK7" s="14" t="str" cm="1">
        <f t="array" aca="1" ref="AK7" ca="1">IF(AK8=0,"May ✓","May")</f>
        <v>May ✓</v>
      </c>
      <c r="AL7" s="14" t="str" cm="1">
        <f t="array" aca="1" ref="AL7" ca="1">IF(AL8=0,"Jun ✓","Jun")</f>
        <v>Jun ✓</v>
      </c>
      <c r="AM7" s="14" t="str" cm="1">
        <f t="array" aca="1" ref="AM7" ca="1">IF(AM8=0,"Jul ✓","Jul")</f>
        <v>Jul ✓</v>
      </c>
      <c r="AN7" s="14" t="str" cm="1">
        <f t="array" aca="1" ref="AN7" ca="1">IF(AN8=0,"Aug ✓","Aug")</f>
        <v>Aug ✓</v>
      </c>
      <c r="AO7" s="14" t="str" cm="1">
        <f t="array" aca="1" ref="AO7" ca="1">IF(AO8=0,"Sep ✓","Sep")</f>
        <v>Sep ✓</v>
      </c>
      <c r="AP7" s="14" t="str" cm="1">
        <f t="array" aca="1" ref="AP7" ca="1">IF(AP8=0,"Oct ✓","Oct")</f>
        <v>Oct ✓</v>
      </c>
      <c r="AQ7" s="14" t="str" cm="1">
        <f t="array" aca="1" ref="AQ7" ca="1">IF(AQ8=0,"Nov ✓","Nov")</f>
        <v>Nov ✓</v>
      </c>
      <c r="AR7" s="14" t="str" cm="1">
        <f t="array" aca="1" ref="AR7" ca="1">IF(AR8=0,"Dec ✓","Dec'")</f>
        <v>Dec ✓</v>
      </c>
      <c r="AS7" s="14" t="str" cm="1">
        <f t="array" aca="1" ref="AS7" ca="1">IF(AS8=0,"Total ✓","Total")</f>
        <v>Total ✓</v>
      </c>
      <c r="AT7" s="42"/>
      <c r="AU7" s="14" t="str" cm="1">
        <f t="array" aca="1" ref="AU7" ca="1">IF(AU8=0,"Jan ✓","Jan")</f>
        <v>Jan ✓</v>
      </c>
      <c r="AV7" s="14" t="str" cm="1">
        <f t="array" aca="1" ref="AV7" ca="1">IF(AV8=0,"Feb ✓","Feb")</f>
        <v>Feb ✓</v>
      </c>
      <c r="AW7" s="14" t="str" cm="1">
        <f t="array" aca="1" ref="AW7" ca="1">IF(AW8=0,"Mar ✓","Mar")</f>
        <v>Mar ✓</v>
      </c>
      <c r="AX7" s="14" t="str" cm="1">
        <f t="array" aca="1" ref="AX7" ca="1">IF(AX8=0,"Apr ✓","Apr")</f>
        <v>Apr ✓</v>
      </c>
      <c r="AY7" s="14" t="str" cm="1">
        <f t="array" aca="1" ref="AY7" ca="1">IF(AY8=0,"May ✓","May")</f>
        <v>May ✓</v>
      </c>
      <c r="AZ7" s="14" t="str" cm="1">
        <f t="array" aca="1" ref="AZ7" ca="1">IF(AZ8=0,"Jun ✓","Jun")</f>
        <v>Jun ✓</v>
      </c>
      <c r="BA7" s="14" t="str" cm="1">
        <f t="array" aca="1" ref="BA7" ca="1">IF(BA8=0,"Jul ✓","Jul")</f>
        <v>Jul ✓</v>
      </c>
      <c r="BB7" s="14" t="str" cm="1">
        <f t="array" aca="1" ref="BB7" ca="1">IF(BB8=0,"Aug ✓","Aug")</f>
        <v>Aug ✓</v>
      </c>
      <c r="BC7" s="14" t="str" cm="1">
        <f t="array" aca="1" ref="BC7" ca="1">IF(BC8=0,"Sep ✓","Sep")</f>
        <v>Sep ✓</v>
      </c>
      <c r="BD7" s="14" t="str" cm="1">
        <f t="array" aca="1" ref="BD7" ca="1">IF(BD8=0,"Oct ✓","Oct")</f>
        <v>Oct ✓</v>
      </c>
      <c r="BE7" s="14" t="str" cm="1">
        <f t="array" aca="1" ref="BE7" ca="1">IF(BE8=0,"Nov ✓","Nov")</f>
        <v>Nov ✓</v>
      </c>
      <c r="BF7" s="14" t="str" cm="1">
        <f t="array" aca="1" ref="BF7" ca="1">IF(BF8=0,"Dec ✓","Dec'")</f>
        <v>Dec ✓</v>
      </c>
      <c r="BG7" s="14" t="str" cm="1">
        <f t="array" aca="1" ref="BG7" ca="1">IF(BG8=0,"Total ✓","Total")</f>
        <v>Total ✓</v>
      </c>
      <c r="BH7" s="42"/>
      <c r="BI7" s="14" t="str" cm="1">
        <f t="array" aca="1" ref="BI7" ca="1">IF(BI8=0,"Jan ✓","Jan")</f>
        <v>Jan ✓</v>
      </c>
      <c r="BJ7" s="14" t="str" cm="1">
        <f t="array" aca="1" ref="BJ7" ca="1">IF(BJ8=0,"Feb ✓","Feb")</f>
        <v>Feb ✓</v>
      </c>
      <c r="BK7" s="14" t="str" cm="1">
        <f t="array" aca="1" ref="BK7" ca="1">IF(BK8=0,"Mar ✓","Mar")</f>
        <v>Mar ✓</v>
      </c>
      <c r="BL7" s="14" t="str" cm="1">
        <f t="array" aca="1" ref="BL7" ca="1">IF(BL8=0,"Apr ✓","Apr")</f>
        <v>Apr ✓</v>
      </c>
      <c r="BM7" s="14" t="str" cm="1">
        <f t="array" aca="1" ref="BM7" ca="1">IF(BM8=0,"May ✓","May")</f>
        <v>May ✓</v>
      </c>
      <c r="BN7" s="14" t="str" cm="1">
        <f t="array" aca="1" ref="BN7" ca="1">IF(BN8=0,"Jun ✓","Jun")</f>
        <v>Jun ✓</v>
      </c>
      <c r="BO7" s="14" t="str" cm="1">
        <f t="array" aca="1" ref="BO7" ca="1">IF(BO8=0,"Jul ✓","Jul")</f>
        <v>Jul ✓</v>
      </c>
      <c r="BP7" s="14" t="str" cm="1">
        <f t="array" aca="1" ref="BP7" ca="1">IF(BP8=0,"Aug ✓","Aug")</f>
        <v>Aug ✓</v>
      </c>
      <c r="BQ7" s="14" t="str" cm="1">
        <f t="array" aca="1" ref="BQ7" ca="1">IF(BQ8=0,"Sep ✓","Sep")</f>
        <v>Sep ✓</v>
      </c>
      <c r="BR7" s="14" t="str" cm="1">
        <f t="array" aca="1" ref="BR7" ca="1">IF(BR8=0,"Oct ✓","Oct")</f>
        <v>Oct ✓</v>
      </c>
      <c r="BS7" s="14" t="str" cm="1">
        <f t="array" aca="1" ref="BS7" ca="1">IF(BS8=0,"Nov ✓","Nov")</f>
        <v>Nov ✓</v>
      </c>
      <c r="BT7" s="14" t="str">
        <f ca="1">IF(BT8=0,"Dec ✓","Dec")</f>
        <v>Dec ✓</v>
      </c>
      <c r="BU7" s="14" t="str" cm="1">
        <f t="array" aca="1" ref="BU7" ca="1">IF(BU8=0,"Total ✓","Total")</f>
        <v>Total ✓</v>
      </c>
      <c r="BV7" s="156"/>
      <c r="BW7" s="14" t="str" cm="1">
        <f t="array" aca="1" ref="BW7" ca="1">IF(BW8=0,"Jan ✓","Jan")</f>
        <v>Jan ✓</v>
      </c>
      <c r="BX7" s="14" t="str" cm="1">
        <f t="array" aca="1" ref="BX7" ca="1">IF(BX8=0,"Feb ✓","Feb")</f>
        <v>Feb ✓</v>
      </c>
      <c r="BY7" s="14" t="str" cm="1">
        <f t="array" aca="1" ref="BY7" ca="1">IF(BY8=0,"Mar ✓","Mar")</f>
        <v>Mar ✓</v>
      </c>
      <c r="BZ7" s="14" t="str" cm="1">
        <f t="array" aca="1" ref="BZ7" ca="1">IF(BZ8=0,"Apr ✓","Apr")</f>
        <v>Apr ✓</v>
      </c>
      <c r="CA7" s="14" t="str" cm="1">
        <f t="array" aca="1" ref="CA7" ca="1">IF(CA8=0,"May ✓","May")</f>
        <v>May</v>
      </c>
      <c r="CB7" s="14" t="str" cm="1">
        <f t="array" aca="1" ref="CB7" ca="1">IF(CB8=0,"Jun ✓","Jun")</f>
        <v>Jun</v>
      </c>
      <c r="CC7" s="14" t="str" cm="1">
        <f t="array" aca="1" ref="CC7" ca="1">IF(CC8=0,"Jul ✓","Jul")</f>
        <v>Jul ✓</v>
      </c>
      <c r="CD7" s="14" t="str" cm="1">
        <f t="array" aca="1" ref="CD7" ca="1">IF(CD8=0,"Aug ✓","Aug")</f>
        <v>Aug ✓</v>
      </c>
      <c r="CE7" s="14" t="str" cm="1">
        <f t="array" aca="1" ref="CE7" ca="1">IF(CE8=0,"Sep ✓","Sep")</f>
        <v>Sep ✓</v>
      </c>
      <c r="CF7" s="14" t="str" cm="1">
        <f t="array" aca="1" ref="CF7" ca="1">IF(CF8=0,"Oct ✓","Oct")</f>
        <v>Oct ✓</v>
      </c>
      <c r="CG7" s="14" t="str" cm="1">
        <f t="array" aca="1" ref="CG7" ca="1">IF(CG8=0,"Nov ✓","Nov")</f>
        <v>Nov ✓</v>
      </c>
      <c r="CH7" s="14" t="str" cm="1">
        <f t="array" aca="1" ref="CH7" ca="1">IF(CH8=0,"Dec ✓","Dec'")</f>
        <v>Dec ✓</v>
      </c>
      <c r="CI7" s="14" t="str" cm="1">
        <f t="array" aca="1" ref="CI7" ca="1">IF(CI8=0,"Total ✓","Total")</f>
        <v>Total</v>
      </c>
      <c r="CJ7" s="42"/>
      <c r="CK7" s="14" t="str" cm="1">
        <f t="array" aca="1" ref="CK7" ca="1">IF(CK8=0,"Jan ✓","Jan")</f>
        <v>Jan ✓</v>
      </c>
      <c r="CL7" s="14" t="str" cm="1">
        <f t="array" aca="1" ref="CL7" ca="1">IF(CL8=0,"Feb ✓","Feb")</f>
        <v>Feb ✓</v>
      </c>
      <c r="CM7" s="14" t="str" cm="1">
        <f t="array" aca="1" ref="CM7" ca="1">IF(CM8=0,"Mar ✓","Mar")</f>
        <v>Mar ✓</v>
      </c>
      <c r="CN7" s="14" t="str" cm="1">
        <f t="array" aca="1" ref="CN7" ca="1">IF(CN8=0,"Apr ✓","Apr")</f>
        <v>Apr ✓</v>
      </c>
      <c r="CO7" s="14" t="str" cm="1">
        <f t="array" aca="1" ref="CO7" ca="1">IF(CO8=0,"May ✓","May")</f>
        <v>May ✓</v>
      </c>
      <c r="CP7" s="14" t="str" cm="1">
        <f t="array" aca="1" ref="CP7" ca="1">IF(CP8=0,"Jun ✓","Jun")</f>
        <v>Jun ✓</v>
      </c>
      <c r="CQ7" s="14" t="str" cm="1">
        <f t="array" aca="1" ref="CQ7" ca="1">IF(CQ8=0,"Jul ✓","Jul")</f>
        <v>Jul ✓</v>
      </c>
      <c r="CR7" s="14" t="str" cm="1">
        <f t="array" aca="1" ref="CR7" ca="1">IF(CR8=0,"Aug ✓","Aug")</f>
        <v>Aug ✓</v>
      </c>
      <c r="CS7" s="14" t="str" cm="1">
        <f t="array" aca="1" ref="CS7" ca="1">IF(CS8=0,"Sep ✓","Sep")</f>
        <v>Sep ✓</v>
      </c>
      <c r="CT7" s="14" t="str" cm="1">
        <f t="array" aca="1" ref="CT7" ca="1">IF(CT8=0,"Oct ✓","Oct")</f>
        <v>Oct ✓</v>
      </c>
      <c r="CU7" s="14" t="str" cm="1">
        <f t="array" aca="1" ref="CU7" ca="1">IF(CU8=0,"Nov ✓","Nov")</f>
        <v>Nov ✓</v>
      </c>
      <c r="CV7" s="14" t="str" cm="1">
        <f t="array" aca="1" ref="CV7" ca="1">IF(CV8=0,"Dec ✓","Dec'")</f>
        <v>Dec ✓</v>
      </c>
      <c r="CW7" s="14" t="str" cm="1">
        <f t="array" aca="1" ref="CW7" ca="1">IF(CW8=0,"Total ✓","Total")</f>
        <v>Total ✓</v>
      </c>
      <c r="CX7" s="42"/>
      <c r="CY7" s="14" t="str" cm="1">
        <f t="array" aca="1" ref="CY7" ca="1">IF(CY8=0,"Jan ✓","Jan")</f>
        <v>Jan ✓</v>
      </c>
      <c r="CZ7" s="14" t="str" cm="1">
        <f t="array" aca="1" ref="CZ7" ca="1">IF(CZ8=0,"Feb ✓","Feb")</f>
        <v>Feb ✓</v>
      </c>
      <c r="DA7" s="14" t="str" cm="1">
        <f t="array" aca="1" ref="DA7" ca="1">IF(DA8=0,"Mar ✓","Mar")</f>
        <v>Mar ✓</v>
      </c>
      <c r="DB7" s="14" t="str" cm="1">
        <f t="array" aca="1" ref="DB7" ca="1">IF(DB8=0,"Apr ✓","Apr")</f>
        <v>Apr ✓</v>
      </c>
      <c r="DC7" s="14" t="str" cm="1">
        <f t="array" aca="1" ref="DC7" ca="1">IF(DC8=0,"May ✓","May")</f>
        <v>May ✓</v>
      </c>
      <c r="DD7" s="14" t="str" cm="1">
        <f t="array" aca="1" ref="DD7" ca="1">IF(DD8=0,"Jun ✓","Jun")</f>
        <v>Jun ✓</v>
      </c>
      <c r="DE7" s="14" t="str" cm="1">
        <f t="array" aca="1" ref="DE7" ca="1">IF(DE8=0,"Jul ✓","Jul")</f>
        <v>Jul ✓</v>
      </c>
      <c r="DF7" s="14" t="str" cm="1">
        <f t="array" aca="1" ref="DF7" ca="1">IF(DF8=0,"Aug ✓","Aug")</f>
        <v>Aug ✓</v>
      </c>
      <c r="DG7" s="14" t="str" cm="1">
        <f t="array" aca="1" ref="DG7" ca="1">IF(DG8=0,"Sep ✓","Sep")</f>
        <v>Sep ✓</v>
      </c>
      <c r="DH7" s="14" t="str" cm="1">
        <f t="array" aca="1" ref="DH7" ca="1">IF(DH8=0,"Oct ✓","Oct")</f>
        <v>Oct ✓</v>
      </c>
      <c r="DI7" s="14" t="str" cm="1">
        <f t="array" aca="1" ref="DI7" ca="1">IF(DI8=0,"Nov ✓","Nov")</f>
        <v>Nov ✓</v>
      </c>
      <c r="DJ7" s="14" t="str" cm="1">
        <f t="array" aca="1" ref="DJ7" ca="1">IF(DJ8=0,"Dec ✓","Dec'")</f>
        <v>Dec ✓</v>
      </c>
      <c r="DK7" s="14" t="str" cm="1">
        <f t="array" aca="1" ref="DK7" ca="1">IF(DK8=0,"Total ✓","Total")</f>
        <v>Total ✓</v>
      </c>
      <c r="DL7" s="42"/>
      <c r="DM7" s="14" t="str" cm="1">
        <f t="array" aca="1" ref="DM7" ca="1">IF(DM8=0,"Jan ✓","Jan")</f>
        <v>Jan ✓</v>
      </c>
      <c r="DN7" s="14" t="str" cm="1">
        <f t="array" aca="1" ref="DN7" ca="1">IF(DN8=0,"Feb ✓","Feb")</f>
        <v>Feb ✓</v>
      </c>
      <c r="DO7" s="14" t="str" cm="1">
        <f t="array" aca="1" ref="DO7" ca="1">IF(DO8=0,"Mar ✓","Mar")</f>
        <v>Mar ✓</v>
      </c>
      <c r="DP7" s="14" t="str" cm="1">
        <f t="array" aca="1" ref="DP7" ca="1">IF(DP8=0,"Apr ✓","Apr")</f>
        <v>Apr ✓</v>
      </c>
      <c r="DQ7" s="14" t="str" cm="1">
        <f t="array" aca="1" ref="DQ7" ca="1">IF(DQ8=0,"May ✓","May")</f>
        <v>May ✓</v>
      </c>
      <c r="DR7" s="14" t="str" cm="1">
        <f t="array" aca="1" ref="DR7" ca="1">IF(DR8=0,"Jun ✓","Jun")</f>
        <v>Jun ✓</v>
      </c>
      <c r="DS7" s="14" t="str" cm="1">
        <f t="array" aca="1" ref="DS7" ca="1">IF(DS8=0,"Jul ✓","Jul")</f>
        <v>Jul ✓</v>
      </c>
      <c r="DT7" s="14" t="str" cm="1">
        <f t="array" aca="1" ref="DT7" ca="1">IF(DT8=0,"Aug ✓","Aug")</f>
        <v>Aug ✓</v>
      </c>
      <c r="DU7" s="14" t="str" cm="1">
        <f t="array" aca="1" ref="DU7" ca="1">IF(DU8=0,"Sep ✓","Sep")</f>
        <v>Sep ✓</v>
      </c>
      <c r="DV7" s="14" t="str" cm="1">
        <f t="array" aca="1" ref="DV7" ca="1">IF(DV8=0,"Oct ✓","Oct")</f>
        <v>Oct ✓</v>
      </c>
      <c r="DW7" s="14" t="str" cm="1">
        <f t="array" aca="1" ref="DW7" ca="1">IF(DW8=0,"Nov ✓","Nov")</f>
        <v>Nov ✓</v>
      </c>
      <c r="DX7" s="14" t="str" cm="1">
        <f t="array" aca="1" ref="DX7" ca="1">IF(DX8=0,"Dec ✓","Dec'")</f>
        <v>Dec ✓</v>
      </c>
      <c r="DY7" s="14" t="str" cm="1">
        <f t="array" aca="1" ref="DY7" ca="1">IF(DY8=0,"Total ✓","Total")</f>
        <v>Total ✓</v>
      </c>
      <c r="DZ7" s="42"/>
      <c r="EA7" s="14" t="str" cm="1">
        <f t="array" aca="1" ref="EA7" ca="1">IF(EA8=0,"Jan ✓","Jan")</f>
        <v>Jan ✓</v>
      </c>
      <c r="EB7" s="14" t="str" cm="1">
        <f t="array" aca="1" ref="EB7" ca="1">IF(EB8=0,"Feb ✓","Feb")</f>
        <v>Feb ✓</v>
      </c>
      <c r="EC7" s="14" t="str" cm="1">
        <f t="array" aca="1" ref="EC7" ca="1">IF(EC8=0,"Mar ✓","Mar")</f>
        <v>Mar ✓</v>
      </c>
      <c r="ED7" s="14" t="str" cm="1">
        <f t="array" aca="1" ref="ED7" ca="1">IF(ED8=0,"Apr ✓","Apr")</f>
        <v>Apr ✓</v>
      </c>
      <c r="EE7" s="14" t="str" cm="1">
        <f t="array" aca="1" ref="EE7" ca="1">IF(EE8=0,"May ✓","May")</f>
        <v>May ✓</v>
      </c>
      <c r="EF7" s="14" t="str" cm="1">
        <f t="array" aca="1" ref="EF7" ca="1">IF(EF8=0,"Jun ✓","Jun")</f>
        <v>Jun ✓</v>
      </c>
      <c r="EG7" s="14" t="str" cm="1">
        <f t="array" aca="1" ref="EG7" ca="1">IF(EG8=0,"Jul ✓","Jul")</f>
        <v>Jul ✓</v>
      </c>
      <c r="EH7" s="14" t="str" cm="1">
        <f t="array" aca="1" ref="EH7" ca="1">IF(EH8=0,"Aug ✓","Aug")</f>
        <v>Aug ✓</v>
      </c>
      <c r="EI7" s="14" t="str" cm="1">
        <f t="array" aca="1" ref="EI7" ca="1">IF(EI8=0,"Sep ✓","Sep")</f>
        <v>Sep ✓</v>
      </c>
      <c r="EJ7" s="14" t="str" cm="1">
        <f t="array" aca="1" ref="EJ7" ca="1">IF(EJ8=0,"Oct ✓","Oct")</f>
        <v>Oct ✓</v>
      </c>
      <c r="EK7" s="14" t="str" cm="1">
        <f t="array" aca="1" ref="EK7" ca="1">IF(EK8=0,"Nov ✓","Nov")</f>
        <v>Nov ✓</v>
      </c>
      <c r="EL7" s="14" t="str" cm="1">
        <f t="array" aca="1" ref="EL7" ca="1">IF(EL8=0,"Dec ✓","Dec'")</f>
        <v>Dec ✓</v>
      </c>
      <c r="EM7" s="14" t="str" cm="1">
        <f t="array" aca="1" ref="EM7" ca="1">IF(EM8=0,"Total ✓","Total")</f>
        <v>Total ✓</v>
      </c>
      <c r="EN7" s="42"/>
      <c r="EO7" s="14" t="str" cm="1">
        <f t="array" aca="1" ref="EO7" ca="1">IF(EO8=0,"Jan ✓","Jan")</f>
        <v>Jan ✓</v>
      </c>
      <c r="EP7" s="14" t="str" cm="1">
        <f t="array" aca="1" ref="EP7" ca="1">IF(EP8=0,"Feb ✓","Feb")</f>
        <v>Feb ✓</v>
      </c>
      <c r="EQ7" s="14" t="str" cm="1">
        <f t="array" aca="1" ref="EQ7" ca="1">IF(EQ8=0,"Mar ✓","Mar")</f>
        <v>Mar ✓</v>
      </c>
      <c r="ER7" s="14" t="str" cm="1">
        <f t="array" aca="1" ref="ER7" ca="1">IF(ER8=0,"Apr ✓","Apr")</f>
        <v>Apr ✓</v>
      </c>
      <c r="ES7" s="14" t="str" cm="1">
        <f t="array" aca="1" ref="ES7" ca="1">IF(ES8=0,"May ✓","May")</f>
        <v>May ✓</v>
      </c>
      <c r="ET7" s="14" t="str" cm="1">
        <f t="array" aca="1" ref="ET7" ca="1">IF(ET8=0,"Jun ✓","Jun")</f>
        <v>Jun ✓</v>
      </c>
      <c r="EU7" s="14" t="str" cm="1">
        <f t="array" aca="1" ref="EU7" ca="1">IF(EU8=0,"Jul ✓","Jul")</f>
        <v>Jul ✓</v>
      </c>
      <c r="EV7" s="14" t="str" cm="1">
        <f t="array" aca="1" ref="EV7" ca="1">IF(EV8=0,"Aug ✓","Aug")</f>
        <v>Aug ✓</v>
      </c>
      <c r="EW7" s="14" t="str" cm="1">
        <f t="array" aca="1" ref="EW7" ca="1">IF(EW8=0,"Sep ✓","Sep")</f>
        <v>Sep ✓</v>
      </c>
      <c r="EX7" s="14" t="str" cm="1">
        <f t="array" aca="1" ref="EX7" ca="1">IF(EX8=0,"Oct ✓","Oct")</f>
        <v>Oct ✓</v>
      </c>
      <c r="EY7" s="14" t="str" cm="1">
        <f t="array" aca="1" ref="EY7" ca="1">IF(EY8=0,"Nov ✓","Nov")</f>
        <v>Nov ✓</v>
      </c>
      <c r="EZ7" s="14" t="str" cm="1">
        <f t="array" aca="1" ref="EZ7" ca="1">IF(EZ8=0,"Dec ✓","Dec'")</f>
        <v>Dec ✓</v>
      </c>
      <c r="FA7" s="14" t="str" cm="1">
        <f t="array" aca="1" ref="FA7" ca="1">IF(FA8=0,"Total ✓","Total")</f>
        <v>Total ✓</v>
      </c>
      <c r="FB7" s="42"/>
    </row>
    <row r="8" spans="1:158" ht="15.25" customHeight="1" x14ac:dyDescent="0.2">
      <c r="A8" s="9"/>
      <c r="B8" s="10"/>
      <c r="C8" s="15" t="s">
        <v>5</v>
      </c>
      <c r="D8" s="13"/>
      <c r="E8" s="16">
        <f ca="1">E27-(E46+E65)</f>
        <v>0</v>
      </c>
      <c r="F8" s="16">
        <f t="shared" ref="F8:Q8" ca="1" si="9">F27-(F46+F65)</f>
        <v>0</v>
      </c>
      <c r="G8" s="16">
        <f t="shared" ca="1" si="9"/>
        <v>0</v>
      </c>
      <c r="H8" s="16">
        <f t="shared" ca="1" si="9"/>
        <v>0</v>
      </c>
      <c r="I8" s="16">
        <f t="shared" ca="1" si="9"/>
        <v>0</v>
      </c>
      <c r="J8" s="16">
        <f t="shared" ca="1" si="9"/>
        <v>0</v>
      </c>
      <c r="K8" s="16">
        <f t="shared" ca="1" si="9"/>
        <v>0</v>
      </c>
      <c r="L8" s="16">
        <f t="shared" ca="1" si="9"/>
        <v>0</v>
      </c>
      <c r="M8" s="16">
        <f t="shared" ca="1" si="9"/>
        <v>0</v>
      </c>
      <c r="N8" s="16">
        <f t="shared" ca="1" si="9"/>
        <v>0</v>
      </c>
      <c r="O8" s="16">
        <f t="shared" ca="1" si="9"/>
        <v>0</v>
      </c>
      <c r="P8" s="16">
        <f t="shared" ca="1" si="9"/>
        <v>0</v>
      </c>
      <c r="Q8" s="16">
        <f t="shared" ca="1" si="9"/>
        <v>0</v>
      </c>
      <c r="R8" s="42"/>
      <c r="S8" s="16">
        <f ca="1">S27-(S46+S65)</f>
        <v>0</v>
      </c>
      <c r="T8" s="16">
        <f t="shared" ref="T8:AE8" ca="1" si="10">T27-(T46+T65)</f>
        <v>0</v>
      </c>
      <c r="U8" s="16">
        <f t="shared" ca="1" si="10"/>
        <v>0</v>
      </c>
      <c r="V8" s="16">
        <f t="shared" ca="1" si="10"/>
        <v>0</v>
      </c>
      <c r="W8" s="16">
        <f t="shared" ca="1" si="10"/>
        <v>0</v>
      </c>
      <c r="X8" s="16">
        <f t="shared" ca="1" si="10"/>
        <v>0</v>
      </c>
      <c r="Y8" s="16">
        <f t="shared" ca="1" si="10"/>
        <v>0</v>
      </c>
      <c r="Z8" s="16">
        <f t="shared" ca="1" si="10"/>
        <v>0</v>
      </c>
      <c r="AA8" s="16">
        <f t="shared" ca="1" si="10"/>
        <v>0</v>
      </c>
      <c r="AB8" s="16">
        <f t="shared" ca="1" si="10"/>
        <v>0</v>
      </c>
      <c r="AC8" s="16">
        <f t="shared" ca="1" si="10"/>
        <v>0</v>
      </c>
      <c r="AD8" s="16">
        <f t="shared" ca="1" si="10"/>
        <v>0</v>
      </c>
      <c r="AE8" s="16">
        <f t="shared" ca="1" si="10"/>
        <v>0</v>
      </c>
      <c r="AF8" s="42"/>
      <c r="AG8" s="16">
        <f t="shared" ref="AG8:AS8" ca="1" si="11">AG27-(AG46+AG65)</f>
        <v>0</v>
      </c>
      <c r="AH8" s="16">
        <f t="shared" ca="1" si="11"/>
        <v>0</v>
      </c>
      <c r="AI8" s="16">
        <f t="shared" ca="1" si="11"/>
        <v>0</v>
      </c>
      <c r="AJ8" s="16">
        <f t="shared" ca="1" si="11"/>
        <v>0</v>
      </c>
      <c r="AK8" s="16">
        <f t="shared" ca="1" si="11"/>
        <v>0</v>
      </c>
      <c r="AL8" s="16">
        <f t="shared" ca="1" si="11"/>
        <v>0</v>
      </c>
      <c r="AM8" s="16">
        <f t="shared" ca="1" si="11"/>
        <v>0</v>
      </c>
      <c r="AN8" s="16">
        <f t="shared" ca="1" si="11"/>
        <v>0</v>
      </c>
      <c r="AO8" s="16">
        <f t="shared" ca="1" si="11"/>
        <v>0</v>
      </c>
      <c r="AP8" s="16">
        <f t="shared" ca="1" si="11"/>
        <v>0</v>
      </c>
      <c r="AQ8" s="16">
        <f t="shared" ca="1" si="11"/>
        <v>0</v>
      </c>
      <c r="AR8" s="16">
        <f t="shared" ca="1" si="11"/>
        <v>0</v>
      </c>
      <c r="AS8" s="16">
        <f t="shared" ca="1" si="11"/>
        <v>0</v>
      </c>
      <c r="AT8" s="42"/>
      <c r="AU8" s="16">
        <f t="shared" ref="AU8:BG8" ca="1" si="12">AU27-(AU46+AU65)</f>
        <v>0</v>
      </c>
      <c r="AV8" s="16">
        <f t="shared" ca="1" si="12"/>
        <v>0</v>
      </c>
      <c r="AW8" s="16">
        <f t="shared" ca="1" si="12"/>
        <v>0</v>
      </c>
      <c r="AX8" s="16">
        <f t="shared" ca="1" si="12"/>
        <v>0</v>
      </c>
      <c r="AY8" s="16">
        <f t="shared" ca="1" si="12"/>
        <v>0</v>
      </c>
      <c r="AZ8" s="16">
        <f t="shared" ca="1" si="12"/>
        <v>0</v>
      </c>
      <c r="BA8" s="16">
        <f t="shared" ca="1" si="12"/>
        <v>0</v>
      </c>
      <c r="BB8" s="16">
        <f t="shared" ca="1" si="12"/>
        <v>0</v>
      </c>
      <c r="BC8" s="16">
        <f t="shared" ca="1" si="12"/>
        <v>0</v>
      </c>
      <c r="BD8" s="16">
        <f t="shared" ca="1" si="12"/>
        <v>0</v>
      </c>
      <c r="BE8" s="16">
        <f t="shared" ca="1" si="12"/>
        <v>0</v>
      </c>
      <c r="BF8" s="16">
        <f t="shared" ca="1" si="12"/>
        <v>0</v>
      </c>
      <c r="BG8" s="16">
        <f t="shared" ca="1" si="12"/>
        <v>0</v>
      </c>
      <c r="BH8" s="42"/>
      <c r="BI8" s="16">
        <f ca="1">BI27-(BI46+BI65)</f>
        <v>0</v>
      </c>
      <c r="BJ8" s="16">
        <f t="shared" ref="BJ8:BU8" ca="1" si="13">BJ27-(BJ46+BJ65)</f>
        <v>0</v>
      </c>
      <c r="BK8" s="16">
        <f t="shared" ca="1" si="13"/>
        <v>0</v>
      </c>
      <c r="BL8" s="16">
        <f t="shared" ca="1" si="13"/>
        <v>0</v>
      </c>
      <c r="BM8" s="16">
        <f t="shared" ca="1" si="13"/>
        <v>0</v>
      </c>
      <c r="BN8" s="16">
        <f t="shared" ca="1" si="13"/>
        <v>0</v>
      </c>
      <c r="BO8" s="16">
        <f t="shared" ca="1" si="13"/>
        <v>0</v>
      </c>
      <c r="BP8" s="16">
        <f t="shared" ca="1" si="13"/>
        <v>0</v>
      </c>
      <c r="BQ8" s="16">
        <f t="shared" ca="1" si="13"/>
        <v>0</v>
      </c>
      <c r="BR8" s="16">
        <f t="shared" ca="1" si="13"/>
        <v>0</v>
      </c>
      <c r="BS8" s="16">
        <f t="shared" ca="1" si="13"/>
        <v>0</v>
      </c>
      <c r="BT8" s="16">
        <f t="shared" ca="1" si="13"/>
        <v>0</v>
      </c>
      <c r="BU8" s="16">
        <f t="shared" ca="1" si="13"/>
        <v>0</v>
      </c>
      <c r="BV8" s="156"/>
      <c r="BW8" s="16">
        <f t="shared" ref="BW8:CI8" ca="1" si="14">BW27-(BW46+BW65)</f>
        <v>0</v>
      </c>
      <c r="BX8" s="16">
        <f t="shared" ca="1" si="14"/>
        <v>0</v>
      </c>
      <c r="BY8" s="16">
        <f t="shared" ca="1" si="14"/>
        <v>0</v>
      </c>
      <c r="BZ8" s="16">
        <f t="shared" ca="1" si="14"/>
        <v>0</v>
      </c>
      <c r="CA8" s="16">
        <f t="shared" ca="1" si="14"/>
        <v>88327</v>
      </c>
      <c r="CB8" s="16">
        <f t="shared" ca="1" si="14"/>
        <v>90844</v>
      </c>
      <c r="CC8" s="16">
        <f t="shared" ca="1" si="14"/>
        <v>0</v>
      </c>
      <c r="CD8" s="16">
        <f t="shared" ca="1" si="14"/>
        <v>0</v>
      </c>
      <c r="CE8" s="16">
        <f t="shared" ca="1" si="14"/>
        <v>0</v>
      </c>
      <c r="CF8" s="16">
        <f t="shared" ca="1" si="14"/>
        <v>0</v>
      </c>
      <c r="CG8" s="16">
        <f t="shared" ca="1" si="14"/>
        <v>0</v>
      </c>
      <c r="CH8" s="16">
        <f t="shared" ca="1" si="14"/>
        <v>0</v>
      </c>
      <c r="CI8" s="16">
        <f t="shared" ca="1" si="14"/>
        <v>179171</v>
      </c>
      <c r="CJ8" s="42"/>
      <c r="CK8" s="16">
        <f t="shared" ref="CK8:CW8" ca="1" si="15">CK27-(CK46+CK65)</f>
        <v>0</v>
      </c>
      <c r="CL8" s="16">
        <f t="shared" ca="1" si="15"/>
        <v>0</v>
      </c>
      <c r="CM8" s="16">
        <f t="shared" ca="1" si="15"/>
        <v>0</v>
      </c>
      <c r="CN8" s="16">
        <f t="shared" ca="1" si="15"/>
        <v>0</v>
      </c>
      <c r="CO8" s="16">
        <f t="shared" ca="1" si="15"/>
        <v>0</v>
      </c>
      <c r="CP8" s="16">
        <f t="shared" ca="1" si="15"/>
        <v>0</v>
      </c>
      <c r="CQ8" s="16">
        <f t="shared" ca="1" si="15"/>
        <v>0</v>
      </c>
      <c r="CR8" s="16">
        <f t="shared" ca="1" si="15"/>
        <v>0</v>
      </c>
      <c r="CS8" s="16">
        <f t="shared" ca="1" si="15"/>
        <v>0</v>
      </c>
      <c r="CT8" s="16">
        <f t="shared" ca="1" si="15"/>
        <v>0</v>
      </c>
      <c r="CU8" s="16">
        <f t="shared" ca="1" si="15"/>
        <v>0</v>
      </c>
      <c r="CV8" s="16">
        <f t="shared" ca="1" si="15"/>
        <v>0</v>
      </c>
      <c r="CW8" s="16">
        <f t="shared" ca="1" si="15"/>
        <v>0</v>
      </c>
      <c r="CX8" s="42"/>
      <c r="CY8" s="16">
        <f t="shared" ref="CY8:DK8" ca="1" si="16">CY27-(CY46+CY65)</f>
        <v>0</v>
      </c>
      <c r="CZ8" s="16">
        <f t="shared" ca="1" si="16"/>
        <v>0</v>
      </c>
      <c r="DA8" s="16">
        <f t="shared" ca="1" si="16"/>
        <v>0</v>
      </c>
      <c r="DB8" s="16">
        <f t="shared" ca="1" si="16"/>
        <v>0</v>
      </c>
      <c r="DC8" s="16">
        <f t="shared" ca="1" si="16"/>
        <v>0</v>
      </c>
      <c r="DD8" s="16">
        <f t="shared" ca="1" si="16"/>
        <v>0</v>
      </c>
      <c r="DE8" s="16">
        <f t="shared" ca="1" si="16"/>
        <v>0</v>
      </c>
      <c r="DF8" s="16">
        <f t="shared" ca="1" si="16"/>
        <v>0</v>
      </c>
      <c r="DG8" s="16">
        <f t="shared" ca="1" si="16"/>
        <v>0</v>
      </c>
      <c r="DH8" s="16">
        <f t="shared" ca="1" si="16"/>
        <v>0</v>
      </c>
      <c r="DI8" s="16">
        <f t="shared" ca="1" si="16"/>
        <v>0</v>
      </c>
      <c r="DJ8" s="16">
        <f t="shared" ca="1" si="16"/>
        <v>0</v>
      </c>
      <c r="DK8" s="16">
        <f t="shared" ca="1" si="16"/>
        <v>0</v>
      </c>
      <c r="DL8" s="42"/>
      <c r="DM8" s="16">
        <f t="shared" ref="DM8:DY8" ca="1" si="17">DM27-(DM46+DM65)</f>
        <v>0</v>
      </c>
      <c r="DN8" s="16">
        <f t="shared" ca="1" si="17"/>
        <v>0</v>
      </c>
      <c r="DO8" s="16">
        <f t="shared" ca="1" si="17"/>
        <v>0</v>
      </c>
      <c r="DP8" s="16">
        <f t="shared" ca="1" si="17"/>
        <v>0</v>
      </c>
      <c r="DQ8" s="16">
        <f t="shared" ca="1" si="17"/>
        <v>0</v>
      </c>
      <c r="DR8" s="16">
        <f t="shared" ca="1" si="17"/>
        <v>0</v>
      </c>
      <c r="DS8" s="16">
        <f t="shared" ca="1" si="17"/>
        <v>0</v>
      </c>
      <c r="DT8" s="16">
        <f t="shared" ca="1" si="17"/>
        <v>0</v>
      </c>
      <c r="DU8" s="16">
        <f t="shared" ca="1" si="17"/>
        <v>0</v>
      </c>
      <c r="DV8" s="16">
        <f t="shared" ca="1" si="17"/>
        <v>0</v>
      </c>
      <c r="DW8" s="16">
        <f t="shared" ca="1" si="17"/>
        <v>0</v>
      </c>
      <c r="DX8" s="16">
        <f t="shared" ca="1" si="17"/>
        <v>0</v>
      </c>
      <c r="DY8" s="16">
        <f t="shared" ca="1" si="17"/>
        <v>0</v>
      </c>
      <c r="DZ8" s="42"/>
      <c r="EA8" s="16">
        <f t="shared" ref="EA8:EM8" ca="1" si="18">EA27-(EA46+EA65)</f>
        <v>0</v>
      </c>
      <c r="EB8" s="16">
        <f t="shared" ca="1" si="18"/>
        <v>0</v>
      </c>
      <c r="EC8" s="16">
        <f t="shared" ca="1" si="18"/>
        <v>0</v>
      </c>
      <c r="ED8" s="16">
        <f t="shared" ca="1" si="18"/>
        <v>0</v>
      </c>
      <c r="EE8" s="16">
        <f t="shared" ca="1" si="18"/>
        <v>0</v>
      </c>
      <c r="EF8" s="16">
        <f t="shared" ca="1" si="18"/>
        <v>0</v>
      </c>
      <c r="EG8" s="16">
        <f t="shared" ca="1" si="18"/>
        <v>0</v>
      </c>
      <c r="EH8" s="16">
        <f t="shared" ca="1" si="18"/>
        <v>0</v>
      </c>
      <c r="EI8" s="16">
        <f t="shared" ca="1" si="18"/>
        <v>0</v>
      </c>
      <c r="EJ8" s="16">
        <f t="shared" ca="1" si="18"/>
        <v>0</v>
      </c>
      <c r="EK8" s="16">
        <f t="shared" ca="1" si="18"/>
        <v>0</v>
      </c>
      <c r="EL8" s="16">
        <f t="shared" ca="1" si="18"/>
        <v>0</v>
      </c>
      <c r="EM8" s="16">
        <f t="shared" ca="1" si="18"/>
        <v>0</v>
      </c>
      <c r="EN8" s="42"/>
      <c r="EO8" s="16">
        <f t="shared" ref="EO8:FA8" ca="1" si="19">EO27-(EO46+EO65)</f>
        <v>0</v>
      </c>
      <c r="EP8" s="16">
        <f t="shared" ca="1" si="19"/>
        <v>0</v>
      </c>
      <c r="EQ8" s="16">
        <f t="shared" ca="1" si="19"/>
        <v>0</v>
      </c>
      <c r="ER8" s="16">
        <f t="shared" ca="1" si="19"/>
        <v>0</v>
      </c>
      <c r="ES8" s="16">
        <f t="shared" ca="1" si="19"/>
        <v>0</v>
      </c>
      <c r="ET8" s="16">
        <f t="shared" ca="1" si="19"/>
        <v>0</v>
      </c>
      <c r="EU8" s="16">
        <f t="shared" ca="1" si="19"/>
        <v>0</v>
      </c>
      <c r="EV8" s="16">
        <f t="shared" ca="1" si="19"/>
        <v>0</v>
      </c>
      <c r="EW8" s="16">
        <f t="shared" ca="1" si="19"/>
        <v>0</v>
      </c>
      <c r="EX8" s="16">
        <f t="shared" ca="1" si="19"/>
        <v>0</v>
      </c>
      <c r="EY8" s="16">
        <f t="shared" ca="1" si="19"/>
        <v>0</v>
      </c>
      <c r="EZ8" s="16">
        <f t="shared" ca="1" si="19"/>
        <v>0</v>
      </c>
      <c r="FA8" s="16">
        <f t="shared" ca="1" si="19"/>
        <v>0</v>
      </c>
      <c r="FB8" s="42"/>
    </row>
    <row r="9" spans="1:158" ht="15.25" customHeight="1" x14ac:dyDescent="0.2">
      <c r="A9" s="9"/>
      <c r="B9" s="10"/>
      <c r="C9" s="11"/>
      <c r="D9" s="10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0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0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0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0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8"/>
      <c r="BW9" s="157"/>
      <c r="BX9" s="157"/>
      <c r="BY9" s="157"/>
      <c r="BZ9" s="157"/>
      <c r="CA9" s="157"/>
      <c r="CB9" s="157"/>
      <c r="CC9" s="157"/>
      <c r="CD9" s="157"/>
      <c r="CE9" s="157"/>
      <c r="CF9" s="157"/>
      <c r="CG9" s="157"/>
      <c r="CH9" s="157"/>
      <c r="CI9" s="157"/>
      <c r="CJ9" s="10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0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0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0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0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0"/>
    </row>
    <row r="10" spans="1:158" ht="15.25" customHeight="1" x14ac:dyDescent="0.2">
      <c r="A10" s="9"/>
      <c r="B10" s="12"/>
      <c r="C10" s="24" t="s">
        <v>6</v>
      </c>
      <c r="D10" s="18"/>
      <c r="E10" s="19" cm="1">
        <f t="array" ref="E10">DATE(E$6,1,1)</f>
        <v>44197</v>
      </c>
      <c r="F10" s="19" cm="1">
        <f t="array" ref="F10">DATE(E$6,2,1)</f>
        <v>44228</v>
      </c>
      <c r="G10" s="19" cm="1">
        <f t="array" ref="G10">DATE(E$6,3,1)</f>
        <v>44256</v>
      </c>
      <c r="H10" s="19" cm="1">
        <f t="array" ref="H10">DATE(E$6,4,1)</f>
        <v>44287</v>
      </c>
      <c r="I10" s="19" cm="1">
        <f t="array" ref="I10">DATE(E$6,5,1)</f>
        <v>44317</v>
      </c>
      <c r="J10" s="19" cm="1">
        <f t="array" ref="J10">DATE(E$6,6,1)</f>
        <v>44348</v>
      </c>
      <c r="K10" s="19" cm="1">
        <f t="array" ref="K10">DATE(E$6,7,1)</f>
        <v>44378</v>
      </c>
      <c r="L10" s="19" cm="1">
        <f t="array" ref="L10">DATE(E$6,8,1)</f>
        <v>44409</v>
      </c>
      <c r="M10" s="19" cm="1">
        <f t="array" ref="M10">DATE(E$6,9,1)</f>
        <v>44440</v>
      </c>
      <c r="N10" s="19" cm="1">
        <f t="array" ref="N10">DATE(E$6,10,1)</f>
        <v>44470</v>
      </c>
      <c r="O10" s="19" cm="1">
        <f t="array" ref="O10">DATE(E$6,11,1)</f>
        <v>44501</v>
      </c>
      <c r="P10" s="19" cm="1">
        <f t="array" ref="P10">DATE(E$6,12,1)</f>
        <v>44531</v>
      </c>
      <c r="Q10" s="20" cm="1">
        <f t="array" ref="Q10">E$6</f>
        <v>2021</v>
      </c>
      <c r="R10" s="10"/>
      <c r="S10" s="19" cm="1">
        <f t="array" ref="S10">DATE(S$6,1,1)</f>
        <v>44562</v>
      </c>
      <c r="T10" s="19" cm="1">
        <f t="array" ref="T10">DATE(S$6,2,1)</f>
        <v>44593</v>
      </c>
      <c r="U10" s="19" cm="1">
        <f t="array" ref="U10">DATE(S$6,3,1)</f>
        <v>44621</v>
      </c>
      <c r="V10" s="19" cm="1">
        <f t="array" ref="V10">DATE(S$6,4,1)</f>
        <v>44652</v>
      </c>
      <c r="W10" s="19" cm="1">
        <f t="array" ref="W10">DATE(S$6,5,1)</f>
        <v>44682</v>
      </c>
      <c r="X10" s="19" cm="1">
        <f t="array" ref="X10">DATE(S$6,6,1)</f>
        <v>44713</v>
      </c>
      <c r="Y10" s="19" cm="1">
        <f t="array" ref="Y10">DATE(S$6,7,1)</f>
        <v>44743</v>
      </c>
      <c r="Z10" s="19" cm="1">
        <f t="array" ref="Z10">DATE(S$6,8,1)</f>
        <v>44774</v>
      </c>
      <c r="AA10" s="19" cm="1">
        <f t="array" ref="AA10">DATE(S$6,9,1)</f>
        <v>44805</v>
      </c>
      <c r="AB10" s="19" cm="1">
        <f t="array" ref="AB10">DATE(S$6,10,1)</f>
        <v>44835</v>
      </c>
      <c r="AC10" s="19" cm="1">
        <f t="array" ref="AC10">DATE(S$6,11,1)</f>
        <v>44866</v>
      </c>
      <c r="AD10" s="19" cm="1">
        <f t="array" ref="AD10">DATE(S$6,12,1)</f>
        <v>44896</v>
      </c>
      <c r="AE10" s="20" cm="1">
        <f t="array" ref="AE10">S$6</f>
        <v>2022</v>
      </c>
      <c r="AF10" s="10"/>
      <c r="AG10" s="19" cm="1">
        <f t="array" ref="AG10">DATE(AG$6,1,1)</f>
        <v>44927</v>
      </c>
      <c r="AH10" s="19" cm="1">
        <f t="array" ref="AH10">DATE(AG$6,2,1)</f>
        <v>44958</v>
      </c>
      <c r="AI10" s="19" cm="1">
        <f t="array" ref="AI10">DATE(AG$6,3,1)</f>
        <v>44986</v>
      </c>
      <c r="AJ10" s="19" cm="1">
        <f t="array" ref="AJ10">DATE(AG$6,4,1)</f>
        <v>45017</v>
      </c>
      <c r="AK10" s="19" cm="1">
        <f t="array" ref="AK10">DATE(AG$6,5,1)</f>
        <v>45047</v>
      </c>
      <c r="AL10" s="19" cm="1">
        <f t="array" ref="AL10">DATE(AG$6,6,1)</f>
        <v>45078</v>
      </c>
      <c r="AM10" s="19" cm="1">
        <f t="array" ref="AM10">DATE(AG$6,7,1)</f>
        <v>45108</v>
      </c>
      <c r="AN10" s="19" cm="1">
        <f t="array" ref="AN10">DATE(AG$6,8,1)</f>
        <v>45139</v>
      </c>
      <c r="AO10" s="19" cm="1">
        <f t="array" ref="AO10">DATE(AG$6,9,1)</f>
        <v>45170</v>
      </c>
      <c r="AP10" s="19" cm="1">
        <f t="array" ref="AP10">DATE(AG$6,10,1)</f>
        <v>45200</v>
      </c>
      <c r="AQ10" s="19" cm="1">
        <f t="array" ref="AQ10">DATE(AG$6,11,1)</f>
        <v>45231</v>
      </c>
      <c r="AR10" s="19" cm="1">
        <f t="array" ref="AR10">DATE(AG$6,12,1)</f>
        <v>45261</v>
      </c>
      <c r="AS10" s="20" cm="1">
        <f t="array" ref="AS10">AG$6</f>
        <v>2023</v>
      </c>
      <c r="AT10" s="10"/>
      <c r="AU10" s="19" cm="1">
        <f t="array" ref="AU10">DATE(AU$6,1,1)</f>
        <v>45292</v>
      </c>
      <c r="AV10" s="19" cm="1">
        <f t="array" ref="AV10">DATE(AU$6,2,1)</f>
        <v>45323</v>
      </c>
      <c r="AW10" s="19" cm="1">
        <f t="array" ref="AW10">DATE(AU$6,3,1)</f>
        <v>45352</v>
      </c>
      <c r="AX10" s="19" cm="1">
        <f t="array" ref="AX10">DATE(AU$6,4,1)</f>
        <v>45383</v>
      </c>
      <c r="AY10" s="19" cm="1">
        <f t="array" ref="AY10">DATE(AU$6,5,1)</f>
        <v>45413</v>
      </c>
      <c r="AZ10" s="19" cm="1">
        <f t="array" ref="AZ10">DATE(AU$6,6,1)</f>
        <v>45444</v>
      </c>
      <c r="BA10" s="19" cm="1">
        <f t="array" ref="BA10">DATE(AU$6,7,1)</f>
        <v>45474</v>
      </c>
      <c r="BB10" s="19" cm="1">
        <f t="array" ref="BB10">DATE(AU$6,8,1)</f>
        <v>45505</v>
      </c>
      <c r="BC10" s="19" cm="1">
        <f t="array" ref="BC10">DATE(AU$6,9,1)</f>
        <v>45536</v>
      </c>
      <c r="BD10" s="19" cm="1">
        <f t="array" ref="BD10">DATE(AU$6,10,1)</f>
        <v>45566</v>
      </c>
      <c r="BE10" s="19" cm="1">
        <f t="array" ref="BE10">DATE(AU$6,11,1)</f>
        <v>45597</v>
      </c>
      <c r="BF10" s="19" cm="1">
        <f t="array" ref="BF10">DATE(AU$6,12,1)</f>
        <v>45627</v>
      </c>
      <c r="BG10" s="20" cm="1">
        <f t="array" ref="BG10">AU$6</f>
        <v>2024</v>
      </c>
      <c r="BH10" s="10"/>
      <c r="BI10" s="19" cm="1">
        <f t="array" ref="BI10">DATE(BI$6,1,1)</f>
        <v>45658</v>
      </c>
      <c r="BJ10" s="19" cm="1">
        <f t="array" ref="BJ10">DATE(BI$6,2,1)</f>
        <v>45689</v>
      </c>
      <c r="BK10" s="19" cm="1">
        <f t="array" ref="BK10">DATE(BI$6,3,1)</f>
        <v>45717</v>
      </c>
      <c r="BL10" s="19" cm="1">
        <f t="array" ref="BL10">DATE(BI$6,4,1)</f>
        <v>45748</v>
      </c>
      <c r="BM10" s="19" cm="1">
        <f t="array" ref="BM10">DATE(BI$6,5,1)</f>
        <v>45778</v>
      </c>
      <c r="BN10" s="19" cm="1">
        <f t="array" ref="BN10">DATE(BI$6,6,1)</f>
        <v>45809</v>
      </c>
      <c r="BO10" s="19" cm="1">
        <f t="array" ref="BO10">DATE(BI$6,7,1)</f>
        <v>45839</v>
      </c>
      <c r="BP10" s="19" cm="1">
        <f t="array" ref="BP10">DATE(BI$6,8,1)</f>
        <v>45870</v>
      </c>
      <c r="BQ10" s="19" cm="1">
        <f t="array" ref="BQ10">DATE(BI$6,9,1)</f>
        <v>45901</v>
      </c>
      <c r="BR10" s="19" cm="1">
        <f t="array" ref="BR10">DATE(BI$6,10,1)</f>
        <v>45931</v>
      </c>
      <c r="BS10" s="19" cm="1">
        <f t="array" ref="BS10">DATE(BI$6,11,1)</f>
        <v>45962</v>
      </c>
      <c r="BT10" s="19" cm="1">
        <f t="array" ref="BT10">DATE(BI$6,12,1)</f>
        <v>45992</v>
      </c>
      <c r="BU10" s="20" cm="1">
        <f t="array" ref="BU10">BI$6</f>
        <v>2025</v>
      </c>
      <c r="BV10" s="158"/>
      <c r="BW10" s="19" cm="1">
        <f t="array" ref="BW10">DATE(BW$6,1,1)</f>
        <v>46023</v>
      </c>
      <c r="BX10" s="19" cm="1">
        <f t="array" ref="BX10">DATE(BW$6,2,1)</f>
        <v>46054</v>
      </c>
      <c r="BY10" s="19" cm="1">
        <f t="array" ref="BY10">DATE(BW$6,3,1)</f>
        <v>46082</v>
      </c>
      <c r="BZ10" s="19" cm="1">
        <f t="array" ref="BZ10">DATE(BW$6,4,1)</f>
        <v>46113</v>
      </c>
      <c r="CA10" s="19" cm="1">
        <f t="array" ref="CA10">DATE(BW$6,5,1)</f>
        <v>46143</v>
      </c>
      <c r="CB10" s="19" cm="1">
        <f t="array" ref="CB10">DATE(BW$6,6,1)</f>
        <v>46174</v>
      </c>
      <c r="CC10" s="19" cm="1">
        <f t="array" ref="CC10">DATE(BW$6,7,1)</f>
        <v>46204</v>
      </c>
      <c r="CD10" s="19" cm="1">
        <f t="array" ref="CD10">DATE(BW$6,8,1)</f>
        <v>46235</v>
      </c>
      <c r="CE10" s="19" cm="1">
        <f t="array" ref="CE10">DATE(BW$6,9,1)</f>
        <v>46266</v>
      </c>
      <c r="CF10" s="19" cm="1">
        <f t="array" ref="CF10">DATE(BW$6,10,1)</f>
        <v>46296</v>
      </c>
      <c r="CG10" s="19" cm="1">
        <f t="array" ref="CG10">DATE(BW$6,11,1)</f>
        <v>46327</v>
      </c>
      <c r="CH10" s="19" cm="1">
        <f t="array" ref="CH10">DATE(BW$6,12,1)</f>
        <v>46357</v>
      </c>
      <c r="CI10" s="20" cm="1">
        <f t="array" ref="CI10">BW$6</f>
        <v>2026</v>
      </c>
      <c r="CJ10" s="10"/>
      <c r="CK10" s="19" cm="1">
        <f t="array" ref="CK10">DATE(CK$6,1,1)</f>
        <v>46388</v>
      </c>
      <c r="CL10" s="19" cm="1">
        <f t="array" ref="CL10">DATE(CK$6,2,1)</f>
        <v>46419</v>
      </c>
      <c r="CM10" s="19" cm="1">
        <f t="array" ref="CM10">DATE(CK$6,3,1)</f>
        <v>46447</v>
      </c>
      <c r="CN10" s="19" cm="1">
        <f t="array" ref="CN10">DATE(CK$6,4,1)</f>
        <v>46478</v>
      </c>
      <c r="CO10" s="19" cm="1">
        <f t="array" ref="CO10">DATE(CK$6,5,1)</f>
        <v>46508</v>
      </c>
      <c r="CP10" s="19" cm="1">
        <f t="array" ref="CP10">DATE(CK$6,6,1)</f>
        <v>46539</v>
      </c>
      <c r="CQ10" s="19" cm="1">
        <f t="array" ref="CQ10">DATE(CK$6,7,1)</f>
        <v>46569</v>
      </c>
      <c r="CR10" s="19" cm="1">
        <f t="array" ref="CR10">DATE(CK$6,8,1)</f>
        <v>46600</v>
      </c>
      <c r="CS10" s="19" cm="1">
        <f t="array" ref="CS10">DATE(CK$6,9,1)</f>
        <v>46631</v>
      </c>
      <c r="CT10" s="19" cm="1">
        <f t="array" ref="CT10">DATE(CK$6,10,1)</f>
        <v>46661</v>
      </c>
      <c r="CU10" s="19" cm="1">
        <f t="array" ref="CU10">DATE(CK$6,11,1)</f>
        <v>46692</v>
      </c>
      <c r="CV10" s="19" cm="1">
        <f t="array" ref="CV10">DATE(CK$6,12,1)</f>
        <v>46722</v>
      </c>
      <c r="CW10" s="20" cm="1">
        <f t="array" ref="CW10">CK$6</f>
        <v>2027</v>
      </c>
      <c r="CX10" s="10"/>
      <c r="CY10" s="19" cm="1">
        <f t="array" ref="CY10">DATE(CY$6,1,1)</f>
        <v>46753</v>
      </c>
      <c r="CZ10" s="19" cm="1">
        <f t="array" ref="CZ10">DATE(CY$6,2,1)</f>
        <v>46784</v>
      </c>
      <c r="DA10" s="19" cm="1">
        <f t="array" ref="DA10">DATE(CY$6,3,1)</f>
        <v>46813</v>
      </c>
      <c r="DB10" s="19" cm="1">
        <f t="array" ref="DB10">DATE(CY$6,4,1)</f>
        <v>46844</v>
      </c>
      <c r="DC10" s="19" cm="1">
        <f t="array" ref="DC10">DATE(CY$6,5,1)</f>
        <v>46874</v>
      </c>
      <c r="DD10" s="19" cm="1">
        <f t="array" ref="DD10">DATE(CY$6,6,1)</f>
        <v>46905</v>
      </c>
      <c r="DE10" s="19" cm="1">
        <f t="array" ref="DE10">DATE(CY$6,7,1)</f>
        <v>46935</v>
      </c>
      <c r="DF10" s="19" cm="1">
        <f t="array" ref="DF10">DATE(CY$6,8,1)</f>
        <v>46966</v>
      </c>
      <c r="DG10" s="19" cm="1">
        <f t="array" ref="DG10">DATE(CY$6,9,1)</f>
        <v>46997</v>
      </c>
      <c r="DH10" s="19" cm="1">
        <f t="array" ref="DH10">DATE(CY$6,10,1)</f>
        <v>47027</v>
      </c>
      <c r="DI10" s="19" cm="1">
        <f t="array" ref="DI10">DATE(CY$6,11,1)</f>
        <v>47058</v>
      </c>
      <c r="DJ10" s="19" cm="1">
        <f t="array" ref="DJ10">DATE(CY$6,12,1)</f>
        <v>47088</v>
      </c>
      <c r="DK10" s="20" cm="1">
        <f t="array" ref="DK10">CY$6</f>
        <v>2028</v>
      </c>
      <c r="DL10" s="10"/>
      <c r="DM10" s="19" cm="1">
        <f t="array" ref="DM10">DATE(DM$6,1,1)</f>
        <v>47119</v>
      </c>
      <c r="DN10" s="19" cm="1">
        <f t="array" ref="DN10">DATE(DM$6,2,1)</f>
        <v>47150</v>
      </c>
      <c r="DO10" s="19" cm="1">
        <f t="array" ref="DO10">DATE(DM$6,3,1)</f>
        <v>47178</v>
      </c>
      <c r="DP10" s="19" cm="1">
        <f t="array" ref="DP10">DATE(DM$6,4,1)</f>
        <v>47209</v>
      </c>
      <c r="DQ10" s="19" cm="1">
        <f t="array" ref="DQ10">DATE(DM$6,5,1)</f>
        <v>47239</v>
      </c>
      <c r="DR10" s="19" cm="1">
        <f t="array" ref="DR10">DATE(DM$6,6,1)</f>
        <v>47270</v>
      </c>
      <c r="DS10" s="19" cm="1">
        <f t="array" ref="DS10">DATE(DM$6,7,1)</f>
        <v>47300</v>
      </c>
      <c r="DT10" s="19" cm="1">
        <f t="array" ref="DT10">DATE(DM$6,8,1)</f>
        <v>47331</v>
      </c>
      <c r="DU10" s="19" cm="1">
        <f t="array" ref="DU10">DATE(DM$6,9,1)</f>
        <v>47362</v>
      </c>
      <c r="DV10" s="19" cm="1">
        <f t="array" ref="DV10">DATE(DM$6,10,1)</f>
        <v>47392</v>
      </c>
      <c r="DW10" s="19" cm="1">
        <f t="array" ref="DW10">DATE(DM$6,11,1)</f>
        <v>47423</v>
      </c>
      <c r="DX10" s="19" cm="1">
        <f t="array" ref="DX10">DATE(DM$6,12,1)</f>
        <v>47453</v>
      </c>
      <c r="DY10" s="20" cm="1">
        <f t="array" ref="DY10">DM$6</f>
        <v>2029</v>
      </c>
      <c r="DZ10" s="10"/>
      <c r="EA10" s="19" cm="1">
        <f t="array" ref="EA10">DATE(EA$6,1,1)</f>
        <v>47484</v>
      </c>
      <c r="EB10" s="19" cm="1">
        <f t="array" ref="EB10">DATE(EA$6,2,1)</f>
        <v>47515</v>
      </c>
      <c r="EC10" s="19" cm="1">
        <f t="array" ref="EC10">DATE(EA$6,3,1)</f>
        <v>47543</v>
      </c>
      <c r="ED10" s="19" cm="1">
        <f t="array" ref="ED10">DATE(EA$6,4,1)</f>
        <v>47574</v>
      </c>
      <c r="EE10" s="19" cm="1">
        <f t="array" ref="EE10">DATE(EA$6,5,1)</f>
        <v>47604</v>
      </c>
      <c r="EF10" s="19" cm="1">
        <f t="array" ref="EF10">DATE(EA$6,6,1)</f>
        <v>47635</v>
      </c>
      <c r="EG10" s="19" cm="1">
        <f t="array" ref="EG10">DATE(EA$6,7,1)</f>
        <v>47665</v>
      </c>
      <c r="EH10" s="19" cm="1">
        <f t="array" ref="EH10">DATE(EA$6,8,1)</f>
        <v>47696</v>
      </c>
      <c r="EI10" s="19" cm="1">
        <f t="array" ref="EI10">DATE(EA$6,9,1)</f>
        <v>47727</v>
      </c>
      <c r="EJ10" s="19" cm="1">
        <f t="array" ref="EJ10">DATE(EA$6,10,1)</f>
        <v>47757</v>
      </c>
      <c r="EK10" s="19" cm="1">
        <f t="array" ref="EK10">DATE(EA$6,11,1)</f>
        <v>47788</v>
      </c>
      <c r="EL10" s="19" cm="1">
        <f t="array" ref="EL10">DATE(EA$6,12,1)</f>
        <v>47818</v>
      </c>
      <c r="EM10" s="20" cm="1">
        <f t="array" ref="EM10">EA$6</f>
        <v>2030</v>
      </c>
      <c r="EN10" s="10"/>
      <c r="EO10" s="19" cm="1">
        <f t="array" ref="EO10">DATE(EO$6,1,1)</f>
        <v>47849</v>
      </c>
      <c r="EP10" s="19" cm="1">
        <f t="array" ref="EP10">DATE(EO$6,2,1)</f>
        <v>47880</v>
      </c>
      <c r="EQ10" s="19" cm="1">
        <f t="array" ref="EQ10">DATE(EO$6,3,1)</f>
        <v>47908</v>
      </c>
      <c r="ER10" s="19" cm="1">
        <f t="array" ref="ER10">DATE(EO$6,4,1)</f>
        <v>47939</v>
      </c>
      <c r="ES10" s="19" cm="1">
        <f t="array" ref="ES10">DATE(EO$6,5,1)</f>
        <v>47969</v>
      </c>
      <c r="ET10" s="19" cm="1">
        <f t="array" ref="ET10">DATE(EO$6,6,1)</f>
        <v>48000</v>
      </c>
      <c r="EU10" s="19" cm="1">
        <f t="array" ref="EU10">DATE(EO$6,7,1)</f>
        <v>48030</v>
      </c>
      <c r="EV10" s="19" cm="1">
        <f t="array" ref="EV10">DATE(EO$6,8,1)</f>
        <v>48061</v>
      </c>
      <c r="EW10" s="19" cm="1">
        <f t="array" ref="EW10">DATE(EO$6,9,1)</f>
        <v>48092</v>
      </c>
      <c r="EX10" s="19" cm="1">
        <f t="array" ref="EX10">DATE(EO$6,10,1)</f>
        <v>48122</v>
      </c>
      <c r="EY10" s="19" cm="1">
        <f t="array" ref="EY10">DATE(EO$6,11,1)</f>
        <v>48153</v>
      </c>
      <c r="EZ10" s="19" cm="1">
        <f t="array" ref="EZ10">DATE(EO$6,12,1)</f>
        <v>48183</v>
      </c>
      <c r="FA10" s="20" cm="1">
        <f t="array" ref="FA10">EO$6</f>
        <v>2031</v>
      </c>
      <c r="FB10" s="10"/>
    </row>
    <row r="11" spans="1:158" ht="15.25" customHeight="1" x14ac:dyDescent="0.2">
      <c r="A11" s="9"/>
      <c r="B11" s="13"/>
      <c r="C11" s="28" t="s">
        <v>119</v>
      </c>
      <c r="D11" s="21"/>
      <c r="E11" s="155"/>
      <c r="F11" s="155"/>
      <c r="G11" s="155"/>
      <c r="H11" s="155"/>
      <c r="I11" s="155"/>
      <c r="J11" s="155"/>
      <c r="K11" s="31"/>
      <c r="L11" s="31"/>
      <c r="M11" s="31"/>
      <c r="N11" s="31"/>
      <c r="O11" s="31"/>
      <c r="P11" s="31"/>
      <c r="Q11" s="31" cm="1">
        <f t="array" ref="Q11">SUM(E11:P11)</f>
        <v>0</v>
      </c>
      <c r="R11" s="42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 cm="1">
        <f t="array" ref="AE11">SUM(S11:AD11)</f>
        <v>0</v>
      </c>
      <c r="AF11" s="42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 cm="1">
        <f t="array" ref="AS11">SUM(AG11:AR11)</f>
        <v>0</v>
      </c>
      <c r="AT11" s="42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 cm="1">
        <f t="array" ref="BG11">SUM(AU11:BF11)</f>
        <v>0</v>
      </c>
      <c r="BH11" s="42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 cm="1">
        <f t="array" ref="BU11">SUM(BI11:BT11)</f>
        <v>0</v>
      </c>
      <c r="BV11" s="156"/>
      <c r="BW11" s="159"/>
      <c r="BX11" s="159"/>
      <c r="BY11" s="159"/>
      <c r="BZ11" s="159"/>
      <c r="CA11" s="159">
        <v>145744</v>
      </c>
      <c r="CB11" s="159">
        <v>145744</v>
      </c>
      <c r="CC11" s="159"/>
      <c r="CD11" s="159"/>
      <c r="CE11" s="159"/>
      <c r="CF11" s="159"/>
      <c r="CG11" s="159"/>
      <c r="CH11" s="159"/>
      <c r="CI11" s="159" cm="1">
        <f t="array" ref="CI11">SUM(BW11:CH11)</f>
        <v>291488</v>
      </c>
      <c r="CJ11" s="42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 cm="1">
        <f t="array" ref="CW11">SUM(CK11:CV11)</f>
        <v>0</v>
      </c>
      <c r="CX11" s="42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 cm="1">
        <f t="array" ref="DK11">SUM(CY11:DJ11)</f>
        <v>0</v>
      </c>
      <c r="DL11" s="42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 cm="1">
        <f t="array" ref="DY11">SUM(DM11:DX11)</f>
        <v>0</v>
      </c>
      <c r="DZ11" s="42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 cm="1">
        <f t="array" ref="EM11">SUM(EA11:EL11)</f>
        <v>0</v>
      </c>
      <c r="EN11" s="42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 cm="1">
        <f t="array" ref="FA11">SUM(EO11:EZ11)</f>
        <v>0</v>
      </c>
      <c r="FB11" s="42"/>
    </row>
    <row r="12" spans="1:158" ht="15.25" customHeight="1" x14ac:dyDescent="0.2">
      <c r="A12" s="9"/>
      <c r="B12" s="13"/>
      <c r="C12" s="29" t="s">
        <v>123</v>
      </c>
      <c r="D12" s="2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 cm="1">
        <f t="array" ref="Q12">SUM(E12:P12)</f>
        <v>0</v>
      </c>
      <c r="R12" s="42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 cm="1">
        <f t="array" ref="AE12">SUM(S12:AD12)</f>
        <v>0</v>
      </c>
      <c r="AF12" s="42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 cm="1">
        <f t="array" ref="AS12">SUM(AG12:AR12)</f>
        <v>0</v>
      </c>
      <c r="AT12" s="42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 cm="1">
        <f t="array" ref="BG12">SUM(AU12:BF12)</f>
        <v>0</v>
      </c>
      <c r="BH12" s="42"/>
      <c r="BI12" s="159"/>
      <c r="BJ12" s="159"/>
      <c r="BK12" s="159"/>
      <c r="BL12" s="159"/>
      <c r="BM12" s="159"/>
      <c r="BN12" s="159"/>
      <c r="BO12" s="159"/>
      <c r="BP12" s="159"/>
      <c r="BQ12" s="159"/>
      <c r="BR12" s="159"/>
      <c r="BS12" s="159"/>
      <c r="BT12" s="159"/>
      <c r="BU12" s="159" cm="1">
        <f t="array" ref="BU12">SUM(BI12:BT12)</f>
        <v>0</v>
      </c>
      <c r="BV12" s="156"/>
      <c r="BW12" s="159"/>
      <c r="BX12" s="159"/>
      <c r="BY12" s="159"/>
      <c r="BZ12" s="159"/>
      <c r="CA12" s="159">
        <v>0</v>
      </c>
      <c r="CB12" s="159">
        <v>0</v>
      </c>
      <c r="CC12" s="159"/>
      <c r="CD12" s="159"/>
      <c r="CE12" s="159"/>
      <c r="CF12" s="159"/>
      <c r="CG12" s="159"/>
      <c r="CH12" s="159"/>
      <c r="CI12" s="159" cm="1">
        <f t="array" ref="CI12">SUM(BW12:CH12)</f>
        <v>0</v>
      </c>
      <c r="CJ12" s="42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 cm="1">
        <f t="array" ref="CW12">SUM(CK12:CV12)</f>
        <v>0</v>
      </c>
      <c r="CX12" s="42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 cm="1">
        <f t="array" ref="DK12">SUM(CY12:DJ12)</f>
        <v>0</v>
      </c>
      <c r="DL12" s="42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 cm="1">
        <f t="array" ref="DY12">SUM(DM12:DX12)</f>
        <v>0</v>
      </c>
      <c r="DZ12" s="42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 cm="1">
        <f t="array" ref="EM12">SUM(EA12:EL12)</f>
        <v>0</v>
      </c>
      <c r="EN12" s="42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 cm="1">
        <f t="array" ref="FA12">SUM(EO12:EZ12)</f>
        <v>0</v>
      </c>
      <c r="FB12" s="42"/>
    </row>
    <row r="13" spans="1:158" ht="15.25" customHeight="1" x14ac:dyDescent="0.2">
      <c r="A13" s="9"/>
      <c r="B13" s="13"/>
      <c r="C13" s="29" t="s">
        <v>7</v>
      </c>
      <c r="D13" s="2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 cm="1">
        <f t="array" ref="Q13">SUM(E13:P13)</f>
        <v>0</v>
      </c>
      <c r="R13" s="42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 cm="1">
        <f t="array" ref="AE13">SUM(S13:AD13)</f>
        <v>0</v>
      </c>
      <c r="AF13" s="42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 cm="1">
        <f t="array" ref="AS13">SUM(AG13:AR13)</f>
        <v>0</v>
      </c>
      <c r="AT13" s="42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 cm="1">
        <f t="array" ref="BG13">SUM(AU13:BF13)</f>
        <v>0</v>
      </c>
      <c r="BH13" s="42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59"/>
      <c r="BT13" s="159"/>
      <c r="BU13" s="159" cm="1">
        <f t="array" ref="BU13">SUM(BI13:BT13)</f>
        <v>0</v>
      </c>
      <c r="BV13" s="156"/>
      <c r="BW13" s="159"/>
      <c r="BX13" s="159"/>
      <c r="BY13" s="159"/>
      <c r="BZ13" s="159"/>
      <c r="CA13" s="159">
        <v>0</v>
      </c>
      <c r="CB13" s="159">
        <v>0</v>
      </c>
      <c r="CC13" s="159"/>
      <c r="CD13" s="159"/>
      <c r="CE13" s="159"/>
      <c r="CF13" s="159"/>
      <c r="CG13" s="159"/>
      <c r="CH13" s="159"/>
      <c r="CI13" s="159" cm="1">
        <f t="array" ref="CI13">SUM(BW13:CH13)</f>
        <v>0</v>
      </c>
      <c r="CJ13" s="42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 cm="1">
        <f t="array" ref="CW13">SUM(CK13:CV13)</f>
        <v>0</v>
      </c>
      <c r="CX13" s="42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 cm="1">
        <f t="array" ref="DK13">SUM(CY13:DJ13)</f>
        <v>0</v>
      </c>
      <c r="DL13" s="42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 cm="1">
        <f t="array" ref="DY13">SUM(DM13:DX13)</f>
        <v>0</v>
      </c>
      <c r="DZ13" s="42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 cm="1">
        <f t="array" ref="EM13">SUM(EA13:EL13)</f>
        <v>0</v>
      </c>
      <c r="EN13" s="42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 cm="1">
        <f t="array" ref="FA13">SUM(EO13:EZ13)</f>
        <v>0</v>
      </c>
      <c r="FB13" s="42"/>
    </row>
    <row r="14" spans="1:158" ht="15" customHeight="1" x14ac:dyDescent="0.2">
      <c r="A14" s="9"/>
      <c r="B14" s="10"/>
      <c r="C14" s="29" t="s">
        <v>120</v>
      </c>
      <c r="D14" s="22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 cm="1">
        <f t="array" ref="Q14">SUM(E14:P14)</f>
        <v>0</v>
      </c>
      <c r="R14" s="42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 cm="1">
        <f t="array" ref="AE14">SUM(S14:AD14)</f>
        <v>0</v>
      </c>
      <c r="AF14" s="42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 cm="1">
        <f t="array" ref="AS14">SUM(AG14:AR14)</f>
        <v>0</v>
      </c>
      <c r="AT14" s="42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 cm="1">
        <f t="array" ref="BG14">SUM(AU14:BF14)</f>
        <v>0</v>
      </c>
      <c r="BH14" s="42"/>
      <c r="BI14" s="159"/>
      <c r="BJ14" s="159"/>
      <c r="BK14" s="159"/>
      <c r="BL14" s="159"/>
      <c r="BM14" s="159"/>
      <c r="BN14" s="159"/>
      <c r="BO14" s="159"/>
      <c r="BP14" s="159"/>
      <c r="BQ14" s="159"/>
      <c r="BR14" s="159"/>
      <c r="BS14" s="159"/>
      <c r="BT14" s="159"/>
      <c r="BU14" s="159" cm="1">
        <f t="array" ref="BU14">SUM(BI14:BT14)</f>
        <v>0</v>
      </c>
      <c r="BV14" s="156"/>
      <c r="BW14" s="159"/>
      <c r="BX14" s="159"/>
      <c r="BY14" s="159"/>
      <c r="BZ14" s="159"/>
      <c r="CA14" s="159">
        <v>0</v>
      </c>
      <c r="CB14" s="159">
        <v>0</v>
      </c>
      <c r="CC14" s="159"/>
      <c r="CD14" s="159"/>
      <c r="CE14" s="159"/>
      <c r="CF14" s="159"/>
      <c r="CG14" s="159"/>
      <c r="CH14" s="159"/>
      <c r="CI14" s="159" cm="1">
        <f t="array" ref="CI14">SUM(BW14:CH14)</f>
        <v>0</v>
      </c>
      <c r="CJ14" s="42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 cm="1">
        <f t="array" ref="CW14">SUM(CK14:CV14)</f>
        <v>0</v>
      </c>
      <c r="CX14" s="42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 cm="1">
        <f t="array" ref="DK14">SUM(CY14:DJ14)</f>
        <v>0</v>
      </c>
      <c r="DL14" s="42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 cm="1">
        <f t="array" ref="DY14">SUM(DM14:DX14)</f>
        <v>0</v>
      </c>
      <c r="DZ14" s="42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 cm="1">
        <f t="array" ref="EM14">SUM(EA14:EL14)</f>
        <v>0</v>
      </c>
      <c r="EN14" s="42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 cm="1">
        <f t="array" ref="FA14">SUM(EO14:EZ14)</f>
        <v>0</v>
      </c>
      <c r="FB14" s="42"/>
    </row>
    <row r="15" spans="1:158" ht="15" customHeight="1" x14ac:dyDescent="0.2">
      <c r="A15" s="9"/>
      <c r="B15" s="10"/>
      <c r="C15" s="29" t="s">
        <v>122</v>
      </c>
      <c r="D15" s="22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 cm="1">
        <f t="array" ref="Q15">SUM(E15:P15)</f>
        <v>0</v>
      </c>
      <c r="R15" s="42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 cm="1">
        <f t="array" ref="AE15">SUM(S15:AD15)</f>
        <v>0</v>
      </c>
      <c r="AF15" s="42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 cm="1">
        <f t="array" ref="AS15">SUM(AG15:AR15)</f>
        <v>0</v>
      </c>
      <c r="AT15" s="42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 cm="1">
        <f t="array" ref="BG15">SUM(AU15:BF15)</f>
        <v>0</v>
      </c>
      <c r="BH15" s="42"/>
      <c r="BI15" s="159"/>
      <c r="BJ15" s="159"/>
      <c r="BK15" s="159"/>
      <c r="BL15" s="159"/>
      <c r="BM15" s="159"/>
      <c r="BN15" s="159"/>
      <c r="BO15" s="159"/>
      <c r="BP15" s="159"/>
      <c r="BQ15" s="159"/>
      <c r="BR15" s="159"/>
      <c r="BS15" s="159"/>
      <c r="BT15" s="159"/>
      <c r="BU15" s="159" cm="1">
        <f t="array" ref="BU15">SUM(BI15:BT15)</f>
        <v>0</v>
      </c>
      <c r="BV15" s="156"/>
      <c r="BW15" s="159"/>
      <c r="BX15" s="159"/>
      <c r="BY15" s="159"/>
      <c r="BZ15" s="159"/>
      <c r="CA15" s="159">
        <v>0</v>
      </c>
      <c r="CB15" s="159">
        <v>2100</v>
      </c>
      <c r="CC15" s="159"/>
      <c r="CD15" s="159"/>
      <c r="CE15" s="159"/>
      <c r="CF15" s="159"/>
      <c r="CG15" s="159"/>
      <c r="CH15" s="159"/>
      <c r="CI15" s="159" cm="1">
        <f t="array" ref="CI15">SUM(BW15:CH15)</f>
        <v>2100</v>
      </c>
      <c r="CJ15" s="42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 cm="1">
        <f t="array" ref="CW15">SUM(CK15:CV15)</f>
        <v>0</v>
      </c>
      <c r="CX15" s="42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 cm="1">
        <f t="array" ref="DK15">SUM(CY15:DJ15)</f>
        <v>0</v>
      </c>
      <c r="DL15" s="42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 cm="1">
        <f t="array" ref="DY15">SUM(DM15:DX15)</f>
        <v>0</v>
      </c>
      <c r="DZ15" s="42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 cm="1">
        <f t="array" ref="EM15">SUM(EA15:EL15)</f>
        <v>0</v>
      </c>
      <c r="EN15" s="42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 cm="1">
        <f t="array" ref="FA15">SUM(EO15:EZ15)</f>
        <v>0</v>
      </c>
      <c r="FB15" s="42"/>
    </row>
    <row r="16" spans="1:158" ht="15" hidden="1" customHeight="1" x14ac:dyDescent="0.2">
      <c r="A16" s="9"/>
      <c r="B16" s="10"/>
      <c r="C16" s="30" t="s">
        <v>8</v>
      </c>
      <c r="D16" s="22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 cm="1">
        <f t="array" ref="Q16">SUM(E16:P16)</f>
        <v>0</v>
      </c>
      <c r="R16" s="42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 cm="1">
        <f t="array" ref="AE16">SUM(S16:AD16)</f>
        <v>0</v>
      </c>
      <c r="AF16" s="42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 cm="1">
        <f t="array" ref="AS16">SUM(AG16:AR16)</f>
        <v>0</v>
      </c>
      <c r="AT16" s="42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 cm="1">
        <f t="array" ref="BG16">SUM(AU16:BF16)</f>
        <v>0</v>
      </c>
      <c r="BH16" s="42"/>
      <c r="BI16" s="159"/>
      <c r="BJ16" s="159"/>
      <c r="BK16" s="159"/>
      <c r="BL16" s="159"/>
      <c r="BM16" s="159"/>
      <c r="BN16" s="159"/>
      <c r="BO16" s="159"/>
      <c r="BP16" s="159"/>
      <c r="BQ16" s="159"/>
      <c r="BR16" s="159"/>
      <c r="BS16" s="159"/>
      <c r="BT16" s="159"/>
      <c r="BU16" s="159" cm="1">
        <f t="array" ref="BU16">SUM(BI16:BT16)</f>
        <v>0</v>
      </c>
      <c r="BV16" s="156"/>
      <c r="BW16" s="159"/>
      <c r="BX16" s="159"/>
      <c r="BY16" s="159"/>
      <c r="BZ16" s="159"/>
      <c r="CA16" s="159"/>
      <c r="CB16" s="159"/>
      <c r="CC16" s="159"/>
      <c r="CD16" s="159"/>
      <c r="CE16" s="159"/>
      <c r="CF16" s="159"/>
      <c r="CG16" s="159"/>
      <c r="CH16" s="159"/>
      <c r="CI16" s="159" cm="1">
        <f t="array" ref="CI16">SUM(BW16:CH16)</f>
        <v>0</v>
      </c>
      <c r="CJ16" s="42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 cm="1">
        <f t="array" ref="CW16">SUM(CK16:CV16)</f>
        <v>0</v>
      </c>
      <c r="CX16" s="42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 cm="1">
        <f t="array" ref="DK16">SUM(CY16:DJ16)</f>
        <v>0</v>
      </c>
      <c r="DL16" s="42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 cm="1">
        <f t="array" ref="DY16">SUM(DM16:DX16)</f>
        <v>0</v>
      </c>
      <c r="DZ16" s="42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 cm="1">
        <f t="array" ref="EM16">SUM(EA16:EL16)</f>
        <v>0</v>
      </c>
      <c r="EN16" s="42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 cm="1">
        <f t="array" ref="FA16">SUM(EO16:EZ16)</f>
        <v>0</v>
      </c>
      <c r="FB16" s="42"/>
    </row>
    <row r="17" spans="1:158" ht="15" hidden="1" customHeight="1" x14ac:dyDescent="0.2">
      <c r="A17" s="9"/>
      <c r="B17" s="10"/>
      <c r="C17" s="30" t="s">
        <v>8</v>
      </c>
      <c r="D17" s="22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 cm="1">
        <f t="array" ref="Q17">SUM(E17:P17)</f>
        <v>0</v>
      </c>
      <c r="R17" s="42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 cm="1">
        <f t="array" ref="AE17">SUM(S17:AD17)</f>
        <v>0</v>
      </c>
      <c r="AF17" s="42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 cm="1">
        <f t="array" ref="AS17">SUM(AG17:AR17)</f>
        <v>0</v>
      </c>
      <c r="AT17" s="42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 cm="1">
        <f t="array" ref="BG17">SUM(AU17:BF17)</f>
        <v>0</v>
      </c>
      <c r="BH17" s="42"/>
      <c r="BI17" s="159"/>
      <c r="BJ17" s="159"/>
      <c r="BK17" s="159"/>
      <c r="BL17" s="159"/>
      <c r="BM17" s="159"/>
      <c r="BN17" s="159"/>
      <c r="BO17" s="159"/>
      <c r="BP17" s="159"/>
      <c r="BQ17" s="159"/>
      <c r="BR17" s="159"/>
      <c r="BS17" s="159"/>
      <c r="BT17" s="159"/>
      <c r="BU17" s="159" cm="1">
        <f t="array" ref="BU17">SUM(BI17:BT17)</f>
        <v>0</v>
      </c>
      <c r="BV17" s="156"/>
      <c r="BW17" s="159"/>
      <c r="BX17" s="159"/>
      <c r="BY17" s="159"/>
      <c r="BZ17" s="159"/>
      <c r="CA17" s="159"/>
      <c r="CB17" s="159"/>
      <c r="CC17" s="159"/>
      <c r="CD17" s="159"/>
      <c r="CE17" s="159"/>
      <c r="CF17" s="159"/>
      <c r="CG17" s="159"/>
      <c r="CH17" s="159"/>
      <c r="CI17" s="159" cm="1">
        <f t="array" ref="CI17">SUM(BW17:CH17)</f>
        <v>0</v>
      </c>
      <c r="CJ17" s="42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 cm="1">
        <f t="array" ref="CW17">SUM(CK17:CV17)</f>
        <v>0</v>
      </c>
      <c r="CX17" s="42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 cm="1">
        <f t="array" ref="DK17">SUM(CY17:DJ17)</f>
        <v>0</v>
      </c>
      <c r="DL17" s="42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 cm="1">
        <f t="array" ref="DY17">SUM(DM17:DX17)</f>
        <v>0</v>
      </c>
      <c r="DZ17" s="42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 cm="1">
        <f t="array" ref="EM17">SUM(EA17:EL17)</f>
        <v>0</v>
      </c>
      <c r="EN17" s="42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 cm="1">
        <f t="array" ref="FA17">SUM(EO17:EZ17)</f>
        <v>0</v>
      </c>
      <c r="FB17" s="42"/>
    </row>
    <row r="18" spans="1:158" ht="15" hidden="1" customHeight="1" x14ac:dyDescent="0.2">
      <c r="A18" s="9"/>
      <c r="B18" s="10"/>
      <c r="C18" s="30" t="s">
        <v>8</v>
      </c>
      <c r="D18" s="22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 cm="1">
        <f t="array" ref="Q18">SUM(E18:P18)</f>
        <v>0</v>
      </c>
      <c r="R18" s="42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 cm="1">
        <f t="array" ref="AE18">SUM(S18:AD18)</f>
        <v>0</v>
      </c>
      <c r="AF18" s="42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 cm="1">
        <f t="array" ref="AS18">SUM(AG18:AR18)</f>
        <v>0</v>
      </c>
      <c r="AT18" s="42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 cm="1">
        <f t="array" ref="BG18">SUM(AU18:BF18)</f>
        <v>0</v>
      </c>
      <c r="BH18" s="42"/>
      <c r="BI18" s="159"/>
      <c r="BJ18" s="159"/>
      <c r="BK18" s="159"/>
      <c r="BL18" s="159"/>
      <c r="BM18" s="159"/>
      <c r="BN18" s="159"/>
      <c r="BO18" s="159"/>
      <c r="BP18" s="159"/>
      <c r="BQ18" s="159"/>
      <c r="BR18" s="159"/>
      <c r="BS18" s="159"/>
      <c r="BT18" s="159"/>
      <c r="BU18" s="159" cm="1">
        <f t="array" ref="BU18">SUM(BI18:BT18)</f>
        <v>0</v>
      </c>
      <c r="BV18" s="156"/>
      <c r="BW18" s="159"/>
      <c r="BX18" s="159"/>
      <c r="BY18" s="159"/>
      <c r="BZ18" s="159"/>
      <c r="CA18" s="159"/>
      <c r="CB18" s="159"/>
      <c r="CC18" s="159"/>
      <c r="CD18" s="159"/>
      <c r="CE18" s="159"/>
      <c r="CF18" s="159"/>
      <c r="CG18" s="159"/>
      <c r="CH18" s="159"/>
      <c r="CI18" s="159" cm="1">
        <f t="array" ref="CI18">SUM(BW18:CH18)</f>
        <v>0</v>
      </c>
      <c r="CJ18" s="42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 cm="1">
        <f t="array" ref="CW18">SUM(CK18:CV18)</f>
        <v>0</v>
      </c>
      <c r="CX18" s="42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 cm="1">
        <f t="array" ref="DK18">SUM(CY18:DJ18)</f>
        <v>0</v>
      </c>
      <c r="DL18" s="42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 cm="1">
        <f t="array" ref="DY18">SUM(DM18:DX18)</f>
        <v>0</v>
      </c>
      <c r="DZ18" s="42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 cm="1">
        <f t="array" ref="EM18">SUM(EA18:EL18)</f>
        <v>0</v>
      </c>
      <c r="EN18" s="42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 cm="1">
        <f t="array" ref="FA18">SUM(EO18:EZ18)</f>
        <v>0</v>
      </c>
      <c r="FB18" s="42"/>
    </row>
    <row r="19" spans="1:158" ht="15" hidden="1" customHeight="1" x14ac:dyDescent="0.2">
      <c r="A19" s="9"/>
      <c r="B19" s="10"/>
      <c r="C19" s="30" t="s">
        <v>8</v>
      </c>
      <c r="D19" s="22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 cm="1">
        <f t="array" ref="Q19">SUM(E19:P19)</f>
        <v>0</v>
      </c>
      <c r="R19" s="42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 cm="1">
        <f t="array" ref="AE19">SUM(S19:AD19)</f>
        <v>0</v>
      </c>
      <c r="AF19" s="42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 cm="1">
        <f t="array" ref="AS19">SUM(AG19:AR19)</f>
        <v>0</v>
      </c>
      <c r="AT19" s="42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 cm="1">
        <f t="array" ref="BG19">SUM(AU19:BF19)</f>
        <v>0</v>
      </c>
      <c r="BH19" s="42"/>
      <c r="BI19" s="159"/>
      <c r="BJ19" s="159"/>
      <c r="BK19" s="159"/>
      <c r="BL19" s="159"/>
      <c r="BM19" s="159"/>
      <c r="BN19" s="159"/>
      <c r="BO19" s="159"/>
      <c r="BP19" s="159"/>
      <c r="BQ19" s="159"/>
      <c r="BR19" s="159"/>
      <c r="BS19" s="159"/>
      <c r="BT19" s="159"/>
      <c r="BU19" s="159" cm="1">
        <f t="array" ref="BU19">SUM(BI19:BT19)</f>
        <v>0</v>
      </c>
      <c r="BV19" s="156"/>
      <c r="BW19" s="159"/>
      <c r="BX19" s="159"/>
      <c r="BY19" s="159"/>
      <c r="BZ19" s="159"/>
      <c r="CA19" s="159"/>
      <c r="CB19" s="159"/>
      <c r="CC19" s="159"/>
      <c r="CD19" s="159"/>
      <c r="CE19" s="159"/>
      <c r="CF19" s="159"/>
      <c r="CG19" s="159"/>
      <c r="CH19" s="159"/>
      <c r="CI19" s="159" cm="1">
        <f t="array" ref="CI19">SUM(BW19:CH19)</f>
        <v>0</v>
      </c>
      <c r="CJ19" s="42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 cm="1">
        <f t="array" ref="CW19">SUM(CK19:CV19)</f>
        <v>0</v>
      </c>
      <c r="CX19" s="42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 cm="1">
        <f t="array" ref="DK19">SUM(CY19:DJ19)</f>
        <v>0</v>
      </c>
      <c r="DL19" s="42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 cm="1">
        <f t="array" ref="DY19">SUM(DM19:DX19)</f>
        <v>0</v>
      </c>
      <c r="DZ19" s="42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 cm="1">
        <f t="array" ref="EM19">SUM(EA19:EL19)</f>
        <v>0</v>
      </c>
      <c r="EN19" s="42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 cm="1">
        <f t="array" ref="FA19">SUM(EO19:EZ19)</f>
        <v>0</v>
      </c>
      <c r="FB19" s="42"/>
    </row>
    <row r="20" spans="1:158" ht="15" hidden="1" customHeight="1" x14ac:dyDescent="0.2">
      <c r="A20" s="9"/>
      <c r="B20" s="10"/>
      <c r="C20" s="30" t="s">
        <v>8</v>
      </c>
      <c r="D20" s="22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 cm="1">
        <f t="array" ref="Q20">SUM(E20:P20)</f>
        <v>0</v>
      </c>
      <c r="R20" s="42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 cm="1">
        <f t="array" ref="AE20">SUM(S20:AD20)</f>
        <v>0</v>
      </c>
      <c r="AF20" s="42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 cm="1">
        <f t="array" ref="AS20">SUM(AG20:AR20)</f>
        <v>0</v>
      </c>
      <c r="AT20" s="42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 cm="1">
        <f t="array" ref="BG20">SUM(AU20:BF20)</f>
        <v>0</v>
      </c>
      <c r="BH20" s="42"/>
      <c r="BI20" s="159"/>
      <c r="BJ20" s="159"/>
      <c r="BK20" s="159"/>
      <c r="BL20" s="159"/>
      <c r="BM20" s="159"/>
      <c r="BN20" s="159"/>
      <c r="BO20" s="159"/>
      <c r="BP20" s="159"/>
      <c r="BQ20" s="159"/>
      <c r="BR20" s="159"/>
      <c r="BS20" s="159"/>
      <c r="BT20" s="159"/>
      <c r="BU20" s="159" cm="1">
        <f t="array" ref="BU20">SUM(BI20:BT20)</f>
        <v>0</v>
      </c>
      <c r="BV20" s="156"/>
      <c r="BW20" s="159"/>
      <c r="BX20" s="159"/>
      <c r="BY20" s="159"/>
      <c r="BZ20" s="159"/>
      <c r="CA20" s="159"/>
      <c r="CB20" s="159"/>
      <c r="CC20" s="159"/>
      <c r="CD20" s="159"/>
      <c r="CE20" s="159"/>
      <c r="CF20" s="159"/>
      <c r="CG20" s="159"/>
      <c r="CH20" s="159"/>
      <c r="CI20" s="159" cm="1">
        <f t="array" ref="CI20">SUM(BW20:CH20)</f>
        <v>0</v>
      </c>
      <c r="CJ20" s="42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 cm="1">
        <f t="array" ref="CW20">SUM(CK20:CV20)</f>
        <v>0</v>
      </c>
      <c r="CX20" s="42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 cm="1">
        <f t="array" ref="DK20">SUM(CY20:DJ20)</f>
        <v>0</v>
      </c>
      <c r="DL20" s="42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 cm="1">
        <f t="array" ref="DY20">SUM(DM20:DX20)</f>
        <v>0</v>
      </c>
      <c r="DZ20" s="42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 cm="1">
        <f t="array" ref="EM20">SUM(EA20:EL20)</f>
        <v>0</v>
      </c>
      <c r="EN20" s="42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 cm="1">
        <f t="array" ref="FA20">SUM(EO20:EZ20)</f>
        <v>0</v>
      </c>
      <c r="FB20" s="42"/>
    </row>
    <row r="21" spans="1:158" ht="15" hidden="1" customHeight="1" x14ac:dyDescent="0.2">
      <c r="A21" s="9"/>
      <c r="B21" s="10"/>
      <c r="C21" s="30" t="s">
        <v>8</v>
      </c>
      <c r="D21" s="22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 cm="1">
        <f t="array" ref="Q21">SUM(E21:P21)</f>
        <v>0</v>
      </c>
      <c r="R21" s="42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 cm="1">
        <f t="array" ref="AE21">SUM(S21:AD21)</f>
        <v>0</v>
      </c>
      <c r="AF21" s="42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 cm="1">
        <f t="array" ref="AS21">SUM(AG21:AR21)</f>
        <v>0</v>
      </c>
      <c r="AT21" s="42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 cm="1">
        <f t="array" ref="BG21">SUM(AU21:BF21)</f>
        <v>0</v>
      </c>
      <c r="BH21" s="42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59"/>
      <c r="BT21" s="159"/>
      <c r="BU21" s="159" cm="1">
        <f t="array" ref="BU21">SUM(BI21:BT21)</f>
        <v>0</v>
      </c>
      <c r="BV21" s="156"/>
      <c r="BW21" s="159"/>
      <c r="BX21" s="159"/>
      <c r="BY21" s="159"/>
      <c r="BZ21" s="159"/>
      <c r="CA21" s="159"/>
      <c r="CB21" s="159"/>
      <c r="CC21" s="159"/>
      <c r="CD21" s="159"/>
      <c r="CE21" s="159"/>
      <c r="CF21" s="159"/>
      <c r="CG21" s="159"/>
      <c r="CH21" s="159"/>
      <c r="CI21" s="159" cm="1">
        <f t="array" ref="CI21">SUM(BW21:CH21)</f>
        <v>0</v>
      </c>
      <c r="CJ21" s="42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 cm="1">
        <f t="array" ref="CW21">SUM(CK21:CV21)</f>
        <v>0</v>
      </c>
      <c r="CX21" s="42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 cm="1">
        <f t="array" ref="DK21">SUM(CY21:DJ21)</f>
        <v>0</v>
      </c>
      <c r="DL21" s="42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 cm="1">
        <f t="array" ref="DY21">SUM(DM21:DX21)</f>
        <v>0</v>
      </c>
      <c r="DZ21" s="42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 cm="1">
        <f t="array" ref="EM21">SUM(EA21:EL21)</f>
        <v>0</v>
      </c>
      <c r="EN21" s="42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 cm="1">
        <f t="array" ref="FA21">SUM(EO21:EZ21)</f>
        <v>0</v>
      </c>
      <c r="FB21" s="42"/>
    </row>
    <row r="22" spans="1:158" ht="15" hidden="1" customHeight="1" x14ac:dyDescent="0.2">
      <c r="A22" s="9"/>
      <c r="B22" s="10"/>
      <c r="C22" s="30" t="s">
        <v>8</v>
      </c>
      <c r="D22" s="22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 cm="1">
        <f t="array" ref="Q22">SUM(E22:P22)</f>
        <v>0</v>
      </c>
      <c r="R22" s="42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 cm="1">
        <f t="array" ref="AE22">SUM(S22:AD22)</f>
        <v>0</v>
      </c>
      <c r="AF22" s="42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 cm="1">
        <f t="array" ref="AS22">SUM(AG22:AR22)</f>
        <v>0</v>
      </c>
      <c r="AT22" s="42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 cm="1">
        <f t="array" ref="BG22">SUM(AU22:BF22)</f>
        <v>0</v>
      </c>
      <c r="BH22" s="42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59"/>
      <c r="BU22" s="159" cm="1">
        <f t="array" ref="BU22">SUM(BI22:BT22)</f>
        <v>0</v>
      </c>
      <c r="BV22" s="156"/>
      <c r="BW22" s="159"/>
      <c r="BX22" s="159"/>
      <c r="BY22" s="159"/>
      <c r="BZ22" s="159"/>
      <c r="CA22" s="159"/>
      <c r="CB22" s="159"/>
      <c r="CC22" s="159"/>
      <c r="CD22" s="159"/>
      <c r="CE22" s="159"/>
      <c r="CF22" s="159"/>
      <c r="CG22" s="159"/>
      <c r="CH22" s="159"/>
      <c r="CI22" s="159" cm="1">
        <f t="array" ref="CI22">SUM(BW22:CH22)</f>
        <v>0</v>
      </c>
      <c r="CJ22" s="42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 cm="1">
        <f t="array" ref="CW22">SUM(CK22:CV22)</f>
        <v>0</v>
      </c>
      <c r="CX22" s="42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 cm="1">
        <f t="array" ref="DK22">SUM(CY22:DJ22)</f>
        <v>0</v>
      </c>
      <c r="DL22" s="42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 cm="1">
        <f t="array" ref="DY22">SUM(DM22:DX22)</f>
        <v>0</v>
      </c>
      <c r="DZ22" s="42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 cm="1">
        <f t="array" ref="EM22">SUM(EA22:EL22)</f>
        <v>0</v>
      </c>
      <c r="EN22" s="42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 cm="1">
        <f t="array" ref="FA22">SUM(EO22:EZ22)</f>
        <v>0</v>
      </c>
      <c r="FB22" s="42"/>
    </row>
    <row r="23" spans="1:158" ht="15" hidden="1" customHeight="1" x14ac:dyDescent="0.2">
      <c r="A23" s="9"/>
      <c r="B23" s="10"/>
      <c r="C23" s="30" t="s">
        <v>8</v>
      </c>
      <c r="D23" s="22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 cm="1">
        <f t="array" ref="Q23">SUM(E23:P23)</f>
        <v>0</v>
      </c>
      <c r="R23" s="42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 cm="1">
        <f t="array" ref="AE23">SUM(S23:AD23)</f>
        <v>0</v>
      </c>
      <c r="AF23" s="42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 cm="1">
        <f t="array" ref="AS23">SUM(AG23:AR23)</f>
        <v>0</v>
      </c>
      <c r="AT23" s="42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 cm="1">
        <f t="array" ref="BG23">SUM(AU23:BF23)</f>
        <v>0</v>
      </c>
      <c r="BH23" s="42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59"/>
      <c r="BU23" s="159" cm="1">
        <f t="array" ref="BU23">SUM(BI23:BT23)</f>
        <v>0</v>
      </c>
      <c r="BV23" s="156"/>
      <c r="BW23" s="159"/>
      <c r="BX23" s="159"/>
      <c r="BY23" s="159"/>
      <c r="BZ23" s="159"/>
      <c r="CA23" s="159"/>
      <c r="CB23" s="159"/>
      <c r="CC23" s="159"/>
      <c r="CD23" s="159"/>
      <c r="CE23" s="159"/>
      <c r="CF23" s="159"/>
      <c r="CG23" s="159"/>
      <c r="CH23" s="159"/>
      <c r="CI23" s="159" cm="1">
        <f t="array" ref="CI23">SUM(BW23:CH23)</f>
        <v>0</v>
      </c>
      <c r="CJ23" s="42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 cm="1">
        <f t="array" ref="CW23">SUM(CK23:CV23)</f>
        <v>0</v>
      </c>
      <c r="CX23" s="42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 cm="1">
        <f t="array" ref="DK23">SUM(CY23:DJ23)</f>
        <v>0</v>
      </c>
      <c r="DL23" s="42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 cm="1">
        <f t="array" ref="DY23">SUM(DM23:DX23)</f>
        <v>0</v>
      </c>
      <c r="DZ23" s="42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 cm="1">
        <f t="array" ref="EM23">SUM(EA23:EL23)</f>
        <v>0</v>
      </c>
      <c r="EN23" s="42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 cm="1">
        <f t="array" ref="FA23">SUM(EO23:EZ23)</f>
        <v>0</v>
      </c>
      <c r="FB23" s="42"/>
    </row>
    <row r="24" spans="1:158" ht="15" hidden="1" customHeight="1" x14ac:dyDescent="0.2">
      <c r="A24" s="9"/>
      <c r="B24" s="10"/>
      <c r="C24" s="30" t="s">
        <v>8</v>
      </c>
      <c r="D24" s="22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 cm="1">
        <f t="array" ref="Q24">SUM(E24:P24)</f>
        <v>0</v>
      </c>
      <c r="R24" s="42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 cm="1">
        <f t="array" ref="AE24">SUM(S24:AD24)</f>
        <v>0</v>
      </c>
      <c r="AF24" s="42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 cm="1">
        <f t="array" ref="AS24">SUM(AG24:AR24)</f>
        <v>0</v>
      </c>
      <c r="AT24" s="42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 cm="1">
        <f t="array" ref="BG24">SUM(AU24:BF24)</f>
        <v>0</v>
      </c>
      <c r="BH24" s="42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59"/>
      <c r="BU24" s="159" cm="1">
        <f t="array" ref="BU24">SUM(BI24:BT24)</f>
        <v>0</v>
      </c>
      <c r="BV24" s="156"/>
      <c r="BW24" s="159"/>
      <c r="BX24" s="159"/>
      <c r="BY24" s="159"/>
      <c r="BZ24" s="159"/>
      <c r="CA24" s="159"/>
      <c r="CB24" s="159"/>
      <c r="CC24" s="159"/>
      <c r="CD24" s="159"/>
      <c r="CE24" s="159"/>
      <c r="CF24" s="159"/>
      <c r="CG24" s="159"/>
      <c r="CH24" s="159"/>
      <c r="CI24" s="159" cm="1">
        <f t="array" ref="CI24">SUM(BW24:CH24)</f>
        <v>0</v>
      </c>
      <c r="CJ24" s="42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 cm="1">
        <f t="array" ref="CW24">SUM(CK24:CV24)</f>
        <v>0</v>
      </c>
      <c r="CX24" s="42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 cm="1">
        <f t="array" ref="DK24">SUM(CY24:DJ24)</f>
        <v>0</v>
      </c>
      <c r="DL24" s="42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 cm="1">
        <f t="array" ref="DY24">SUM(DM24:DX24)</f>
        <v>0</v>
      </c>
      <c r="DZ24" s="42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 cm="1">
        <f t="array" ref="EM24">SUM(EA24:EL24)</f>
        <v>0</v>
      </c>
      <c r="EN24" s="42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 cm="1">
        <f t="array" ref="FA24">SUM(EO24:EZ24)</f>
        <v>0</v>
      </c>
      <c r="FB24" s="42"/>
    </row>
    <row r="25" spans="1:158" x14ac:dyDescent="0.2">
      <c r="A25" s="9"/>
      <c r="B25" s="10"/>
      <c r="C25" s="30" t="s">
        <v>8</v>
      </c>
      <c r="D25" s="22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 cm="1">
        <f t="array" ref="Q25">SUM(E25:P25)</f>
        <v>0</v>
      </c>
      <c r="R25" s="42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 cm="1">
        <f t="array" ref="AE25">SUM(S25:AD25)</f>
        <v>0</v>
      </c>
      <c r="AF25" s="42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 cm="1">
        <f t="array" ref="AS25">SUM(AG25:AR25)</f>
        <v>0</v>
      </c>
      <c r="AT25" s="42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 cm="1">
        <f t="array" ref="BG25">SUM(AU25:BF25)</f>
        <v>0</v>
      </c>
      <c r="BH25" s="42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 cm="1">
        <f t="array" ref="BU25">SUM(BI25:BT25)</f>
        <v>0</v>
      </c>
      <c r="BV25" s="156"/>
      <c r="BW25" s="159"/>
      <c r="BX25" s="159"/>
      <c r="BY25" s="159"/>
      <c r="BZ25" s="159"/>
      <c r="CA25" s="159"/>
      <c r="CB25" s="159"/>
      <c r="CC25" s="159"/>
      <c r="CD25" s="159"/>
      <c r="CE25" s="159"/>
      <c r="CF25" s="159"/>
      <c r="CG25" s="159"/>
      <c r="CH25" s="159"/>
      <c r="CI25" s="159" cm="1">
        <f t="array" ref="CI25">SUM(BW25:CH25)</f>
        <v>0</v>
      </c>
      <c r="CJ25" s="42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 cm="1">
        <f t="array" ref="CW25">SUM(CK25:CV25)</f>
        <v>0</v>
      </c>
      <c r="CX25" s="42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 cm="1">
        <f t="array" ref="DK25">SUM(CY25:DJ25)</f>
        <v>0</v>
      </c>
      <c r="DL25" s="42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 cm="1">
        <f t="array" ref="DY25">SUM(DM25:DX25)</f>
        <v>0</v>
      </c>
      <c r="DZ25" s="42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 cm="1">
        <f t="array" ref="EM25">SUM(EA25:EL25)</f>
        <v>0</v>
      </c>
      <c r="EN25" s="42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 cm="1">
        <f t="array" ref="FA25">SUM(EO25:EZ25)</f>
        <v>0</v>
      </c>
      <c r="FB25" s="42"/>
    </row>
    <row r="26" spans="1:158" x14ac:dyDescent="0.2">
      <c r="A26" s="9"/>
      <c r="B26" s="10"/>
      <c r="C26" s="30" t="s">
        <v>8</v>
      </c>
      <c r="D26" s="13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 cm="1">
        <f t="array" ref="Q26">SUM(E26:P26)</f>
        <v>0</v>
      </c>
      <c r="R26" s="42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 cm="1">
        <f t="array" ref="AE26">SUM(S26:AD26)</f>
        <v>0</v>
      </c>
      <c r="AF26" s="42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 cm="1">
        <f t="array" ref="AS26">SUM(AG26:AR26)</f>
        <v>0</v>
      </c>
      <c r="AT26" s="42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 cm="1">
        <f t="array" ref="BG26">SUM(AU26:BF26)</f>
        <v>0</v>
      </c>
      <c r="BH26" s="42"/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59"/>
      <c r="BT26" s="159"/>
      <c r="BU26" s="159" cm="1">
        <f t="array" ref="BU26">SUM(BI26:BT26)</f>
        <v>0</v>
      </c>
      <c r="BV26" s="156"/>
      <c r="BW26" s="159"/>
      <c r="BX26" s="159"/>
      <c r="BY26" s="159"/>
      <c r="BZ26" s="159"/>
      <c r="CA26" s="159"/>
      <c r="CB26" s="159"/>
      <c r="CC26" s="159"/>
      <c r="CD26" s="159"/>
      <c r="CE26" s="159"/>
      <c r="CF26" s="159"/>
      <c r="CG26" s="159"/>
      <c r="CH26" s="159"/>
      <c r="CI26" s="159" cm="1">
        <f t="array" ref="CI26">SUM(BW26:CH26)</f>
        <v>0</v>
      </c>
      <c r="CJ26" s="42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 cm="1">
        <f t="array" ref="CW26">SUM(CK26:CV26)</f>
        <v>0</v>
      </c>
      <c r="CX26" s="42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 cm="1">
        <f t="array" ref="DK26">SUM(CY26:DJ26)</f>
        <v>0</v>
      </c>
      <c r="DL26" s="42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 cm="1">
        <f t="array" ref="DY26">SUM(DM26:DX26)</f>
        <v>0</v>
      </c>
      <c r="DZ26" s="42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 cm="1">
        <f t="array" ref="EM26">SUM(EA26:EL26)</f>
        <v>0</v>
      </c>
      <c r="EN26" s="42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 cm="1">
        <f t="array" ref="FA26">SUM(EO26:EZ26)</f>
        <v>0</v>
      </c>
      <c r="FB26" s="42"/>
    </row>
    <row r="27" spans="1:158" ht="15.25" customHeight="1" x14ac:dyDescent="0.2">
      <c r="A27" s="9"/>
      <c r="B27" s="10"/>
      <c r="C27" s="26" t="s">
        <v>9</v>
      </c>
      <c r="D27" s="13"/>
      <c r="E27" s="27" cm="1">
        <f t="array" aca="1" ref="E27" ca="1">SUM(INDIRECT(ADDRESS(income_min_row, COLUMN()) &amp; ":" &amp; ADDRESS(income_max_row, COLUMN())))</f>
        <v>0</v>
      </c>
      <c r="F27" s="27" cm="1">
        <f t="array" aca="1" ref="F27" ca="1">SUM(INDIRECT(ADDRESS(income_min_row, COLUMN()) &amp; ":" &amp; ADDRESS(income_max_row, COLUMN())))</f>
        <v>0</v>
      </c>
      <c r="G27" s="27" cm="1">
        <f t="array" aca="1" ref="G27" ca="1">SUM(INDIRECT(ADDRESS(income_min_row, COLUMN()) &amp; ":" &amp; ADDRESS(income_max_row, COLUMN())))</f>
        <v>0</v>
      </c>
      <c r="H27" s="27" cm="1">
        <f t="array" aca="1" ref="H27" ca="1">SUM(INDIRECT(ADDRESS(income_min_row, COLUMN()) &amp; ":" &amp; ADDRESS(income_max_row, COLUMN())))</f>
        <v>0</v>
      </c>
      <c r="I27" s="27" cm="1">
        <f t="array" aca="1" ref="I27" ca="1">SUM(INDIRECT(ADDRESS(income_min_row, COLUMN()) &amp; ":" &amp; ADDRESS(income_max_row, COLUMN())))</f>
        <v>0</v>
      </c>
      <c r="J27" s="27" cm="1">
        <f t="array" aca="1" ref="J27" ca="1">SUM(INDIRECT(ADDRESS(income_min_row, COLUMN()) &amp; ":" &amp; ADDRESS(income_max_row, COLUMN())))</f>
        <v>0</v>
      </c>
      <c r="K27" s="27" cm="1">
        <f t="array" aca="1" ref="K27" ca="1">SUM(INDIRECT(ADDRESS(income_min_row, COLUMN()) &amp; ":" &amp; ADDRESS(income_max_row, COLUMN())))</f>
        <v>0</v>
      </c>
      <c r="L27" s="27" cm="1">
        <f t="array" aca="1" ref="L27" ca="1">SUM(INDIRECT(ADDRESS(income_min_row, COLUMN()) &amp; ":" &amp; ADDRESS(income_max_row, COLUMN())))</f>
        <v>0</v>
      </c>
      <c r="M27" s="27" cm="1">
        <f t="array" aca="1" ref="M27" ca="1">SUM(INDIRECT(ADDRESS(income_min_row, COLUMN()) &amp; ":" &amp; ADDRESS(income_max_row, COLUMN())))</f>
        <v>0</v>
      </c>
      <c r="N27" s="27" cm="1">
        <f t="array" aca="1" ref="N27" ca="1">SUM(INDIRECT(ADDRESS(income_min_row, COLUMN()) &amp; ":" &amp; ADDRESS(income_max_row, COLUMN())))</f>
        <v>0</v>
      </c>
      <c r="O27" s="27" cm="1">
        <f t="array" aca="1" ref="O27" ca="1">SUM(INDIRECT(ADDRESS(income_min_row, COLUMN()) &amp; ":" &amp; ADDRESS(income_max_row, COLUMN())))</f>
        <v>0</v>
      </c>
      <c r="P27" s="27" cm="1">
        <f t="array" aca="1" ref="P27" ca="1">SUM(INDIRECT(ADDRESS(income_min_row, COLUMN()) &amp; ":" &amp; ADDRESS(income_max_row, COLUMN())))</f>
        <v>0</v>
      </c>
      <c r="Q27" s="27" cm="1">
        <f t="array" aca="1" ref="Q27" ca="1">SUM(INDIRECT(ADDRESS(income_min_row, COLUMN()) &amp; ":" &amp; ADDRESS(income_max_row, COLUMN())))</f>
        <v>0</v>
      </c>
      <c r="R27" s="42"/>
      <c r="S27" s="27" cm="1">
        <f t="array" aca="1" ref="S27" ca="1">SUM(INDIRECT(ADDRESS(income_min_row, COLUMN()) &amp; ":" &amp; ADDRESS(income_max_row, COLUMN())))</f>
        <v>0</v>
      </c>
      <c r="T27" s="27" cm="1">
        <f t="array" aca="1" ref="T27" ca="1">SUM(INDIRECT(ADDRESS(income_min_row, COLUMN()) &amp; ":" &amp; ADDRESS(income_max_row, COLUMN())))</f>
        <v>0</v>
      </c>
      <c r="U27" s="27" cm="1">
        <f t="array" aca="1" ref="U27" ca="1">SUM(INDIRECT(ADDRESS(income_min_row, COLUMN()) &amp; ":" &amp; ADDRESS(income_max_row, COLUMN())))</f>
        <v>0</v>
      </c>
      <c r="V27" s="27" cm="1">
        <f t="array" aca="1" ref="V27" ca="1">SUM(INDIRECT(ADDRESS(income_min_row, COLUMN()) &amp; ":" &amp; ADDRESS(income_max_row, COLUMN())))</f>
        <v>0</v>
      </c>
      <c r="W27" s="27" cm="1">
        <f t="array" aca="1" ref="W27" ca="1">SUM(INDIRECT(ADDRESS(income_min_row, COLUMN()) &amp; ":" &amp; ADDRESS(income_max_row, COLUMN())))</f>
        <v>0</v>
      </c>
      <c r="X27" s="27" cm="1">
        <f t="array" aca="1" ref="X27" ca="1">SUM(INDIRECT(ADDRESS(income_min_row, COLUMN()) &amp; ":" &amp; ADDRESS(income_max_row, COLUMN())))</f>
        <v>0</v>
      </c>
      <c r="Y27" s="27" cm="1">
        <f t="array" aca="1" ref="Y27" ca="1">SUM(INDIRECT(ADDRESS(income_min_row, COLUMN()) &amp; ":" &amp; ADDRESS(income_max_row, COLUMN())))</f>
        <v>0</v>
      </c>
      <c r="Z27" s="27" cm="1">
        <f t="array" aca="1" ref="Z27" ca="1">SUM(INDIRECT(ADDRESS(income_min_row, COLUMN()) &amp; ":" &amp; ADDRESS(income_max_row, COLUMN())))</f>
        <v>0</v>
      </c>
      <c r="AA27" s="27" cm="1">
        <f t="array" aca="1" ref="AA27" ca="1">SUM(INDIRECT(ADDRESS(income_min_row, COLUMN()) &amp; ":" &amp; ADDRESS(income_max_row, COLUMN())))</f>
        <v>0</v>
      </c>
      <c r="AB27" s="27" cm="1">
        <f t="array" aca="1" ref="AB27" ca="1">SUM(INDIRECT(ADDRESS(income_min_row, COLUMN()) &amp; ":" &amp; ADDRESS(income_max_row, COLUMN())))</f>
        <v>0</v>
      </c>
      <c r="AC27" s="27" cm="1">
        <f t="array" aca="1" ref="AC27" ca="1">SUM(INDIRECT(ADDRESS(income_min_row, COLUMN()) &amp; ":" &amp; ADDRESS(income_max_row, COLUMN())))</f>
        <v>0</v>
      </c>
      <c r="AD27" s="27" cm="1">
        <f t="array" aca="1" ref="AD27" ca="1">SUM(INDIRECT(ADDRESS(income_min_row, COLUMN()) &amp; ":" &amp; ADDRESS(income_max_row, COLUMN())))</f>
        <v>0</v>
      </c>
      <c r="AE27" s="27" cm="1">
        <f t="array" aca="1" ref="AE27" ca="1">SUM(INDIRECT(ADDRESS(income_min_row, COLUMN()) &amp; ":" &amp; ADDRESS(income_max_row, COLUMN())))</f>
        <v>0</v>
      </c>
      <c r="AF27" s="42"/>
      <c r="AG27" s="27" cm="1">
        <f t="array" aca="1" ref="AG27" ca="1">SUM(INDIRECT(ADDRESS(income_min_row, COLUMN()) &amp; ":" &amp; ADDRESS(income_max_row, COLUMN())))</f>
        <v>0</v>
      </c>
      <c r="AH27" s="27" cm="1">
        <f t="array" aca="1" ref="AH27" ca="1">SUM(INDIRECT(ADDRESS(income_min_row, COLUMN()) &amp; ":" &amp; ADDRESS(income_max_row, COLUMN())))</f>
        <v>0</v>
      </c>
      <c r="AI27" s="27" cm="1">
        <f t="array" aca="1" ref="AI27" ca="1">SUM(INDIRECT(ADDRESS(income_min_row, COLUMN()) &amp; ":" &amp; ADDRESS(income_max_row, COLUMN())))</f>
        <v>0</v>
      </c>
      <c r="AJ27" s="27" cm="1">
        <f t="array" aca="1" ref="AJ27" ca="1">SUM(INDIRECT(ADDRESS(income_min_row, COLUMN()) &amp; ":" &amp; ADDRESS(income_max_row, COLUMN())))</f>
        <v>0</v>
      </c>
      <c r="AK27" s="27" cm="1">
        <f t="array" aca="1" ref="AK27" ca="1">SUM(INDIRECT(ADDRESS(income_min_row, COLUMN()) &amp; ":" &amp; ADDRESS(income_max_row, COLUMN())))</f>
        <v>0</v>
      </c>
      <c r="AL27" s="27" cm="1">
        <f t="array" aca="1" ref="AL27" ca="1">SUM(INDIRECT(ADDRESS(income_min_row, COLUMN()) &amp; ":" &amp; ADDRESS(income_max_row, COLUMN())))</f>
        <v>0</v>
      </c>
      <c r="AM27" s="27" cm="1">
        <f t="array" aca="1" ref="AM27" ca="1">SUM(INDIRECT(ADDRESS(income_min_row, COLUMN()) &amp; ":" &amp; ADDRESS(income_max_row, COLUMN())))</f>
        <v>0</v>
      </c>
      <c r="AN27" s="27" cm="1">
        <f t="array" aca="1" ref="AN27" ca="1">SUM(INDIRECT(ADDRESS(income_min_row, COLUMN()) &amp; ":" &amp; ADDRESS(income_max_row, COLUMN())))</f>
        <v>0</v>
      </c>
      <c r="AO27" s="27" cm="1">
        <f t="array" aca="1" ref="AO27" ca="1">SUM(INDIRECT(ADDRESS(income_min_row, COLUMN()) &amp; ":" &amp; ADDRESS(income_max_row, COLUMN())))</f>
        <v>0</v>
      </c>
      <c r="AP27" s="27" cm="1">
        <f t="array" aca="1" ref="AP27" ca="1">SUM(INDIRECT(ADDRESS(income_min_row, COLUMN()) &amp; ":" &amp; ADDRESS(income_max_row, COLUMN())))</f>
        <v>0</v>
      </c>
      <c r="AQ27" s="27" cm="1">
        <f t="array" aca="1" ref="AQ27" ca="1">SUM(INDIRECT(ADDRESS(income_min_row, COLUMN()) &amp; ":" &amp; ADDRESS(income_max_row, COLUMN())))</f>
        <v>0</v>
      </c>
      <c r="AR27" s="27" cm="1">
        <f t="array" aca="1" ref="AR27" ca="1">SUM(INDIRECT(ADDRESS(income_min_row, COLUMN()) &amp; ":" &amp; ADDRESS(income_max_row, COLUMN())))</f>
        <v>0</v>
      </c>
      <c r="AS27" s="27" cm="1">
        <f t="array" aca="1" ref="AS27" ca="1">SUM(INDIRECT(ADDRESS(income_min_row, COLUMN()) &amp; ":" &amp; ADDRESS(income_max_row, COLUMN())))</f>
        <v>0</v>
      </c>
      <c r="AT27" s="42"/>
      <c r="AU27" s="27" cm="1">
        <f t="array" aca="1" ref="AU27" ca="1">SUM(INDIRECT(ADDRESS(income_min_row, COLUMN()) &amp; ":" &amp; ADDRESS(income_max_row, COLUMN())))</f>
        <v>0</v>
      </c>
      <c r="AV27" s="27" cm="1">
        <f t="array" aca="1" ref="AV27" ca="1">SUM(INDIRECT(ADDRESS(income_min_row, COLUMN()) &amp; ":" &amp; ADDRESS(income_max_row, COLUMN())))</f>
        <v>0</v>
      </c>
      <c r="AW27" s="27" cm="1">
        <f t="array" aca="1" ref="AW27" ca="1">SUM(INDIRECT(ADDRESS(income_min_row, COLUMN()) &amp; ":" &amp; ADDRESS(income_max_row, COLUMN())))</f>
        <v>0</v>
      </c>
      <c r="AX27" s="27" cm="1">
        <f t="array" aca="1" ref="AX27" ca="1">SUM(INDIRECT(ADDRESS(income_min_row, COLUMN()) &amp; ":" &amp; ADDRESS(income_max_row, COLUMN())))</f>
        <v>0</v>
      </c>
      <c r="AY27" s="27" cm="1">
        <f t="array" aca="1" ref="AY27" ca="1">SUM(INDIRECT(ADDRESS(income_min_row, COLUMN()) &amp; ":" &amp; ADDRESS(income_max_row, COLUMN())))</f>
        <v>0</v>
      </c>
      <c r="AZ27" s="27" cm="1">
        <f t="array" aca="1" ref="AZ27" ca="1">SUM(INDIRECT(ADDRESS(income_min_row, COLUMN()) &amp; ":" &amp; ADDRESS(income_max_row, COLUMN())))</f>
        <v>0</v>
      </c>
      <c r="BA27" s="27" cm="1">
        <f t="array" aca="1" ref="BA27" ca="1">SUM(INDIRECT(ADDRESS(income_min_row, COLUMN()) &amp; ":" &amp; ADDRESS(income_max_row, COLUMN())))</f>
        <v>0</v>
      </c>
      <c r="BB27" s="27" cm="1">
        <f t="array" aca="1" ref="BB27" ca="1">SUM(INDIRECT(ADDRESS(income_min_row, COLUMN()) &amp; ":" &amp; ADDRESS(income_max_row, COLUMN())))</f>
        <v>0</v>
      </c>
      <c r="BC27" s="27" cm="1">
        <f t="array" aca="1" ref="BC27" ca="1">SUM(INDIRECT(ADDRESS(income_min_row, COLUMN()) &amp; ":" &amp; ADDRESS(income_max_row, COLUMN())))</f>
        <v>0</v>
      </c>
      <c r="BD27" s="27" cm="1">
        <f t="array" aca="1" ref="BD27" ca="1">SUM(INDIRECT(ADDRESS(income_min_row, COLUMN()) &amp; ":" &amp; ADDRESS(income_max_row, COLUMN())))</f>
        <v>0</v>
      </c>
      <c r="BE27" s="27" cm="1">
        <f t="array" aca="1" ref="BE27" ca="1">SUM(INDIRECT(ADDRESS(income_min_row, COLUMN()) &amp; ":" &amp; ADDRESS(income_max_row, COLUMN())))</f>
        <v>0</v>
      </c>
      <c r="BF27" s="27" cm="1">
        <f t="array" aca="1" ref="BF27" ca="1">SUM(INDIRECT(ADDRESS(income_min_row, COLUMN()) &amp; ":" &amp; ADDRESS(income_max_row, COLUMN())))</f>
        <v>0</v>
      </c>
      <c r="BG27" s="27" cm="1">
        <f t="array" aca="1" ref="BG27" ca="1">SUM(INDIRECT(ADDRESS(income_min_row, COLUMN()) &amp; ":" &amp; ADDRESS(income_max_row, COLUMN())))</f>
        <v>0</v>
      </c>
      <c r="BH27" s="42"/>
      <c r="BI27" s="160" cm="1">
        <f t="array" aca="1" ref="BI27" ca="1">SUM(INDIRECT(ADDRESS(income_min_row, COLUMN()) &amp; ":" &amp; ADDRESS(income_max_row, COLUMN())))</f>
        <v>0</v>
      </c>
      <c r="BJ27" s="160" cm="1">
        <f t="array" aca="1" ref="BJ27" ca="1">SUM(INDIRECT(ADDRESS(income_min_row, COLUMN()) &amp; ":" &amp; ADDRESS(income_max_row, COLUMN())))</f>
        <v>0</v>
      </c>
      <c r="BK27" s="160" cm="1">
        <f t="array" aca="1" ref="BK27" ca="1">SUM(INDIRECT(ADDRESS(income_min_row, COLUMN()) &amp; ":" &amp; ADDRESS(income_max_row, COLUMN())))</f>
        <v>0</v>
      </c>
      <c r="BL27" s="160" cm="1">
        <f t="array" aca="1" ref="BL27" ca="1">SUM(INDIRECT(ADDRESS(income_min_row, COLUMN()) &amp; ":" &amp; ADDRESS(income_max_row, COLUMN())))</f>
        <v>0</v>
      </c>
      <c r="BM27" s="160" cm="1">
        <f t="array" aca="1" ref="BM27" ca="1">SUM(INDIRECT(ADDRESS(income_min_row, COLUMN()) &amp; ":" &amp; ADDRESS(income_max_row, COLUMN())))</f>
        <v>0</v>
      </c>
      <c r="BN27" s="160" cm="1">
        <f t="array" aca="1" ref="BN27" ca="1">SUM(INDIRECT(ADDRESS(income_min_row, COLUMN()) &amp; ":" &amp; ADDRESS(income_max_row, COLUMN())))</f>
        <v>0</v>
      </c>
      <c r="BO27" s="160" cm="1">
        <f t="array" aca="1" ref="BO27" ca="1">SUM(INDIRECT(ADDRESS(income_min_row, COLUMN()) &amp; ":" &amp; ADDRESS(income_max_row, COLUMN())))</f>
        <v>0</v>
      </c>
      <c r="BP27" s="160" cm="1">
        <f t="array" aca="1" ref="BP27" ca="1">SUM(INDIRECT(ADDRESS(income_min_row, COLUMN()) &amp; ":" &amp; ADDRESS(income_max_row, COLUMN())))</f>
        <v>0</v>
      </c>
      <c r="BQ27" s="160" cm="1">
        <f t="array" aca="1" ref="BQ27" ca="1">SUM(INDIRECT(ADDRESS(income_min_row, COLUMN()) &amp; ":" &amp; ADDRESS(income_max_row, COLUMN())))</f>
        <v>0</v>
      </c>
      <c r="BR27" s="160" cm="1">
        <f t="array" aca="1" ref="BR27" ca="1">SUM(INDIRECT(ADDRESS(income_min_row, COLUMN()) &amp; ":" &amp; ADDRESS(income_max_row, COLUMN())))</f>
        <v>0</v>
      </c>
      <c r="BS27" s="160" cm="1">
        <f t="array" aca="1" ref="BS27" ca="1">SUM(INDIRECT(ADDRESS(income_min_row, COLUMN()) &amp; ":" &amp; ADDRESS(income_max_row, COLUMN())))</f>
        <v>0</v>
      </c>
      <c r="BT27" s="160" cm="1">
        <f t="array" aca="1" ref="BT27" ca="1">SUM(INDIRECT(ADDRESS(income_min_row, COLUMN()) &amp; ":" &amp; ADDRESS(income_max_row, COLUMN())))</f>
        <v>0</v>
      </c>
      <c r="BU27" s="160" cm="1">
        <f t="array" aca="1" ref="BU27" ca="1">SUM(INDIRECT(ADDRESS(income_min_row, COLUMN()) &amp; ":" &amp; ADDRESS(income_max_row, COLUMN())))</f>
        <v>0</v>
      </c>
      <c r="BV27" s="156"/>
      <c r="BW27" s="160" cm="1">
        <f t="array" aca="1" ref="BW27" ca="1">SUM(INDIRECT(ADDRESS(income_min_row, COLUMN()) &amp; ":" &amp; ADDRESS(income_max_row, COLUMN())))</f>
        <v>0</v>
      </c>
      <c r="BX27" s="160" cm="1">
        <f t="array" aca="1" ref="BX27" ca="1">SUM(INDIRECT(ADDRESS(income_min_row, COLUMN()) &amp; ":" &amp; ADDRESS(income_max_row, COLUMN())))</f>
        <v>0</v>
      </c>
      <c r="BY27" s="160" cm="1">
        <f t="array" aca="1" ref="BY27" ca="1">SUM(INDIRECT(ADDRESS(income_min_row, COLUMN()) &amp; ":" &amp; ADDRESS(income_max_row, COLUMN())))</f>
        <v>0</v>
      </c>
      <c r="BZ27" s="160" cm="1">
        <f t="array" aca="1" ref="BZ27" ca="1">SUM(INDIRECT(ADDRESS(income_min_row, COLUMN()) &amp; ":" &amp; ADDRESS(income_max_row, COLUMN())))</f>
        <v>0</v>
      </c>
      <c r="CA27" s="160" cm="1">
        <f t="array" aca="1" ref="CA27" ca="1">SUM(INDIRECT(ADDRESS(income_min_row, COLUMN()) &amp; ":" &amp; ADDRESS(income_max_row, COLUMN())))</f>
        <v>145744</v>
      </c>
      <c r="CB27" s="160" cm="1">
        <f t="array" aca="1" ref="CB27" ca="1">SUM(INDIRECT(ADDRESS(income_min_row, COLUMN()) &amp; ":" &amp; ADDRESS(income_max_row, COLUMN())))</f>
        <v>147844</v>
      </c>
      <c r="CC27" s="160" cm="1">
        <f t="array" aca="1" ref="CC27" ca="1">SUM(INDIRECT(ADDRESS(income_min_row, COLUMN()) &amp; ":" &amp; ADDRESS(income_max_row, COLUMN())))</f>
        <v>0</v>
      </c>
      <c r="CD27" s="160" cm="1">
        <f t="array" aca="1" ref="CD27" ca="1">SUM(INDIRECT(ADDRESS(income_min_row, COLUMN()) &amp; ":" &amp; ADDRESS(income_max_row, COLUMN())))</f>
        <v>0</v>
      </c>
      <c r="CE27" s="160" cm="1">
        <f t="array" aca="1" ref="CE27" ca="1">SUM(INDIRECT(ADDRESS(income_min_row, COLUMN()) &amp; ":" &amp; ADDRESS(income_max_row, COLUMN())))</f>
        <v>0</v>
      </c>
      <c r="CF27" s="160" cm="1">
        <f t="array" aca="1" ref="CF27" ca="1">SUM(INDIRECT(ADDRESS(income_min_row, COLUMN()) &amp; ":" &amp; ADDRESS(income_max_row, COLUMN())))</f>
        <v>0</v>
      </c>
      <c r="CG27" s="160" cm="1">
        <f t="array" aca="1" ref="CG27" ca="1">SUM(INDIRECT(ADDRESS(income_min_row, COLUMN()) &amp; ":" &amp; ADDRESS(income_max_row, COLUMN())))</f>
        <v>0</v>
      </c>
      <c r="CH27" s="160" cm="1">
        <f t="array" aca="1" ref="CH27" ca="1">SUM(INDIRECT(ADDRESS(income_min_row, COLUMN()) &amp; ":" &amp; ADDRESS(income_max_row, COLUMN())))</f>
        <v>0</v>
      </c>
      <c r="CI27" s="160" cm="1">
        <f t="array" aca="1" ref="CI27" ca="1">SUM(INDIRECT(ADDRESS(income_min_row, COLUMN()) &amp; ":" &amp; ADDRESS(income_max_row, COLUMN())))</f>
        <v>293588</v>
      </c>
      <c r="CJ27" s="42"/>
      <c r="CK27" s="27" cm="1">
        <f t="array" aca="1" ref="CK27" ca="1">SUM(INDIRECT(ADDRESS(income_min_row, COLUMN()) &amp; ":" &amp; ADDRESS(income_max_row, COLUMN())))</f>
        <v>0</v>
      </c>
      <c r="CL27" s="27" cm="1">
        <f t="array" aca="1" ref="CL27" ca="1">SUM(INDIRECT(ADDRESS(income_min_row, COLUMN()) &amp; ":" &amp; ADDRESS(income_max_row, COLUMN())))</f>
        <v>0</v>
      </c>
      <c r="CM27" s="27" cm="1">
        <f t="array" aca="1" ref="CM27" ca="1">SUM(INDIRECT(ADDRESS(income_min_row, COLUMN()) &amp; ":" &amp; ADDRESS(income_max_row, COLUMN())))</f>
        <v>0</v>
      </c>
      <c r="CN27" s="27" cm="1">
        <f t="array" aca="1" ref="CN27" ca="1">SUM(INDIRECT(ADDRESS(income_min_row, COLUMN()) &amp; ":" &amp; ADDRESS(income_max_row, COLUMN())))</f>
        <v>0</v>
      </c>
      <c r="CO27" s="27" cm="1">
        <f t="array" aca="1" ref="CO27" ca="1">SUM(INDIRECT(ADDRESS(income_min_row, COLUMN()) &amp; ":" &amp; ADDRESS(income_max_row, COLUMN())))</f>
        <v>0</v>
      </c>
      <c r="CP27" s="27" cm="1">
        <f t="array" aca="1" ref="CP27" ca="1">SUM(INDIRECT(ADDRESS(income_min_row, COLUMN()) &amp; ":" &amp; ADDRESS(income_max_row, COLUMN())))</f>
        <v>0</v>
      </c>
      <c r="CQ27" s="27" cm="1">
        <f t="array" aca="1" ref="CQ27" ca="1">SUM(INDIRECT(ADDRESS(income_min_row, COLUMN()) &amp; ":" &amp; ADDRESS(income_max_row, COLUMN())))</f>
        <v>0</v>
      </c>
      <c r="CR27" s="27" cm="1">
        <f t="array" aca="1" ref="CR27" ca="1">SUM(INDIRECT(ADDRESS(income_min_row, COLUMN()) &amp; ":" &amp; ADDRESS(income_max_row, COLUMN())))</f>
        <v>0</v>
      </c>
      <c r="CS27" s="27" cm="1">
        <f t="array" aca="1" ref="CS27" ca="1">SUM(INDIRECT(ADDRESS(income_min_row, COLUMN()) &amp; ":" &amp; ADDRESS(income_max_row, COLUMN())))</f>
        <v>0</v>
      </c>
      <c r="CT27" s="27" cm="1">
        <f t="array" aca="1" ref="CT27" ca="1">SUM(INDIRECT(ADDRESS(income_min_row, COLUMN()) &amp; ":" &amp; ADDRESS(income_max_row, COLUMN())))</f>
        <v>0</v>
      </c>
      <c r="CU27" s="27" cm="1">
        <f t="array" aca="1" ref="CU27" ca="1">SUM(INDIRECT(ADDRESS(income_min_row, COLUMN()) &amp; ":" &amp; ADDRESS(income_max_row, COLUMN())))</f>
        <v>0</v>
      </c>
      <c r="CV27" s="27" cm="1">
        <f t="array" aca="1" ref="CV27" ca="1">SUM(INDIRECT(ADDRESS(income_min_row, COLUMN()) &amp; ":" &amp; ADDRESS(income_max_row, COLUMN())))</f>
        <v>0</v>
      </c>
      <c r="CW27" s="27" cm="1">
        <f t="array" aca="1" ref="CW27" ca="1">SUM(INDIRECT(ADDRESS(income_min_row, COLUMN()) &amp; ":" &amp; ADDRESS(income_max_row, COLUMN())))</f>
        <v>0</v>
      </c>
      <c r="CX27" s="42"/>
      <c r="CY27" s="27" cm="1">
        <f t="array" aca="1" ref="CY27" ca="1">SUM(INDIRECT(ADDRESS(income_min_row, COLUMN()) &amp; ":" &amp; ADDRESS(income_max_row, COLUMN())))</f>
        <v>0</v>
      </c>
      <c r="CZ27" s="27" cm="1">
        <f t="array" aca="1" ref="CZ27" ca="1">SUM(INDIRECT(ADDRESS(income_min_row, COLUMN()) &amp; ":" &amp; ADDRESS(income_max_row, COLUMN())))</f>
        <v>0</v>
      </c>
      <c r="DA27" s="27" cm="1">
        <f t="array" aca="1" ref="DA27" ca="1">SUM(INDIRECT(ADDRESS(income_min_row, COLUMN()) &amp; ":" &amp; ADDRESS(income_max_row, COLUMN())))</f>
        <v>0</v>
      </c>
      <c r="DB27" s="27" cm="1">
        <f t="array" aca="1" ref="DB27" ca="1">SUM(INDIRECT(ADDRESS(income_min_row, COLUMN()) &amp; ":" &amp; ADDRESS(income_max_row, COLUMN())))</f>
        <v>0</v>
      </c>
      <c r="DC27" s="27" cm="1">
        <f t="array" aca="1" ref="DC27" ca="1">SUM(INDIRECT(ADDRESS(income_min_row, COLUMN()) &amp; ":" &amp; ADDRESS(income_max_row, COLUMN())))</f>
        <v>0</v>
      </c>
      <c r="DD27" s="27" cm="1">
        <f t="array" aca="1" ref="DD27" ca="1">SUM(INDIRECT(ADDRESS(income_min_row, COLUMN()) &amp; ":" &amp; ADDRESS(income_max_row, COLUMN())))</f>
        <v>0</v>
      </c>
      <c r="DE27" s="27" cm="1">
        <f t="array" aca="1" ref="DE27" ca="1">SUM(INDIRECT(ADDRESS(income_min_row, COLUMN()) &amp; ":" &amp; ADDRESS(income_max_row, COLUMN())))</f>
        <v>0</v>
      </c>
      <c r="DF27" s="27" cm="1">
        <f t="array" aca="1" ref="DF27" ca="1">SUM(INDIRECT(ADDRESS(income_min_row, COLUMN()) &amp; ":" &amp; ADDRESS(income_max_row, COLUMN())))</f>
        <v>0</v>
      </c>
      <c r="DG27" s="27" cm="1">
        <f t="array" aca="1" ref="DG27" ca="1">SUM(INDIRECT(ADDRESS(income_min_row, COLUMN()) &amp; ":" &amp; ADDRESS(income_max_row, COLUMN())))</f>
        <v>0</v>
      </c>
      <c r="DH27" s="27" cm="1">
        <f t="array" aca="1" ref="DH27" ca="1">SUM(INDIRECT(ADDRESS(income_min_row, COLUMN()) &amp; ":" &amp; ADDRESS(income_max_row, COLUMN())))</f>
        <v>0</v>
      </c>
      <c r="DI27" s="27" cm="1">
        <f t="array" aca="1" ref="DI27" ca="1">SUM(INDIRECT(ADDRESS(income_min_row, COLUMN()) &amp; ":" &amp; ADDRESS(income_max_row, COLUMN())))</f>
        <v>0</v>
      </c>
      <c r="DJ27" s="27" cm="1">
        <f t="array" aca="1" ref="DJ27" ca="1">SUM(INDIRECT(ADDRESS(income_min_row, COLUMN()) &amp; ":" &amp; ADDRESS(income_max_row, COLUMN())))</f>
        <v>0</v>
      </c>
      <c r="DK27" s="27" cm="1">
        <f t="array" aca="1" ref="DK27" ca="1">SUM(INDIRECT(ADDRESS(income_min_row, COLUMN()) &amp; ":" &amp; ADDRESS(income_max_row, COLUMN())))</f>
        <v>0</v>
      </c>
      <c r="DL27" s="42"/>
      <c r="DM27" s="27" cm="1">
        <f t="array" aca="1" ref="DM27" ca="1">SUM(INDIRECT(ADDRESS(income_min_row, COLUMN()) &amp; ":" &amp; ADDRESS(income_max_row, COLUMN())))</f>
        <v>0</v>
      </c>
      <c r="DN27" s="27" cm="1">
        <f t="array" aca="1" ref="DN27" ca="1">SUM(INDIRECT(ADDRESS(income_min_row, COLUMN()) &amp; ":" &amp; ADDRESS(income_max_row, COLUMN())))</f>
        <v>0</v>
      </c>
      <c r="DO27" s="27" cm="1">
        <f t="array" aca="1" ref="DO27" ca="1">SUM(INDIRECT(ADDRESS(income_min_row, COLUMN()) &amp; ":" &amp; ADDRESS(income_max_row, COLUMN())))</f>
        <v>0</v>
      </c>
      <c r="DP27" s="27" cm="1">
        <f t="array" aca="1" ref="DP27" ca="1">SUM(INDIRECT(ADDRESS(income_min_row, COLUMN()) &amp; ":" &amp; ADDRESS(income_max_row, COLUMN())))</f>
        <v>0</v>
      </c>
      <c r="DQ27" s="27" cm="1">
        <f t="array" aca="1" ref="DQ27" ca="1">SUM(INDIRECT(ADDRESS(income_min_row, COLUMN()) &amp; ":" &amp; ADDRESS(income_max_row, COLUMN())))</f>
        <v>0</v>
      </c>
      <c r="DR27" s="27" cm="1">
        <f t="array" aca="1" ref="DR27" ca="1">SUM(INDIRECT(ADDRESS(income_min_row, COLUMN()) &amp; ":" &amp; ADDRESS(income_max_row, COLUMN())))</f>
        <v>0</v>
      </c>
      <c r="DS27" s="27" cm="1">
        <f t="array" aca="1" ref="DS27" ca="1">SUM(INDIRECT(ADDRESS(income_min_row, COLUMN()) &amp; ":" &amp; ADDRESS(income_max_row, COLUMN())))</f>
        <v>0</v>
      </c>
      <c r="DT27" s="27" cm="1">
        <f t="array" aca="1" ref="DT27" ca="1">SUM(INDIRECT(ADDRESS(income_min_row, COLUMN()) &amp; ":" &amp; ADDRESS(income_max_row, COLUMN())))</f>
        <v>0</v>
      </c>
      <c r="DU27" s="27" cm="1">
        <f t="array" aca="1" ref="DU27" ca="1">SUM(INDIRECT(ADDRESS(income_min_row, COLUMN()) &amp; ":" &amp; ADDRESS(income_max_row, COLUMN())))</f>
        <v>0</v>
      </c>
      <c r="DV27" s="27" cm="1">
        <f t="array" aca="1" ref="DV27" ca="1">SUM(INDIRECT(ADDRESS(income_min_row, COLUMN()) &amp; ":" &amp; ADDRESS(income_max_row, COLUMN())))</f>
        <v>0</v>
      </c>
      <c r="DW27" s="27" cm="1">
        <f t="array" aca="1" ref="DW27" ca="1">SUM(INDIRECT(ADDRESS(income_min_row, COLUMN()) &amp; ":" &amp; ADDRESS(income_max_row, COLUMN())))</f>
        <v>0</v>
      </c>
      <c r="DX27" s="27" cm="1">
        <f t="array" aca="1" ref="DX27" ca="1">SUM(INDIRECT(ADDRESS(income_min_row, COLUMN()) &amp; ":" &amp; ADDRESS(income_max_row, COLUMN())))</f>
        <v>0</v>
      </c>
      <c r="DY27" s="27" cm="1">
        <f t="array" aca="1" ref="DY27" ca="1">SUM(INDIRECT(ADDRESS(income_min_row, COLUMN()) &amp; ":" &amp; ADDRESS(income_max_row, COLUMN())))</f>
        <v>0</v>
      </c>
      <c r="DZ27" s="42"/>
      <c r="EA27" s="27" cm="1">
        <f t="array" aca="1" ref="EA27" ca="1">SUM(INDIRECT(ADDRESS(income_min_row, COLUMN()) &amp; ":" &amp; ADDRESS(income_max_row, COLUMN())))</f>
        <v>0</v>
      </c>
      <c r="EB27" s="27" cm="1">
        <f t="array" aca="1" ref="EB27" ca="1">SUM(INDIRECT(ADDRESS(income_min_row, COLUMN()) &amp; ":" &amp; ADDRESS(income_max_row, COLUMN())))</f>
        <v>0</v>
      </c>
      <c r="EC27" s="27" cm="1">
        <f t="array" aca="1" ref="EC27" ca="1">SUM(INDIRECT(ADDRESS(income_min_row, COLUMN()) &amp; ":" &amp; ADDRESS(income_max_row, COLUMN())))</f>
        <v>0</v>
      </c>
      <c r="ED27" s="27" cm="1">
        <f t="array" aca="1" ref="ED27" ca="1">SUM(INDIRECT(ADDRESS(income_min_row, COLUMN()) &amp; ":" &amp; ADDRESS(income_max_row, COLUMN())))</f>
        <v>0</v>
      </c>
      <c r="EE27" s="27" cm="1">
        <f t="array" aca="1" ref="EE27" ca="1">SUM(INDIRECT(ADDRESS(income_min_row, COLUMN()) &amp; ":" &amp; ADDRESS(income_max_row, COLUMN())))</f>
        <v>0</v>
      </c>
      <c r="EF27" s="27" cm="1">
        <f t="array" aca="1" ref="EF27" ca="1">SUM(INDIRECT(ADDRESS(income_min_row, COLUMN()) &amp; ":" &amp; ADDRESS(income_max_row, COLUMN())))</f>
        <v>0</v>
      </c>
      <c r="EG27" s="27" cm="1">
        <f t="array" aca="1" ref="EG27" ca="1">SUM(INDIRECT(ADDRESS(income_min_row, COLUMN()) &amp; ":" &amp; ADDRESS(income_max_row, COLUMN())))</f>
        <v>0</v>
      </c>
      <c r="EH27" s="27" cm="1">
        <f t="array" aca="1" ref="EH27" ca="1">SUM(INDIRECT(ADDRESS(income_min_row, COLUMN()) &amp; ":" &amp; ADDRESS(income_max_row, COLUMN())))</f>
        <v>0</v>
      </c>
      <c r="EI27" s="27" cm="1">
        <f t="array" aca="1" ref="EI27" ca="1">SUM(INDIRECT(ADDRESS(income_min_row, COLUMN()) &amp; ":" &amp; ADDRESS(income_max_row, COLUMN())))</f>
        <v>0</v>
      </c>
      <c r="EJ27" s="27" cm="1">
        <f t="array" aca="1" ref="EJ27" ca="1">SUM(INDIRECT(ADDRESS(income_min_row, COLUMN()) &amp; ":" &amp; ADDRESS(income_max_row, COLUMN())))</f>
        <v>0</v>
      </c>
      <c r="EK27" s="27" cm="1">
        <f t="array" aca="1" ref="EK27" ca="1">SUM(INDIRECT(ADDRESS(income_min_row, COLUMN()) &amp; ":" &amp; ADDRESS(income_max_row, COLUMN())))</f>
        <v>0</v>
      </c>
      <c r="EL27" s="27" cm="1">
        <f t="array" aca="1" ref="EL27" ca="1">SUM(INDIRECT(ADDRESS(income_min_row, COLUMN()) &amp; ":" &amp; ADDRESS(income_max_row, COLUMN())))</f>
        <v>0</v>
      </c>
      <c r="EM27" s="27" cm="1">
        <f t="array" aca="1" ref="EM27" ca="1">SUM(INDIRECT(ADDRESS(income_min_row, COLUMN()) &amp; ":" &amp; ADDRESS(income_max_row, COLUMN())))</f>
        <v>0</v>
      </c>
      <c r="EN27" s="42"/>
      <c r="EO27" s="27" cm="1">
        <f t="array" aca="1" ref="EO27" ca="1">SUM(INDIRECT(ADDRESS(income_min_row, COLUMN()) &amp; ":" &amp; ADDRESS(income_max_row, COLUMN())))</f>
        <v>0</v>
      </c>
      <c r="EP27" s="27" cm="1">
        <f t="array" aca="1" ref="EP27" ca="1">SUM(INDIRECT(ADDRESS(income_min_row, COLUMN()) &amp; ":" &amp; ADDRESS(income_max_row, COLUMN())))</f>
        <v>0</v>
      </c>
      <c r="EQ27" s="27" cm="1">
        <f t="array" aca="1" ref="EQ27" ca="1">SUM(INDIRECT(ADDRESS(income_min_row, COLUMN()) &amp; ":" &amp; ADDRESS(income_max_row, COLUMN())))</f>
        <v>0</v>
      </c>
      <c r="ER27" s="27" cm="1">
        <f t="array" aca="1" ref="ER27" ca="1">SUM(INDIRECT(ADDRESS(income_min_row, COLUMN()) &amp; ":" &amp; ADDRESS(income_max_row, COLUMN())))</f>
        <v>0</v>
      </c>
      <c r="ES27" s="27" cm="1">
        <f t="array" aca="1" ref="ES27" ca="1">SUM(INDIRECT(ADDRESS(income_min_row, COLUMN()) &amp; ":" &amp; ADDRESS(income_max_row, COLUMN())))</f>
        <v>0</v>
      </c>
      <c r="ET27" s="27" cm="1">
        <f t="array" aca="1" ref="ET27" ca="1">SUM(INDIRECT(ADDRESS(income_min_row, COLUMN()) &amp; ":" &amp; ADDRESS(income_max_row, COLUMN())))</f>
        <v>0</v>
      </c>
      <c r="EU27" s="27" cm="1">
        <f t="array" aca="1" ref="EU27" ca="1">SUM(INDIRECT(ADDRESS(income_min_row, COLUMN()) &amp; ":" &amp; ADDRESS(income_max_row, COLUMN())))</f>
        <v>0</v>
      </c>
      <c r="EV27" s="27" cm="1">
        <f t="array" aca="1" ref="EV27" ca="1">SUM(INDIRECT(ADDRESS(income_min_row, COLUMN()) &amp; ":" &amp; ADDRESS(income_max_row, COLUMN())))</f>
        <v>0</v>
      </c>
      <c r="EW27" s="27" cm="1">
        <f t="array" aca="1" ref="EW27" ca="1">SUM(INDIRECT(ADDRESS(income_min_row, COLUMN()) &amp; ":" &amp; ADDRESS(income_max_row, COLUMN())))</f>
        <v>0</v>
      </c>
      <c r="EX27" s="27" cm="1">
        <f t="array" aca="1" ref="EX27" ca="1">SUM(INDIRECT(ADDRESS(income_min_row, COLUMN()) &amp; ":" &amp; ADDRESS(income_max_row, COLUMN())))</f>
        <v>0</v>
      </c>
      <c r="EY27" s="27" cm="1">
        <f t="array" aca="1" ref="EY27" ca="1">SUM(INDIRECT(ADDRESS(income_min_row, COLUMN()) &amp; ":" &amp; ADDRESS(income_max_row, COLUMN())))</f>
        <v>0</v>
      </c>
      <c r="EZ27" s="27" cm="1">
        <f t="array" aca="1" ref="EZ27" ca="1">SUM(INDIRECT(ADDRESS(income_min_row, COLUMN()) &amp; ":" &amp; ADDRESS(income_max_row, COLUMN())))</f>
        <v>0</v>
      </c>
      <c r="FA27" s="27" cm="1">
        <f t="array" aca="1" ref="FA27" ca="1">SUM(INDIRECT(ADDRESS(income_min_row, COLUMN()) &amp; ":" &amp; ADDRESS(income_max_row, COLUMN())))</f>
        <v>0</v>
      </c>
      <c r="FB27" s="42"/>
    </row>
    <row r="28" spans="1:158" ht="15.25" customHeight="1" x14ac:dyDescent="0.2">
      <c r="A28" s="9"/>
      <c r="B28" s="10"/>
      <c r="C28" s="25"/>
      <c r="D28" s="10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0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0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0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0"/>
      <c r="BI28" s="157"/>
      <c r="BJ28" s="157"/>
      <c r="BK28" s="157"/>
      <c r="BL28" s="157"/>
      <c r="BM28" s="157"/>
      <c r="BN28" s="157"/>
      <c r="BO28" s="157"/>
      <c r="BP28" s="157"/>
      <c r="BQ28" s="157"/>
      <c r="BR28" s="157"/>
      <c r="BS28" s="157"/>
      <c r="BT28" s="157"/>
      <c r="BU28" s="157"/>
      <c r="BV28" s="158"/>
      <c r="BW28" s="157"/>
      <c r="BX28" s="157"/>
      <c r="BY28" s="157"/>
      <c r="BZ28" s="157"/>
      <c r="CA28" s="157"/>
      <c r="CB28" s="157"/>
      <c r="CC28" s="157"/>
      <c r="CD28" s="157"/>
      <c r="CE28" s="157"/>
      <c r="CF28" s="157"/>
      <c r="CG28" s="157"/>
      <c r="CH28" s="157"/>
      <c r="CI28" s="157"/>
      <c r="CJ28" s="10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0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0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0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0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0"/>
    </row>
    <row r="29" spans="1:158" ht="16" customHeight="1" x14ac:dyDescent="0.2">
      <c r="C29" s="32" t="s">
        <v>10</v>
      </c>
      <c r="D29" s="18"/>
      <c r="E29" s="34" cm="1">
        <f t="array" ref="E29">DATE(E$6,1,1)</f>
        <v>44197</v>
      </c>
      <c r="F29" s="34" cm="1">
        <f t="array" ref="F29">DATE(E$6,2,1)</f>
        <v>44228</v>
      </c>
      <c r="G29" s="34" cm="1">
        <f t="array" ref="G29">DATE(E$6,3,1)</f>
        <v>44256</v>
      </c>
      <c r="H29" s="34" cm="1">
        <f t="array" ref="H29">DATE(E$6,4,1)</f>
        <v>44287</v>
      </c>
      <c r="I29" s="34" cm="1">
        <f t="array" ref="I29">DATE(E$6,5,1)</f>
        <v>44317</v>
      </c>
      <c r="J29" s="34" cm="1">
        <f t="array" ref="J29">DATE(E$6,6,1)</f>
        <v>44348</v>
      </c>
      <c r="K29" s="34" cm="1">
        <f t="array" ref="K29">DATE(E$6,7,1)</f>
        <v>44378</v>
      </c>
      <c r="L29" s="34" cm="1">
        <f t="array" ref="L29">DATE(E$6,8,1)</f>
        <v>44409</v>
      </c>
      <c r="M29" s="34" cm="1">
        <f t="array" ref="M29">DATE(E$6,9,1)</f>
        <v>44440</v>
      </c>
      <c r="N29" s="34" cm="1">
        <f t="array" ref="N29">DATE(E$6,10,1)</f>
        <v>44470</v>
      </c>
      <c r="O29" s="34" cm="1">
        <f t="array" ref="O29">DATE(E$6,11,1)</f>
        <v>44501</v>
      </c>
      <c r="P29" s="34" cm="1">
        <f t="array" ref="P29">DATE(E$6,12,1)</f>
        <v>44531</v>
      </c>
      <c r="Q29" s="35" cm="1">
        <f t="array" ref="Q29">E$6</f>
        <v>2021</v>
      </c>
      <c r="R29" s="39"/>
      <c r="S29" s="34" cm="1">
        <f t="array" ref="S29">DATE(S$6,1,1)</f>
        <v>44562</v>
      </c>
      <c r="T29" s="34" cm="1">
        <f t="array" ref="T29">DATE(S$6,2,1)</f>
        <v>44593</v>
      </c>
      <c r="U29" s="34" cm="1">
        <f t="array" ref="U29">DATE(S$6,3,1)</f>
        <v>44621</v>
      </c>
      <c r="V29" s="34" cm="1">
        <f t="array" ref="V29">DATE(S$6,4,1)</f>
        <v>44652</v>
      </c>
      <c r="W29" s="34" cm="1">
        <f t="array" ref="W29">DATE(S$6,5,1)</f>
        <v>44682</v>
      </c>
      <c r="X29" s="34" cm="1">
        <f t="array" ref="X29">DATE(S$6,6,1)</f>
        <v>44713</v>
      </c>
      <c r="Y29" s="34" cm="1">
        <f t="array" ref="Y29">DATE(S$6,7,1)</f>
        <v>44743</v>
      </c>
      <c r="Z29" s="34" cm="1">
        <f t="array" ref="Z29">DATE(S$6,8,1)</f>
        <v>44774</v>
      </c>
      <c r="AA29" s="34" cm="1">
        <f t="array" ref="AA29">DATE(S$6,9,1)</f>
        <v>44805</v>
      </c>
      <c r="AB29" s="34" cm="1">
        <f t="array" ref="AB29">DATE(S$6,10,1)</f>
        <v>44835</v>
      </c>
      <c r="AC29" s="34" cm="1">
        <f t="array" ref="AC29">DATE(S$6,11,1)</f>
        <v>44866</v>
      </c>
      <c r="AD29" s="34" cm="1">
        <f t="array" ref="AD29">DATE(S$6,12,1)</f>
        <v>44896</v>
      </c>
      <c r="AE29" s="35" cm="1">
        <f t="array" ref="AE29">S$6</f>
        <v>2022</v>
      </c>
      <c r="AF29" s="39"/>
      <c r="AG29" s="34" cm="1">
        <f t="array" ref="AG29">DATE(AG$6,1,1)</f>
        <v>44927</v>
      </c>
      <c r="AH29" s="34" cm="1">
        <f t="array" ref="AH29">DATE(AG$6,2,1)</f>
        <v>44958</v>
      </c>
      <c r="AI29" s="34" cm="1">
        <f t="array" ref="AI29">DATE(AG$6,3,1)</f>
        <v>44986</v>
      </c>
      <c r="AJ29" s="34" cm="1">
        <f t="array" ref="AJ29">DATE(AG$6,4,1)</f>
        <v>45017</v>
      </c>
      <c r="AK29" s="34" cm="1">
        <f t="array" ref="AK29">DATE(AG$6,5,1)</f>
        <v>45047</v>
      </c>
      <c r="AL29" s="34" cm="1">
        <f t="array" ref="AL29">DATE(AG$6,6,1)</f>
        <v>45078</v>
      </c>
      <c r="AM29" s="34" cm="1">
        <f t="array" ref="AM29">DATE(AG$6,7,1)</f>
        <v>45108</v>
      </c>
      <c r="AN29" s="34" cm="1">
        <f t="array" ref="AN29">DATE(AG$6,8,1)</f>
        <v>45139</v>
      </c>
      <c r="AO29" s="34" cm="1">
        <f t="array" ref="AO29">DATE(AG$6,9,1)</f>
        <v>45170</v>
      </c>
      <c r="AP29" s="34" cm="1">
        <f t="array" ref="AP29">DATE(AG$6,10,1)</f>
        <v>45200</v>
      </c>
      <c r="AQ29" s="34" cm="1">
        <f t="array" ref="AQ29">DATE(AG$6,11,1)</f>
        <v>45231</v>
      </c>
      <c r="AR29" s="34" cm="1">
        <f t="array" ref="AR29">DATE(AG$6,12,1)</f>
        <v>45261</v>
      </c>
      <c r="AS29" s="35" cm="1">
        <f t="array" ref="AS29">AG$6</f>
        <v>2023</v>
      </c>
      <c r="AT29" s="39"/>
      <c r="AU29" s="34" cm="1">
        <f t="array" ref="AU29">DATE(AU$6,1,1)</f>
        <v>45292</v>
      </c>
      <c r="AV29" s="34" cm="1">
        <f t="array" ref="AV29">DATE(AU$6,2,1)</f>
        <v>45323</v>
      </c>
      <c r="AW29" s="34" cm="1">
        <f t="array" ref="AW29">DATE(AU$6,3,1)</f>
        <v>45352</v>
      </c>
      <c r="AX29" s="34" cm="1">
        <f t="array" ref="AX29">DATE(AU$6,4,1)</f>
        <v>45383</v>
      </c>
      <c r="AY29" s="34" cm="1">
        <f t="array" ref="AY29">DATE(AU$6,5,1)</f>
        <v>45413</v>
      </c>
      <c r="AZ29" s="34" cm="1">
        <f t="array" ref="AZ29">DATE(AU$6,6,1)</f>
        <v>45444</v>
      </c>
      <c r="BA29" s="34" cm="1">
        <f t="array" ref="BA29">DATE(AU$6,7,1)</f>
        <v>45474</v>
      </c>
      <c r="BB29" s="34" cm="1">
        <f t="array" ref="BB29">DATE(AU$6,8,1)</f>
        <v>45505</v>
      </c>
      <c r="BC29" s="34" cm="1">
        <f t="array" ref="BC29">DATE(AU$6,9,1)</f>
        <v>45536</v>
      </c>
      <c r="BD29" s="34" cm="1">
        <f t="array" ref="BD29">DATE(AU$6,10,1)</f>
        <v>45566</v>
      </c>
      <c r="BE29" s="34" cm="1">
        <f t="array" ref="BE29">DATE(AU$6,11,1)</f>
        <v>45597</v>
      </c>
      <c r="BF29" s="34" cm="1">
        <f t="array" ref="BF29">DATE(AU$6,12,1)</f>
        <v>45627</v>
      </c>
      <c r="BG29" s="35" cm="1">
        <f t="array" ref="BG29">AU$6</f>
        <v>2024</v>
      </c>
      <c r="BH29" s="39"/>
      <c r="BI29" s="34" cm="1">
        <f t="array" ref="BI29">DATE(BI$6,1,1)</f>
        <v>45658</v>
      </c>
      <c r="BJ29" s="34" cm="1">
        <f t="array" ref="BJ29">DATE(BI$6,2,1)</f>
        <v>45689</v>
      </c>
      <c r="BK29" s="34" cm="1">
        <f t="array" ref="BK29">DATE(BI$6,3,1)</f>
        <v>45717</v>
      </c>
      <c r="BL29" s="34" cm="1">
        <f t="array" ref="BL29">DATE(BI$6,4,1)</f>
        <v>45748</v>
      </c>
      <c r="BM29" s="34" cm="1">
        <f t="array" ref="BM29">DATE(BI$6,5,1)</f>
        <v>45778</v>
      </c>
      <c r="BN29" s="34" cm="1">
        <f t="array" ref="BN29">DATE(BI$6,6,1)</f>
        <v>45809</v>
      </c>
      <c r="BO29" s="34" cm="1">
        <f t="array" ref="BO29">DATE(BI$6,7,1)</f>
        <v>45839</v>
      </c>
      <c r="BP29" s="34" cm="1">
        <f t="array" ref="BP29">DATE(BI$6,8,1)</f>
        <v>45870</v>
      </c>
      <c r="BQ29" s="34" cm="1">
        <f t="array" ref="BQ29">DATE(BI$6,9,1)</f>
        <v>45901</v>
      </c>
      <c r="BR29" s="34" cm="1">
        <f t="array" ref="BR29">DATE(BI$6,10,1)</f>
        <v>45931</v>
      </c>
      <c r="BS29" s="34" cm="1">
        <f t="array" ref="BS29">DATE(BI$6,11,1)</f>
        <v>45962</v>
      </c>
      <c r="BT29" s="34" cm="1">
        <f t="array" ref="BT29">DATE(BI$6,12,1)</f>
        <v>45992</v>
      </c>
      <c r="BU29" s="35" cm="1">
        <f t="array" ref="BU29">BI$6</f>
        <v>2025</v>
      </c>
      <c r="BV29" s="69"/>
      <c r="BW29" s="34" cm="1">
        <f t="array" ref="BW29">DATE(BW$6,1,1)</f>
        <v>46023</v>
      </c>
      <c r="BX29" s="34" cm="1">
        <f t="array" ref="BX29">DATE(BW$6,2,1)</f>
        <v>46054</v>
      </c>
      <c r="BY29" s="34" cm="1">
        <f t="array" ref="BY29">DATE(BW$6,3,1)</f>
        <v>46082</v>
      </c>
      <c r="BZ29" s="34" cm="1">
        <f t="array" ref="BZ29">DATE(BW$6,4,1)</f>
        <v>46113</v>
      </c>
      <c r="CA29" s="34" cm="1">
        <f t="array" ref="CA29">DATE(BW$6,5,1)</f>
        <v>46143</v>
      </c>
      <c r="CB29" s="34" cm="1">
        <f t="array" ref="CB29">DATE(BW$6,6,1)</f>
        <v>46174</v>
      </c>
      <c r="CC29" s="34" cm="1">
        <f t="array" ref="CC29">DATE(BW$6,7,1)</f>
        <v>46204</v>
      </c>
      <c r="CD29" s="34" cm="1">
        <f t="array" ref="CD29">DATE(BW$6,8,1)</f>
        <v>46235</v>
      </c>
      <c r="CE29" s="34" cm="1">
        <f t="array" ref="CE29">DATE(BW$6,9,1)</f>
        <v>46266</v>
      </c>
      <c r="CF29" s="34" cm="1">
        <f t="array" ref="CF29">DATE(BW$6,10,1)</f>
        <v>46296</v>
      </c>
      <c r="CG29" s="34" cm="1">
        <f t="array" ref="CG29">DATE(BW$6,11,1)</f>
        <v>46327</v>
      </c>
      <c r="CH29" s="34" cm="1">
        <f t="array" ref="CH29">DATE(BW$6,12,1)</f>
        <v>46357</v>
      </c>
      <c r="CI29" s="35" cm="1">
        <f t="array" ref="CI29">BW$6</f>
        <v>2026</v>
      </c>
      <c r="CJ29" s="39"/>
      <c r="CK29" s="34" cm="1">
        <f t="array" ref="CK29">DATE(CK$6,1,1)</f>
        <v>46388</v>
      </c>
      <c r="CL29" s="34" cm="1">
        <f t="array" ref="CL29">DATE(CK$6,2,1)</f>
        <v>46419</v>
      </c>
      <c r="CM29" s="34" cm="1">
        <f t="array" ref="CM29">DATE(CK$6,3,1)</f>
        <v>46447</v>
      </c>
      <c r="CN29" s="34" cm="1">
        <f t="array" ref="CN29">DATE(CK$6,4,1)</f>
        <v>46478</v>
      </c>
      <c r="CO29" s="34" cm="1">
        <f t="array" ref="CO29">DATE(CK$6,5,1)</f>
        <v>46508</v>
      </c>
      <c r="CP29" s="34" cm="1">
        <f t="array" ref="CP29">DATE(CK$6,6,1)</f>
        <v>46539</v>
      </c>
      <c r="CQ29" s="34" cm="1">
        <f t="array" ref="CQ29">DATE(CK$6,7,1)</f>
        <v>46569</v>
      </c>
      <c r="CR29" s="34" cm="1">
        <f t="array" ref="CR29">DATE(CK$6,8,1)</f>
        <v>46600</v>
      </c>
      <c r="CS29" s="34" cm="1">
        <f t="array" ref="CS29">DATE(CK$6,9,1)</f>
        <v>46631</v>
      </c>
      <c r="CT29" s="34" cm="1">
        <f t="array" ref="CT29">DATE(CK$6,10,1)</f>
        <v>46661</v>
      </c>
      <c r="CU29" s="34" cm="1">
        <f t="array" ref="CU29">DATE(CK$6,11,1)</f>
        <v>46692</v>
      </c>
      <c r="CV29" s="34" cm="1">
        <f t="array" ref="CV29">DATE(CK$6,12,1)</f>
        <v>46722</v>
      </c>
      <c r="CW29" s="35" cm="1">
        <f t="array" ref="CW29">CK$6</f>
        <v>2027</v>
      </c>
      <c r="CX29" s="39"/>
      <c r="CY29" s="34" cm="1">
        <f t="array" ref="CY29">DATE(CY$6,1,1)</f>
        <v>46753</v>
      </c>
      <c r="CZ29" s="34" cm="1">
        <f t="array" ref="CZ29">DATE(CY$6,2,1)</f>
        <v>46784</v>
      </c>
      <c r="DA29" s="34" cm="1">
        <f t="array" ref="DA29">DATE(CY$6,3,1)</f>
        <v>46813</v>
      </c>
      <c r="DB29" s="34" cm="1">
        <f t="array" ref="DB29">DATE(CY$6,4,1)</f>
        <v>46844</v>
      </c>
      <c r="DC29" s="34" cm="1">
        <f t="array" ref="DC29">DATE(CY$6,5,1)</f>
        <v>46874</v>
      </c>
      <c r="DD29" s="34" cm="1">
        <f t="array" ref="DD29">DATE(CY$6,6,1)</f>
        <v>46905</v>
      </c>
      <c r="DE29" s="34" cm="1">
        <f t="array" ref="DE29">DATE(CY$6,7,1)</f>
        <v>46935</v>
      </c>
      <c r="DF29" s="34" cm="1">
        <f t="array" ref="DF29">DATE(CY$6,8,1)</f>
        <v>46966</v>
      </c>
      <c r="DG29" s="34" cm="1">
        <f t="array" ref="DG29">DATE(CY$6,9,1)</f>
        <v>46997</v>
      </c>
      <c r="DH29" s="34" cm="1">
        <f t="array" ref="DH29">DATE(CY$6,10,1)</f>
        <v>47027</v>
      </c>
      <c r="DI29" s="34" cm="1">
        <f t="array" ref="DI29">DATE(CY$6,11,1)</f>
        <v>47058</v>
      </c>
      <c r="DJ29" s="34" cm="1">
        <f t="array" ref="DJ29">DATE(CY$6,12,1)</f>
        <v>47088</v>
      </c>
      <c r="DK29" s="35" cm="1">
        <f t="array" ref="DK29">CY$6</f>
        <v>2028</v>
      </c>
      <c r="DL29" s="39"/>
      <c r="DM29" s="34" cm="1">
        <f t="array" ref="DM29">DATE(DM$6,1,1)</f>
        <v>47119</v>
      </c>
      <c r="DN29" s="34" cm="1">
        <f t="array" ref="DN29">DATE(DM$6,2,1)</f>
        <v>47150</v>
      </c>
      <c r="DO29" s="34" cm="1">
        <f t="array" ref="DO29">DATE(DM$6,3,1)</f>
        <v>47178</v>
      </c>
      <c r="DP29" s="34" cm="1">
        <f t="array" ref="DP29">DATE(DM$6,4,1)</f>
        <v>47209</v>
      </c>
      <c r="DQ29" s="34" cm="1">
        <f t="array" ref="DQ29">DATE(DM$6,5,1)</f>
        <v>47239</v>
      </c>
      <c r="DR29" s="34" cm="1">
        <f t="array" ref="DR29">DATE(DM$6,6,1)</f>
        <v>47270</v>
      </c>
      <c r="DS29" s="34" cm="1">
        <f t="array" ref="DS29">DATE(DM$6,7,1)</f>
        <v>47300</v>
      </c>
      <c r="DT29" s="34" cm="1">
        <f t="array" ref="DT29">DATE(DM$6,8,1)</f>
        <v>47331</v>
      </c>
      <c r="DU29" s="34" cm="1">
        <f t="array" ref="DU29">DATE(DM$6,9,1)</f>
        <v>47362</v>
      </c>
      <c r="DV29" s="34" cm="1">
        <f t="array" ref="DV29">DATE(DM$6,10,1)</f>
        <v>47392</v>
      </c>
      <c r="DW29" s="34" cm="1">
        <f t="array" ref="DW29">DATE(DM$6,11,1)</f>
        <v>47423</v>
      </c>
      <c r="DX29" s="34" cm="1">
        <f t="array" ref="DX29">DATE(DM$6,12,1)</f>
        <v>47453</v>
      </c>
      <c r="DY29" s="35" cm="1">
        <f t="array" ref="DY29">DM$6</f>
        <v>2029</v>
      </c>
      <c r="DZ29" s="39"/>
      <c r="EA29" s="34" cm="1">
        <f t="array" ref="EA29">DATE(EA$6,1,1)</f>
        <v>47484</v>
      </c>
      <c r="EB29" s="34" cm="1">
        <f t="array" ref="EB29">DATE(EA$6,2,1)</f>
        <v>47515</v>
      </c>
      <c r="EC29" s="34" cm="1">
        <f t="array" ref="EC29">DATE(EA$6,3,1)</f>
        <v>47543</v>
      </c>
      <c r="ED29" s="34" cm="1">
        <f t="array" ref="ED29">DATE(EA$6,4,1)</f>
        <v>47574</v>
      </c>
      <c r="EE29" s="34" cm="1">
        <f t="array" ref="EE29">DATE(EA$6,5,1)</f>
        <v>47604</v>
      </c>
      <c r="EF29" s="34" cm="1">
        <f t="array" ref="EF29">DATE(EA$6,6,1)</f>
        <v>47635</v>
      </c>
      <c r="EG29" s="34" cm="1">
        <f t="array" ref="EG29">DATE(EA$6,7,1)</f>
        <v>47665</v>
      </c>
      <c r="EH29" s="34" cm="1">
        <f t="array" ref="EH29">DATE(EA$6,8,1)</f>
        <v>47696</v>
      </c>
      <c r="EI29" s="34" cm="1">
        <f t="array" ref="EI29">DATE(EA$6,9,1)</f>
        <v>47727</v>
      </c>
      <c r="EJ29" s="34" cm="1">
        <f t="array" ref="EJ29">DATE(EA$6,10,1)</f>
        <v>47757</v>
      </c>
      <c r="EK29" s="34" cm="1">
        <f t="array" ref="EK29">DATE(EA$6,11,1)</f>
        <v>47788</v>
      </c>
      <c r="EL29" s="34" cm="1">
        <f t="array" ref="EL29">DATE(EA$6,12,1)</f>
        <v>47818</v>
      </c>
      <c r="EM29" s="35" cm="1">
        <f t="array" ref="EM29">EA$6</f>
        <v>2030</v>
      </c>
      <c r="EN29" s="39"/>
      <c r="EO29" s="34" cm="1">
        <f t="array" ref="EO29">DATE(EO$6,1,1)</f>
        <v>47849</v>
      </c>
      <c r="EP29" s="34" cm="1">
        <f t="array" ref="EP29">DATE(EO$6,2,1)</f>
        <v>47880</v>
      </c>
      <c r="EQ29" s="34" cm="1">
        <f t="array" ref="EQ29">DATE(EO$6,3,1)</f>
        <v>47908</v>
      </c>
      <c r="ER29" s="34" cm="1">
        <f t="array" ref="ER29">DATE(EO$6,4,1)</f>
        <v>47939</v>
      </c>
      <c r="ES29" s="34" cm="1">
        <f t="array" ref="ES29">DATE(EO$6,5,1)</f>
        <v>47969</v>
      </c>
      <c r="ET29" s="34" cm="1">
        <f t="array" ref="ET29">DATE(EO$6,6,1)</f>
        <v>48000</v>
      </c>
      <c r="EU29" s="34" cm="1">
        <f t="array" ref="EU29">DATE(EO$6,7,1)</f>
        <v>48030</v>
      </c>
      <c r="EV29" s="34" cm="1">
        <f t="array" ref="EV29">DATE(EO$6,8,1)</f>
        <v>48061</v>
      </c>
      <c r="EW29" s="34" cm="1">
        <f t="array" ref="EW29">DATE(EO$6,9,1)</f>
        <v>48092</v>
      </c>
      <c r="EX29" s="34" cm="1">
        <f t="array" ref="EX29">DATE(EO$6,10,1)</f>
        <v>48122</v>
      </c>
      <c r="EY29" s="34" cm="1">
        <f t="array" ref="EY29">DATE(EO$6,11,1)</f>
        <v>48153</v>
      </c>
      <c r="EZ29" s="34" cm="1">
        <f t="array" ref="EZ29">DATE(EO$6,12,1)</f>
        <v>48183</v>
      </c>
      <c r="FA29" s="35" cm="1">
        <f t="array" ref="FA29">EO$6</f>
        <v>2031</v>
      </c>
      <c r="FB29" s="39"/>
    </row>
    <row r="30" spans="1:158" ht="16" customHeight="1" x14ac:dyDescent="0.2">
      <c r="C30" s="33" t="s">
        <v>11</v>
      </c>
      <c r="D30" s="2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 cm="1">
        <f t="array" ref="Q30">SUM(E30:P30)</f>
        <v>0</v>
      </c>
      <c r="R30" s="39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 cm="1">
        <f t="array" ref="AE30">SUM(S30:AD30)</f>
        <v>0</v>
      </c>
      <c r="AF30" s="39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 cm="1">
        <f t="array" ref="AS30">SUM(AG30:AR30)</f>
        <v>0</v>
      </c>
      <c r="AT30" s="39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 cm="1">
        <f t="array" ref="BG30">SUM(AU30:BF30)</f>
        <v>0</v>
      </c>
      <c r="BH30" s="39"/>
      <c r="BI30" s="159"/>
      <c r="BJ30" s="159"/>
      <c r="BK30" s="159"/>
      <c r="BL30" s="159"/>
      <c r="BM30" s="159"/>
      <c r="BN30" s="159"/>
      <c r="BO30" s="159"/>
      <c r="BP30" s="159"/>
      <c r="BQ30" s="159"/>
      <c r="BR30" s="159"/>
      <c r="BS30" s="159"/>
      <c r="BT30" s="159"/>
      <c r="BU30" s="159" cm="1">
        <f t="array" ref="BU30">SUM(BI30:BT30)</f>
        <v>0</v>
      </c>
      <c r="BV30" s="69"/>
      <c r="BW30" s="159"/>
      <c r="BX30" s="159"/>
      <c r="BY30" s="159"/>
      <c r="BZ30" s="159"/>
      <c r="CA30" s="159">
        <v>35000</v>
      </c>
      <c r="CB30" s="159">
        <v>35000</v>
      </c>
      <c r="CC30" s="159"/>
      <c r="CD30" s="159"/>
      <c r="CE30" s="159"/>
      <c r="CF30" s="159"/>
      <c r="CG30" s="159"/>
      <c r="CH30" s="159"/>
      <c r="CI30" s="159" cm="1">
        <f t="array" ref="CI30">SUM(BW30:CH30)</f>
        <v>70000</v>
      </c>
      <c r="CJ30" s="39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 cm="1">
        <f t="array" ref="CW30">SUM(CK30:CV30)</f>
        <v>0</v>
      </c>
      <c r="CX30" s="39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 cm="1">
        <f t="array" ref="DK30">SUM(CY30:DJ30)</f>
        <v>0</v>
      </c>
      <c r="DL30" s="39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 cm="1">
        <f t="array" ref="DY30">SUM(DM30:DX30)</f>
        <v>0</v>
      </c>
      <c r="DZ30" s="39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 cm="1">
        <f t="array" ref="EM30">SUM(EA30:EL30)</f>
        <v>0</v>
      </c>
      <c r="EN30" s="39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 cm="1">
        <f t="array" ref="FA30">SUM(EO30:EZ30)</f>
        <v>0</v>
      </c>
      <c r="FB30" s="39"/>
    </row>
    <row r="31" spans="1:158" ht="16" customHeight="1" x14ac:dyDescent="0.2">
      <c r="C31" s="33" t="s">
        <v>19</v>
      </c>
      <c r="D31" s="2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 cm="1">
        <f t="array" ref="Q31">SUM(E31:P31)</f>
        <v>0</v>
      </c>
      <c r="R31" s="39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 cm="1">
        <f t="array" ref="AE31">SUM(S31:AD31)</f>
        <v>0</v>
      </c>
      <c r="AF31" s="39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 cm="1">
        <f t="array" ref="AS31">SUM(AG31:AR31)</f>
        <v>0</v>
      </c>
      <c r="AT31" s="39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 cm="1">
        <f t="array" ref="BG31">SUM(AU31:BF31)</f>
        <v>0</v>
      </c>
      <c r="BH31" s="39"/>
      <c r="BI31" s="159"/>
      <c r="BJ31" s="159"/>
      <c r="BK31" s="159"/>
      <c r="BL31" s="159"/>
      <c r="BM31" s="159"/>
      <c r="BN31" s="159"/>
      <c r="BO31" s="159"/>
      <c r="BP31" s="159"/>
      <c r="BQ31" s="159"/>
      <c r="BR31" s="159"/>
      <c r="BS31" s="159"/>
      <c r="BT31" s="159"/>
      <c r="BU31" s="159" cm="1">
        <f t="array" ref="BU31">SUM(BI31:BT31)</f>
        <v>0</v>
      </c>
      <c r="BV31" s="69"/>
      <c r="BW31" s="159"/>
      <c r="BX31" s="159"/>
      <c r="BY31" s="159"/>
      <c r="BZ31" s="159"/>
      <c r="CA31" s="159"/>
      <c r="CB31" s="159"/>
      <c r="CC31" s="159"/>
      <c r="CD31" s="159"/>
      <c r="CE31" s="159"/>
      <c r="CF31" s="159"/>
      <c r="CG31" s="159"/>
      <c r="CH31" s="159"/>
      <c r="CI31" s="159" cm="1">
        <f t="array" ref="CI31">SUM(BW31:CH31)</f>
        <v>0</v>
      </c>
      <c r="CJ31" s="39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 cm="1">
        <f t="array" ref="CW31">SUM(CK31:CV31)</f>
        <v>0</v>
      </c>
      <c r="CX31" s="39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 cm="1">
        <f t="array" ref="DK31">SUM(CY31:DJ31)</f>
        <v>0</v>
      </c>
      <c r="DL31" s="39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 cm="1">
        <f t="array" ref="DY31">SUM(DM31:DX31)</f>
        <v>0</v>
      </c>
      <c r="DZ31" s="39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 cm="1">
        <f t="array" ref="EM31">SUM(EA31:EL31)</f>
        <v>0</v>
      </c>
      <c r="EN31" s="39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 cm="1">
        <f t="array" ref="FA31">SUM(EO31:EZ31)</f>
        <v>0</v>
      </c>
      <c r="FB31" s="39"/>
    </row>
    <row r="32" spans="1:158" ht="16" customHeight="1" x14ac:dyDescent="0.2">
      <c r="C32" s="33" t="s">
        <v>12</v>
      </c>
      <c r="D32" s="2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 cm="1">
        <f t="array" ref="Q32">SUM(E32:P32)</f>
        <v>0</v>
      </c>
      <c r="R32" s="39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 cm="1">
        <f t="array" ref="AE32">SUM(S32:AD32)</f>
        <v>0</v>
      </c>
      <c r="AF32" s="39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 cm="1">
        <f t="array" ref="AS32">SUM(AG32:AR32)</f>
        <v>0</v>
      </c>
      <c r="AT32" s="39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 cm="1">
        <f t="array" ref="BG32">SUM(AU32:BF32)</f>
        <v>0</v>
      </c>
      <c r="BH32" s="39"/>
      <c r="BI32" s="159"/>
      <c r="BJ32" s="159"/>
      <c r="BK32" s="159"/>
      <c r="BL32" s="159"/>
      <c r="BM32" s="159"/>
      <c r="BN32" s="159"/>
      <c r="BO32" s="159"/>
      <c r="BP32" s="159"/>
      <c r="BQ32" s="159"/>
      <c r="BR32" s="159"/>
      <c r="BS32" s="159"/>
      <c r="BT32" s="159"/>
      <c r="BU32" s="159" cm="1">
        <f t="array" ref="BU32">SUM(BI32:BT32)</f>
        <v>0</v>
      </c>
      <c r="BV32" s="69"/>
      <c r="BW32" s="159"/>
      <c r="BX32" s="159"/>
      <c r="BY32" s="159"/>
      <c r="BZ32" s="159"/>
      <c r="CA32" s="159"/>
      <c r="CB32" s="159"/>
      <c r="CC32" s="159"/>
      <c r="CD32" s="159"/>
      <c r="CE32" s="159"/>
      <c r="CF32" s="159"/>
      <c r="CG32" s="159"/>
      <c r="CH32" s="159"/>
      <c r="CI32" s="159" cm="1">
        <f t="array" ref="CI32">SUM(BW32:CH32)</f>
        <v>0</v>
      </c>
      <c r="CJ32" s="39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 cm="1">
        <f t="array" ref="CW32">SUM(CK32:CV32)</f>
        <v>0</v>
      </c>
      <c r="CX32" s="39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 cm="1">
        <f t="array" ref="DK32">SUM(CY32:DJ32)</f>
        <v>0</v>
      </c>
      <c r="DL32" s="39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 cm="1">
        <f t="array" ref="DY32">SUM(DM32:DX32)</f>
        <v>0</v>
      </c>
      <c r="DZ32" s="39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 cm="1">
        <f t="array" ref="EM32">SUM(EA32:EL32)</f>
        <v>0</v>
      </c>
      <c r="EN32" s="39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 cm="1">
        <f t="array" ref="FA32">SUM(EO32:EZ32)</f>
        <v>0</v>
      </c>
      <c r="FB32" s="39"/>
    </row>
    <row r="33" spans="3:158" ht="16" customHeight="1" x14ac:dyDescent="0.2">
      <c r="C33" s="30" t="s">
        <v>23</v>
      </c>
      <c r="D33" s="22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 cm="1">
        <f t="array" ref="Q33">SUM(E33:P33)</f>
        <v>0</v>
      </c>
      <c r="R33" s="39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 cm="1">
        <f t="array" ref="AE33">SUM(S33:AD33)</f>
        <v>0</v>
      </c>
      <c r="AF33" s="39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 cm="1">
        <f t="array" ref="AS33">SUM(AG33:AR33)</f>
        <v>0</v>
      </c>
      <c r="AT33" s="39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 cm="1">
        <f t="array" ref="BG33">SUM(AU33:BF33)</f>
        <v>0</v>
      </c>
      <c r="BH33" s="39"/>
      <c r="BI33" s="159"/>
      <c r="BJ33" s="159"/>
      <c r="BK33" s="159"/>
      <c r="BL33" s="159"/>
      <c r="BM33" s="159"/>
      <c r="BN33" s="159"/>
      <c r="BO33" s="159"/>
      <c r="BP33" s="159"/>
      <c r="BQ33" s="159"/>
      <c r="BR33" s="159"/>
      <c r="BS33" s="159"/>
      <c r="BT33" s="159"/>
      <c r="BU33" s="159" cm="1">
        <f t="array" ref="BU33">SUM(BI33:BT33)</f>
        <v>0</v>
      </c>
      <c r="BV33" s="69"/>
      <c r="BW33" s="159"/>
      <c r="BX33" s="159"/>
      <c r="BY33" s="159"/>
      <c r="BZ33" s="159"/>
      <c r="CA33" s="159"/>
      <c r="CB33" s="159"/>
      <c r="CC33" s="159"/>
      <c r="CD33" s="159"/>
      <c r="CE33" s="159"/>
      <c r="CF33" s="159"/>
      <c r="CG33" s="159"/>
      <c r="CH33" s="159"/>
      <c r="CI33" s="159" cm="1">
        <f t="array" ref="CI33">SUM(BW33:CH33)</f>
        <v>0</v>
      </c>
      <c r="CJ33" s="39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 cm="1">
        <f t="array" ref="CW33">SUM(CK33:CV33)</f>
        <v>0</v>
      </c>
      <c r="CX33" s="39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 cm="1">
        <f t="array" ref="DK33">SUM(CY33:DJ33)</f>
        <v>0</v>
      </c>
      <c r="DL33" s="39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 cm="1">
        <f t="array" ref="DY33">SUM(DM33:DX33)</f>
        <v>0</v>
      </c>
      <c r="DZ33" s="39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 cm="1">
        <f t="array" ref="EM33">SUM(EA33:EL33)</f>
        <v>0</v>
      </c>
      <c r="EN33" s="39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 cm="1">
        <f t="array" ref="FA33">SUM(EO33:EZ33)</f>
        <v>0</v>
      </c>
      <c r="FB33" s="39"/>
    </row>
    <row r="34" spans="3:158" ht="16" customHeight="1" x14ac:dyDescent="0.2">
      <c r="C34" s="30" t="s">
        <v>21</v>
      </c>
      <c r="D34" s="22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 cm="1">
        <f t="array" ref="Q34">SUM(E34:P34)</f>
        <v>0</v>
      </c>
      <c r="R34" s="39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 cm="1">
        <f t="array" ref="AE34">SUM(S34:AD34)</f>
        <v>0</v>
      </c>
      <c r="AF34" s="39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 cm="1">
        <f t="array" ref="AS34">SUM(AG34:AR34)</f>
        <v>0</v>
      </c>
      <c r="AT34" s="39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 cm="1">
        <f t="array" ref="BG34">SUM(AU34:BF34)</f>
        <v>0</v>
      </c>
      <c r="BH34" s="39"/>
      <c r="BI34" s="159"/>
      <c r="BJ34" s="159"/>
      <c r="BK34" s="159"/>
      <c r="BL34" s="159"/>
      <c r="BM34" s="159"/>
      <c r="BN34" s="159"/>
      <c r="BO34" s="159"/>
      <c r="BP34" s="159"/>
      <c r="BQ34" s="159"/>
      <c r="BR34" s="159"/>
      <c r="BS34" s="159"/>
      <c r="BT34" s="159"/>
      <c r="BU34" s="159" cm="1">
        <f t="array" ref="BU34">SUM(BI34:BT34)</f>
        <v>0</v>
      </c>
      <c r="BV34" s="69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9"/>
      <c r="CH34" s="159"/>
      <c r="CI34" s="159" cm="1">
        <f t="array" ref="CI34">SUM(BW34:CH34)</f>
        <v>0</v>
      </c>
      <c r="CJ34" s="39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 cm="1">
        <f t="array" ref="CW34">SUM(CK34:CV34)</f>
        <v>0</v>
      </c>
      <c r="CX34" s="39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 cm="1">
        <f t="array" ref="DK34">SUM(CY34:DJ34)</f>
        <v>0</v>
      </c>
      <c r="DL34" s="39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 cm="1">
        <f t="array" ref="DY34">SUM(DM34:DX34)</f>
        <v>0</v>
      </c>
      <c r="DZ34" s="39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 cm="1">
        <f t="array" ref="EM34">SUM(EA34:EL34)</f>
        <v>0</v>
      </c>
      <c r="EN34" s="39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 cm="1">
        <f t="array" ref="FA34">SUM(EO34:EZ34)</f>
        <v>0</v>
      </c>
      <c r="FB34" s="39"/>
    </row>
    <row r="35" spans="3:158" ht="16" customHeight="1" x14ac:dyDescent="0.2">
      <c r="C35" s="30" t="s">
        <v>24</v>
      </c>
      <c r="D35" s="22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 cm="1">
        <f t="array" ref="Q35">SUM(E35:P35)</f>
        <v>0</v>
      </c>
      <c r="R35" s="39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 cm="1">
        <f t="array" ref="AE35">SUM(S35:AD35)</f>
        <v>0</v>
      </c>
      <c r="AF35" s="39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 cm="1">
        <f t="array" ref="AS35">SUM(AG35:AR35)</f>
        <v>0</v>
      </c>
      <c r="AT35" s="39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 cm="1">
        <f t="array" ref="BG35">SUM(AU35:BF35)</f>
        <v>0</v>
      </c>
      <c r="BH35" s="39"/>
      <c r="BI35" s="159"/>
      <c r="BJ35" s="159"/>
      <c r="BK35" s="159"/>
      <c r="BL35" s="159"/>
      <c r="BM35" s="159"/>
      <c r="BN35" s="159"/>
      <c r="BO35" s="159"/>
      <c r="BP35" s="159"/>
      <c r="BQ35" s="159"/>
      <c r="BR35" s="159"/>
      <c r="BS35" s="159"/>
      <c r="BT35" s="159"/>
      <c r="BU35" s="159" cm="1">
        <f t="array" ref="BU35">SUM(BI35:BT35)</f>
        <v>0</v>
      </c>
      <c r="BV35" s="69"/>
      <c r="BW35" s="159"/>
      <c r="BX35" s="159"/>
      <c r="BY35" s="159"/>
      <c r="BZ35" s="159"/>
      <c r="CA35" s="159"/>
      <c r="CB35" s="159"/>
      <c r="CC35" s="159"/>
      <c r="CD35" s="159"/>
      <c r="CE35" s="159"/>
      <c r="CF35" s="159"/>
      <c r="CG35" s="159"/>
      <c r="CH35" s="159"/>
      <c r="CI35" s="159" cm="1">
        <f t="array" ref="CI35">SUM(BW35:CH35)</f>
        <v>0</v>
      </c>
      <c r="CJ35" s="39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 cm="1">
        <f t="array" ref="CW35">SUM(CK35:CV35)</f>
        <v>0</v>
      </c>
      <c r="CX35" s="39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 cm="1">
        <f t="array" ref="DK35">SUM(CY35:DJ35)</f>
        <v>0</v>
      </c>
      <c r="DL35" s="39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 cm="1">
        <f t="array" ref="DY35">SUM(DM35:DX35)</f>
        <v>0</v>
      </c>
      <c r="DZ35" s="39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 cm="1">
        <f t="array" ref="EM35">SUM(EA35:EL35)</f>
        <v>0</v>
      </c>
      <c r="EN35" s="39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 cm="1">
        <f t="array" ref="FA35">SUM(EO35:EZ35)</f>
        <v>0</v>
      </c>
      <c r="FB35" s="39"/>
    </row>
    <row r="36" spans="3:158" ht="16" customHeight="1" x14ac:dyDescent="0.2">
      <c r="C36" s="30" t="s">
        <v>25</v>
      </c>
      <c r="D36" s="22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 cm="1">
        <f t="array" ref="Q36">SUM(E36:P36)</f>
        <v>0</v>
      </c>
      <c r="R36" s="39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 cm="1">
        <f t="array" ref="AE36">SUM(S36:AD36)</f>
        <v>0</v>
      </c>
      <c r="AF36" s="39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 cm="1">
        <f t="array" ref="AS36">SUM(AG36:AR36)</f>
        <v>0</v>
      </c>
      <c r="AT36" s="39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 cm="1">
        <f t="array" ref="BG36">SUM(AU36:BF36)</f>
        <v>0</v>
      </c>
      <c r="BH36" s="39"/>
      <c r="BI36" s="159"/>
      <c r="BJ36" s="159"/>
      <c r="BK36" s="159"/>
      <c r="BL36" s="159"/>
      <c r="BM36" s="159"/>
      <c r="BN36" s="159"/>
      <c r="BO36" s="159"/>
      <c r="BP36" s="159"/>
      <c r="BQ36" s="159"/>
      <c r="BR36" s="159"/>
      <c r="BS36" s="159"/>
      <c r="BT36" s="159"/>
      <c r="BU36" s="159" cm="1">
        <f t="array" ref="BU36">SUM(BI36:BT36)</f>
        <v>0</v>
      </c>
      <c r="BV36" s="6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59"/>
      <c r="CH36" s="159"/>
      <c r="CI36" s="159" cm="1">
        <f t="array" ref="CI36">SUM(BW36:CH36)</f>
        <v>0</v>
      </c>
      <c r="CJ36" s="39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 cm="1">
        <f t="array" ref="CW36">SUM(CK36:CV36)</f>
        <v>0</v>
      </c>
      <c r="CX36" s="39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 cm="1">
        <f t="array" ref="DK36">SUM(CY36:DJ36)</f>
        <v>0</v>
      </c>
      <c r="DL36" s="39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 cm="1">
        <f t="array" ref="DY36">SUM(DM36:DX36)</f>
        <v>0</v>
      </c>
      <c r="DZ36" s="39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 cm="1">
        <f t="array" ref="EM36">SUM(EA36:EL36)</f>
        <v>0</v>
      </c>
      <c r="EN36" s="39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 cm="1">
        <f t="array" ref="FA36">SUM(EO36:EZ36)</f>
        <v>0</v>
      </c>
      <c r="FB36" s="39"/>
    </row>
    <row r="37" spans="3:158" ht="16" customHeight="1" x14ac:dyDescent="0.2">
      <c r="C37" s="30" t="s">
        <v>26</v>
      </c>
      <c r="D37" s="22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 cm="1">
        <f t="array" ref="Q37">SUM(E37:P37)</f>
        <v>0</v>
      </c>
      <c r="R37" s="39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 cm="1">
        <f t="array" ref="AE37">SUM(S37:AD37)</f>
        <v>0</v>
      </c>
      <c r="AF37" s="39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 cm="1">
        <f t="array" ref="AS37">SUM(AG37:AR37)</f>
        <v>0</v>
      </c>
      <c r="AT37" s="39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 cm="1">
        <f t="array" ref="BG37">SUM(AU37:BF37)</f>
        <v>0</v>
      </c>
      <c r="BH37" s="39"/>
      <c r="BI37" s="159"/>
      <c r="BJ37" s="159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 cm="1">
        <f t="array" ref="BU37">SUM(BI37:BT37)</f>
        <v>0</v>
      </c>
      <c r="BV37" s="69"/>
      <c r="BW37" s="159"/>
      <c r="BX37" s="159"/>
      <c r="BY37" s="159"/>
      <c r="BZ37" s="159"/>
      <c r="CA37" s="159"/>
      <c r="CB37" s="159"/>
      <c r="CC37" s="159"/>
      <c r="CD37" s="159"/>
      <c r="CE37" s="159"/>
      <c r="CF37" s="159"/>
      <c r="CG37" s="159"/>
      <c r="CH37" s="159"/>
      <c r="CI37" s="159" cm="1">
        <f t="array" ref="CI37">SUM(BW37:CH37)</f>
        <v>0</v>
      </c>
      <c r="CJ37" s="39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 cm="1">
        <f t="array" ref="CW37">SUM(CK37:CV37)</f>
        <v>0</v>
      </c>
      <c r="CX37" s="39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 cm="1">
        <f t="array" ref="DK37">SUM(CY37:DJ37)</f>
        <v>0</v>
      </c>
      <c r="DL37" s="39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 cm="1">
        <f t="array" ref="DY37">SUM(DM37:DX37)</f>
        <v>0</v>
      </c>
      <c r="DZ37" s="39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 cm="1">
        <f t="array" ref="EM37">SUM(EA37:EL37)</f>
        <v>0</v>
      </c>
      <c r="EN37" s="39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 cm="1">
        <f t="array" ref="FA37">SUM(EO37:EZ37)</f>
        <v>0</v>
      </c>
      <c r="FB37" s="39"/>
    </row>
    <row r="38" spans="3:158" ht="16" customHeight="1" x14ac:dyDescent="0.2">
      <c r="C38" s="30" t="s">
        <v>27</v>
      </c>
      <c r="D38" s="22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 cm="1">
        <f t="array" ref="Q38">SUM(E38:P38)</f>
        <v>0</v>
      </c>
      <c r="R38" s="39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 cm="1">
        <f t="array" ref="AE38">SUM(S38:AD38)</f>
        <v>0</v>
      </c>
      <c r="AF38" s="39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 cm="1">
        <f t="array" ref="AS38">SUM(AG38:AR38)</f>
        <v>0</v>
      </c>
      <c r="AT38" s="39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 cm="1">
        <f t="array" ref="BG38">SUM(AU38:BF38)</f>
        <v>0</v>
      </c>
      <c r="BH38" s="39"/>
      <c r="BI38" s="159"/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 cm="1">
        <f t="array" ref="BU38">SUM(BI38:BT38)</f>
        <v>0</v>
      </c>
      <c r="BV38" s="69"/>
      <c r="BW38" s="159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  <c r="CI38" s="159" cm="1">
        <f t="array" ref="CI38">SUM(BW38:CH38)</f>
        <v>0</v>
      </c>
      <c r="CJ38" s="39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 cm="1">
        <f t="array" ref="CW38">SUM(CK38:CV38)</f>
        <v>0</v>
      </c>
      <c r="CX38" s="39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 cm="1">
        <f t="array" ref="DK38">SUM(CY38:DJ38)</f>
        <v>0</v>
      </c>
      <c r="DL38" s="39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 cm="1">
        <f t="array" ref="DY38">SUM(DM38:DX38)</f>
        <v>0</v>
      </c>
      <c r="DZ38" s="39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 cm="1">
        <f t="array" ref="EM38">SUM(EA38:EL38)</f>
        <v>0</v>
      </c>
      <c r="EN38" s="39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 cm="1">
        <f t="array" ref="FA38">SUM(EO38:EZ38)</f>
        <v>0</v>
      </c>
      <c r="FB38" s="39"/>
    </row>
    <row r="39" spans="3:158" ht="16" customHeight="1" x14ac:dyDescent="0.2">
      <c r="C39" s="30" t="s">
        <v>28</v>
      </c>
      <c r="D39" s="22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 cm="1">
        <f t="array" ref="Q39">SUM(E39:P39)</f>
        <v>0</v>
      </c>
      <c r="R39" s="39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 cm="1">
        <f t="array" ref="AE39">SUM(S39:AD39)</f>
        <v>0</v>
      </c>
      <c r="AF39" s="39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 cm="1">
        <f t="array" ref="AS39">SUM(AG39:AR39)</f>
        <v>0</v>
      </c>
      <c r="AT39" s="39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 cm="1">
        <f t="array" ref="BG39">SUM(AU39:BF39)</f>
        <v>0</v>
      </c>
      <c r="BH39" s="39"/>
      <c r="BI39" s="159"/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59"/>
      <c r="BU39" s="159" cm="1">
        <f t="array" ref="BU39">SUM(BI39:BT39)</f>
        <v>0</v>
      </c>
      <c r="BV39" s="69"/>
      <c r="BW39" s="159"/>
      <c r="BX39" s="159"/>
      <c r="BY39" s="159"/>
      <c r="BZ39" s="159"/>
      <c r="CA39" s="159"/>
      <c r="CB39" s="159"/>
      <c r="CC39" s="159"/>
      <c r="CD39" s="159"/>
      <c r="CE39" s="159"/>
      <c r="CF39" s="159"/>
      <c r="CG39" s="159"/>
      <c r="CH39" s="159"/>
      <c r="CI39" s="159" cm="1">
        <f t="array" ref="CI39">SUM(BW39:CH39)</f>
        <v>0</v>
      </c>
      <c r="CJ39" s="39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 cm="1">
        <f t="array" ref="CW39">SUM(CK39:CV39)</f>
        <v>0</v>
      </c>
      <c r="CX39" s="39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 cm="1">
        <f t="array" ref="DK39">SUM(CY39:DJ39)</f>
        <v>0</v>
      </c>
      <c r="DL39" s="39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 cm="1">
        <f t="array" ref="DY39">SUM(DM39:DX39)</f>
        <v>0</v>
      </c>
      <c r="DZ39" s="39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 cm="1">
        <f t="array" ref="EM39">SUM(EA39:EL39)</f>
        <v>0</v>
      </c>
      <c r="EN39" s="39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 cm="1">
        <f t="array" ref="FA39">SUM(EO39:EZ39)</f>
        <v>0</v>
      </c>
      <c r="FB39" s="39"/>
    </row>
    <row r="40" spans="3:158" ht="16" customHeight="1" x14ac:dyDescent="0.2">
      <c r="C40" s="30" t="s">
        <v>29</v>
      </c>
      <c r="D40" s="22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 cm="1">
        <f t="array" ref="Q40">SUM(E40:P40)</f>
        <v>0</v>
      </c>
      <c r="R40" s="39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 cm="1">
        <f t="array" ref="AE40">SUM(S40:AD40)</f>
        <v>0</v>
      </c>
      <c r="AF40" s="39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 cm="1">
        <f t="array" ref="AS40">SUM(AG40:AR40)</f>
        <v>0</v>
      </c>
      <c r="AT40" s="39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 cm="1">
        <f t="array" ref="BG40">SUM(AU40:BF40)</f>
        <v>0</v>
      </c>
      <c r="BH40" s="39"/>
      <c r="BI40" s="159"/>
      <c r="BJ40" s="159"/>
      <c r="BK40" s="159"/>
      <c r="BL40" s="159"/>
      <c r="BM40" s="159"/>
      <c r="BN40" s="159"/>
      <c r="BO40" s="159"/>
      <c r="BP40" s="159"/>
      <c r="BQ40" s="159"/>
      <c r="BR40" s="159"/>
      <c r="BS40" s="159"/>
      <c r="BT40" s="159"/>
      <c r="BU40" s="159" cm="1">
        <f t="array" ref="BU40">SUM(BI40:BT40)</f>
        <v>0</v>
      </c>
      <c r="BV40" s="69"/>
      <c r="BW40" s="159"/>
      <c r="BX40" s="159"/>
      <c r="BY40" s="159"/>
      <c r="BZ40" s="159"/>
      <c r="CA40" s="159"/>
      <c r="CB40" s="159"/>
      <c r="CC40" s="159"/>
      <c r="CD40" s="159"/>
      <c r="CE40" s="159"/>
      <c r="CF40" s="159"/>
      <c r="CG40" s="159"/>
      <c r="CH40" s="159"/>
      <c r="CI40" s="159" cm="1">
        <f t="array" ref="CI40">SUM(BW40:CH40)</f>
        <v>0</v>
      </c>
      <c r="CJ40" s="39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 cm="1">
        <f t="array" ref="CW40">SUM(CK40:CV40)</f>
        <v>0</v>
      </c>
      <c r="CX40" s="39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 cm="1">
        <f t="array" ref="DK40">SUM(CY40:DJ40)</f>
        <v>0</v>
      </c>
      <c r="DL40" s="39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 cm="1">
        <f t="array" ref="DY40">SUM(DM40:DX40)</f>
        <v>0</v>
      </c>
      <c r="DZ40" s="39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 cm="1">
        <f t="array" ref="EM40">SUM(EA40:EL40)</f>
        <v>0</v>
      </c>
      <c r="EN40" s="39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 cm="1">
        <f t="array" ref="FA40">SUM(EO40:EZ40)</f>
        <v>0</v>
      </c>
      <c r="FB40" s="39"/>
    </row>
    <row r="41" spans="3:158" ht="16" customHeight="1" x14ac:dyDescent="0.2">
      <c r="C41" s="30" t="s">
        <v>30</v>
      </c>
      <c r="D41" s="22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 cm="1">
        <f t="array" ref="Q41">SUM(E41:P41)</f>
        <v>0</v>
      </c>
      <c r="R41" s="39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 cm="1">
        <f t="array" ref="AE41">SUM(S41:AD41)</f>
        <v>0</v>
      </c>
      <c r="AF41" s="39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 cm="1">
        <f t="array" ref="AS41">SUM(AG41:AR41)</f>
        <v>0</v>
      </c>
      <c r="AT41" s="39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 cm="1">
        <f t="array" ref="BG41">SUM(AU41:BF41)</f>
        <v>0</v>
      </c>
      <c r="BH41" s="39"/>
      <c r="BI41" s="159"/>
      <c r="BJ41" s="159"/>
      <c r="BK41" s="159"/>
      <c r="BL41" s="159"/>
      <c r="BM41" s="159"/>
      <c r="BN41" s="159"/>
      <c r="BO41" s="159"/>
      <c r="BP41" s="159"/>
      <c r="BQ41" s="159"/>
      <c r="BR41" s="159"/>
      <c r="BS41" s="159"/>
      <c r="BT41" s="159"/>
      <c r="BU41" s="159" cm="1">
        <f t="array" ref="BU41">SUM(BI41:BT41)</f>
        <v>0</v>
      </c>
      <c r="BV41" s="69"/>
      <c r="BW41" s="159"/>
      <c r="BX41" s="159"/>
      <c r="BY41" s="159"/>
      <c r="BZ41" s="159"/>
      <c r="CA41" s="159"/>
      <c r="CB41" s="159"/>
      <c r="CC41" s="159"/>
      <c r="CD41" s="159"/>
      <c r="CE41" s="159"/>
      <c r="CF41" s="159"/>
      <c r="CG41" s="159"/>
      <c r="CH41" s="159"/>
      <c r="CI41" s="159" cm="1">
        <f t="array" ref="CI41">SUM(BW41:CH41)</f>
        <v>0</v>
      </c>
      <c r="CJ41" s="39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 cm="1">
        <f t="array" ref="CW41">SUM(CK41:CV41)</f>
        <v>0</v>
      </c>
      <c r="CX41" s="39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 cm="1">
        <f t="array" ref="DK41">SUM(CY41:DJ41)</f>
        <v>0</v>
      </c>
      <c r="DL41" s="39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 cm="1">
        <f t="array" ref="DY41">SUM(DM41:DX41)</f>
        <v>0</v>
      </c>
      <c r="DZ41" s="39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 cm="1">
        <f t="array" ref="EM41">SUM(EA41:EL41)</f>
        <v>0</v>
      </c>
      <c r="EN41" s="39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 cm="1">
        <f t="array" ref="FA41">SUM(EO41:EZ41)</f>
        <v>0</v>
      </c>
      <c r="FB41" s="39"/>
    </row>
    <row r="42" spans="3:158" ht="16" customHeight="1" x14ac:dyDescent="0.2">
      <c r="C42" s="30" t="s">
        <v>121</v>
      </c>
      <c r="D42" s="22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 cm="1">
        <f t="array" ref="Q42">SUM(E42:P42)</f>
        <v>0</v>
      </c>
      <c r="R42" s="39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 cm="1">
        <f t="array" ref="AE42">SUM(S42:AD42)</f>
        <v>0</v>
      </c>
      <c r="AF42" s="39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 cm="1">
        <f t="array" ref="AS42">SUM(AG42:AR42)</f>
        <v>0</v>
      </c>
      <c r="AT42" s="39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 cm="1">
        <f t="array" ref="BG42">SUM(AU42:BF42)</f>
        <v>0</v>
      </c>
      <c r="BH42" s="39"/>
      <c r="BI42" s="159"/>
      <c r="BJ42" s="159"/>
      <c r="BK42" s="159"/>
      <c r="BL42" s="159"/>
      <c r="BM42" s="159"/>
      <c r="BN42" s="159"/>
      <c r="BO42" s="159"/>
      <c r="BP42" s="159"/>
      <c r="BQ42" s="159"/>
      <c r="BR42" s="159"/>
      <c r="BS42" s="159"/>
      <c r="BT42" s="159"/>
      <c r="BU42" s="159" cm="1">
        <f t="array" ref="BU42">SUM(BI42:BT42)</f>
        <v>0</v>
      </c>
      <c r="BV42" s="69"/>
      <c r="BW42" s="159"/>
      <c r="BX42" s="159"/>
      <c r="BY42" s="159"/>
      <c r="BZ42" s="159"/>
      <c r="CA42" s="159"/>
      <c r="CB42" s="159"/>
      <c r="CC42" s="159"/>
      <c r="CD42" s="159"/>
      <c r="CE42" s="159"/>
      <c r="CF42" s="159"/>
      <c r="CG42" s="159"/>
      <c r="CH42" s="159"/>
      <c r="CI42" s="159" cm="1">
        <f t="array" ref="CI42">SUM(BW42:CH42)</f>
        <v>0</v>
      </c>
      <c r="CJ42" s="39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 cm="1">
        <f t="array" ref="CW42">SUM(CK42:CV42)</f>
        <v>0</v>
      </c>
      <c r="CX42" s="39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 cm="1">
        <f t="array" ref="DK42">SUM(CY42:DJ42)</f>
        <v>0</v>
      </c>
      <c r="DL42" s="39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 cm="1">
        <f t="array" ref="DY42">SUM(DM42:DX42)</f>
        <v>0</v>
      </c>
      <c r="DZ42" s="39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 cm="1">
        <f t="array" ref="EM42">SUM(EA42:EL42)</f>
        <v>0</v>
      </c>
      <c r="EN42" s="39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 cm="1">
        <f t="array" ref="FA42">SUM(EO42:EZ42)</f>
        <v>0</v>
      </c>
      <c r="FB42" s="39"/>
    </row>
    <row r="43" spans="3:158" ht="16" customHeight="1" x14ac:dyDescent="0.2">
      <c r="C43" s="30" t="s">
        <v>124</v>
      </c>
      <c r="D43" s="22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 cm="1">
        <f t="array" ref="Q43">SUM(E43:P43)</f>
        <v>0</v>
      </c>
      <c r="R43" s="39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 cm="1">
        <f t="array" ref="AE43">SUM(S43:AD43)</f>
        <v>0</v>
      </c>
      <c r="AF43" s="39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 cm="1">
        <f t="array" ref="AS43">SUM(AG43:AR43)</f>
        <v>0</v>
      </c>
      <c r="AT43" s="39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 cm="1">
        <f t="array" ref="BG43">SUM(AU43:BF43)</f>
        <v>0</v>
      </c>
      <c r="BH43" s="39"/>
      <c r="BI43" s="159"/>
      <c r="BJ43" s="159"/>
      <c r="BK43" s="159"/>
      <c r="BL43" s="159"/>
      <c r="BM43" s="159"/>
      <c r="BN43" s="159"/>
      <c r="BO43" s="159"/>
      <c r="BP43" s="159"/>
      <c r="BQ43" s="159"/>
      <c r="BR43" s="159"/>
      <c r="BS43" s="159"/>
      <c r="BT43" s="159"/>
      <c r="BU43" s="159" cm="1">
        <f t="array" ref="BU43">SUM(BI43:BT43)</f>
        <v>0</v>
      </c>
      <c r="BV43" s="69"/>
      <c r="BW43" s="159"/>
      <c r="BX43" s="159"/>
      <c r="BY43" s="159"/>
      <c r="BZ43" s="159"/>
      <c r="CA43" s="159"/>
      <c r="CB43" s="159"/>
      <c r="CC43" s="159"/>
      <c r="CD43" s="159"/>
      <c r="CE43" s="159"/>
      <c r="CF43" s="159"/>
      <c r="CG43" s="159"/>
      <c r="CH43" s="159"/>
      <c r="CI43" s="159" cm="1">
        <f t="array" ref="CI43">SUM(BW43:CH43)</f>
        <v>0</v>
      </c>
      <c r="CJ43" s="39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 cm="1">
        <f t="array" ref="CW43">SUM(CK43:CV43)</f>
        <v>0</v>
      </c>
      <c r="CX43" s="39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 cm="1">
        <f t="array" ref="DK43">SUM(CY43:DJ43)</f>
        <v>0</v>
      </c>
      <c r="DL43" s="39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 cm="1">
        <f t="array" ref="DY43">SUM(DM43:DX43)</f>
        <v>0</v>
      </c>
      <c r="DZ43" s="39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 cm="1">
        <f t="array" ref="EM43">SUM(EA43:EL43)</f>
        <v>0</v>
      </c>
      <c r="EN43" s="39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 cm="1">
        <f t="array" ref="FA43">SUM(EO43:EZ43)</f>
        <v>0</v>
      </c>
      <c r="FB43" s="39"/>
    </row>
    <row r="44" spans="3:158" ht="16" customHeight="1" x14ac:dyDescent="0.2">
      <c r="C44" s="30" t="s">
        <v>125</v>
      </c>
      <c r="D44" s="22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 cm="1">
        <f t="array" ref="Q44">SUM(E44:P44)</f>
        <v>0</v>
      </c>
      <c r="R44" s="39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 cm="1">
        <f t="array" ref="AE44">SUM(S44:AD44)</f>
        <v>0</v>
      </c>
      <c r="AF44" s="39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 cm="1">
        <f t="array" ref="AS44">SUM(AG44:AR44)</f>
        <v>0</v>
      </c>
      <c r="AT44" s="39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 cm="1">
        <f t="array" ref="BG44">SUM(AU44:BF44)</f>
        <v>0</v>
      </c>
      <c r="BH44" s="39"/>
      <c r="BI44" s="159"/>
      <c r="BJ44" s="159"/>
      <c r="BK44" s="159"/>
      <c r="BL44" s="159"/>
      <c r="BM44" s="159"/>
      <c r="BN44" s="159"/>
      <c r="BO44" s="159"/>
      <c r="BP44" s="159"/>
      <c r="BQ44" s="159"/>
      <c r="BR44" s="159"/>
      <c r="BS44" s="159"/>
      <c r="BT44" s="159"/>
      <c r="BU44" s="159" cm="1">
        <f t="array" ref="BU44">SUM(BI44:BT44)</f>
        <v>0</v>
      </c>
      <c r="BV44" s="69"/>
      <c r="BW44" s="159"/>
      <c r="BX44" s="159"/>
      <c r="BY44" s="159"/>
      <c r="BZ44" s="159"/>
      <c r="CA44" s="159">
        <f>22000+417</f>
        <v>22417</v>
      </c>
      <c r="CB44" s="159">
        <f>22000</f>
        <v>22000</v>
      </c>
      <c r="CC44" s="159"/>
      <c r="CD44" s="159"/>
      <c r="CE44" s="159"/>
      <c r="CF44" s="159"/>
      <c r="CG44" s="159"/>
      <c r="CH44" s="159"/>
      <c r="CI44" s="159" cm="1">
        <f t="array" ref="CI44">SUM(BW44:CH44)</f>
        <v>44417</v>
      </c>
      <c r="CJ44" s="39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 cm="1">
        <f t="array" ref="CW44">SUM(CK44:CV44)</f>
        <v>0</v>
      </c>
      <c r="CX44" s="39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 cm="1">
        <f t="array" ref="DK44">SUM(CY44:DJ44)</f>
        <v>0</v>
      </c>
      <c r="DL44" s="39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 cm="1">
        <f t="array" ref="DY44">SUM(DM44:DX44)</f>
        <v>0</v>
      </c>
      <c r="DZ44" s="39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 cm="1">
        <f t="array" ref="EM44">SUM(EA44:EL44)</f>
        <v>0</v>
      </c>
      <c r="EN44" s="39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 cm="1">
        <f t="array" ref="FA44">SUM(EO44:EZ44)</f>
        <v>0</v>
      </c>
      <c r="FB44" s="39"/>
    </row>
    <row r="45" spans="3:158" ht="16" customHeight="1" x14ac:dyDescent="0.2">
      <c r="C45" s="30" t="s">
        <v>8</v>
      </c>
      <c r="D45" s="13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 cm="1">
        <f t="array" ref="Q45">SUM(E45:P45)</f>
        <v>0</v>
      </c>
      <c r="R45" s="39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 cm="1">
        <f t="array" ref="AE45">SUM(S45:AD45)</f>
        <v>0</v>
      </c>
      <c r="AF45" s="39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 cm="1">
        <f t="array" ref="AS45">SUM(AG45:AR45)</f>
        <v>0</v>
      </c>
      <c r="AT45" s="39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 cm="1">
        <f t="array" ref="BG45">SUM(AU45:BF45)</f>
        <v>0</v>
      </c>
      <c r="BH45" s="3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 cm="1">
        <f t="array" ref="BU45">SUM(BI45:BT45)</f>
        <v>0</v>
      </c>
      <c r="BV45" s="69"/>
      <c r="BW45" s="159"/>
      <c r="BX45" s="159"/>
      <c r="BY45" s="159"/>
      <c r="BZ45" s="159"/>
      <c r="CA45" s="159"/>
      <c r="CB45" s="159"/>
      <c r="CC45" s="159"/>
      <c r="CD45" s="159"/>
      <c r="CE45" s="159"/>
      <c r="CF45" s="159"/>
      <c r="CG45" s="159"/>
      <c r="CH45" s="159"/>
      <c r="CI45" s="159" cm="1">
        <f t="array" ref="CI45">SUM(BW45:CH45)</f>
        <v>0</v>
      </c>
      <c r="CJ45" s="39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 cm="1">
        <f t="array" ref="CW45">SUM(CK45:CV45)</f>
        <v>0</v>
      </c>
      <c r="CX45" s="39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 cm="1">
        <f t="array" ref="DK45">SUM(CY45:DJ45)</f>
        <v>0</v>
      </c>
      <c r="DL45" s="39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 cm="1">
        <f t="array" ref="DY45">SUM(DM45:DX45)</f>
        <v>0</v>
      </c>
      <c r="DZ45" s="39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 cm="1">
        <f t="array" ref="EM45">SUM(EA45:EL45)</f>
        <v>0</v>
      </c>
      <c r="EN45" s="39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 cm="1">
        <f t="array" ref="FA45">SUM(EO45:EZ45)</f>
        <v>0</v>
      </c>
      <c r="FB45" s="39"/>
    </row>
    <row r="46" spans="3:158" ht="16" customHeight="1" x14ac:dyDescent="0.2">
      <c r="C46" s="26" t="s">
        <v>9</v>
      </c>
      <c r="D46" s="13"/>
      <c r="E46" s="27" cm="1">
        <f t="array" aca="1" ref="E46" ca="1">SUM(INDIRECT(ADDRESS(expenses_min_row, COLUMN()) &amp; ":" &amp; ADDRESS(expenses_max_row, COLUMN())))</f>
        <v>0</v>
      </c>
      <c r="F46" s="27" cm="1">
        <f t="array" aca="1" ref="F46" ca="1">SUM(INDIRECT(ADDRESS(expenses_min_row, COLUMN()) &amp; ":" &amp; ADDRESS(expenses_max_row, COLUMN())))</f>
        <v>0</v>
      </c>
      <c r="G46" s="27" cm="1">
        <f t="array" aca="1" ref="G46" ca="1">SUM(INDIRECT(ADDRESS(expenses_min_row, COLUMN()) &amp; ":" &amp; ADDRESS(expenses_max_row, COLUMN())))</f>
        <v>0</v>
      </c>
      <c r="H46" s="27" cm="1">
        <f t="array" aca="1" ref="H46" ca="1">SUM(INDIRECT(ADDRESS(expenses_min_row, COLUMN()) &amp; ":" &amp; ADDRESS(expenses_max_row, COLUMN())))</f>
        <v>0</v>
      </c>
      <c r="I46" s="27" cm="1">
        <f t="array" aca="1" ref="I46" ca="1">SUM(INDIRECT(ADDRESS(expenses_min_row, COLUMN()) &amp; ":" &amp; ADDRESS(expenses_max_row, COLUMN())))</f>
        <v>0</v>
      </c>
      <c r="J46" s="27" cm="1">
        <f t="array" aca="1" ref="J46" ca="1">SUM(INDIRECT(ADDRESS(expenses_min_row, COLUMN()) &amp; ":" &amp; ADDRESS(expenses_max_row, COLUMN())))</f>
        <v>0</v>
      </c>
      <c r="K46" s="27" cm="1">
        <f t="array" aca="1" ref="K46" ca="1">SUM(INDIRECT(ADDRESS(expenses_min_row, COLUMN()) &amp; ":" &amp; ADDRESS(expenses_max_row, COLUMN())))</f>
        <v>0</v>
      </c>
      <c r="L46" s="27" cm="1">
        <f t="array" aca="1" ref="L46" ca="1">SUM(INDIRECT(ADDRESS(expenses_min_row, COLUMN()) &amp; ":" &amp; ADDRESS(expenses_max_row, COLUMN())))</f>
        <v>0</v>
      </c>
      <c r="M46" s="27" cm="1">
        <f t="array" aca="1" ref="M46" ca="1">SUM(INDIRECT(ADDRESS(expenses_min_row, COLUMN()) &amp; ":" &amp; ADDRESS(expenses_max_row, COLUMN())))</f>
        <v>0</v>
      </c>
      <c r="N46" s="27" cm="1">
        <f t="array" aca="1" ref="N46" ca="1">SUM(INDIRECT(ADDRESS(expenses_min_row, COLUMN()) &amp; ":" &amp; ADDRESS(expenses_max_row, COLUMN())))</f>
        <v>0</v>
      </c>
      <c r="O46" s="27" cm="1">
        <f t="array" aca="1" ref="O46" ca="1">SUM(INDIRECT(ADDRESS(expenses_min_row, COLUMN()) &amp; ":" &amp; ADDRESS(expenses_max_row, COLUMN())))</f>
        <v>0</v>
      </c>
      <c r="P46" s="27" cm="1">
        <f t="array" aca="1" ref="P46" ca="1">SUM(INDIRECT(ADDRESS(expenses_min_row, COLUMN()) &amp; ":" &amp; ADDRESS(expenses_max_row, COLUMN())))</f>
        <v>0</v>
      </c>
      <c r="Q46" s="27" cm="1">
        <f t="array" aca="1" ref="Q46" ca="1">SUM(INDIRECT(ADDRESS(expenses_min_row, COLUMN()) &amp; ":" &amp; ADDRESS(expenses_max_row, COLUMN())))</f>
        <v>0</v>
      </c>
      <c r="R46" s="39"/>
      <c r="S46" s="27" cm="1">
        <f t="array" aca="1" ref="S46" ca="1">SUM(INDIRECT(ADDRESS(expenses_min_row, COLUMN()) &amp; ":" &amp; ADDRESS(expenses_max_row, COLUMN())))</f>
        <v>0</v>
      </c>
      <c r="T46" s="27" cm="1">
        <f t="array" aca="1" ref="T46" ca="1">SUM(INDIRECT(ADDRESS(expenses_min_row, COLUMN()) &amp; ":" &amp; ADDRESS(expenses_max_row, COLUMN())))</f>
        <v>0</v>
      </c>
      <c r="U46" s="27" cm="1">
        <f t="array" aca="1" ref="U46" ca="1">SUM(INDIRECT(ADDRESS(expenses_min_row, COLUMN()) &amp; ":" &amp; ADDRESS(expenses_max_row, COLUMN())))</f>
        <v>0</v>
      </c>
      <c r="V46" s="27" cm="1">
        <f t="array" aca="1" ref="V46" ca="1">SUM(INDIRECT(ADDRESS(expenses_min_row, COLUMN()) &amp; ":" &amp; ADDRESS(expenses_max_row, COLUMN())))</f>
        <v>0</v>
      </c>
      <c r="W46" s="27" cm="1">
        <f t="array" aca="1" ref="W46" ca="1">SUM(INDIRECT(ADDRESS(expenses_min_row, COLUMN()) &amp; ":" &amp; ADDRESS(expenses_max_row, COLUMN())))</f>
        <v>0</v>
      </c>
      <c r="X46" s="27" cm="1">
        <f t="array" aca="1" ref="X46" ca="1">SUM(INDIRECT(ADDRESS(expenses_min_row, COLUMN()) &amp; ":" &amp; ADDRESS(expenses_max_row, COLUMN())))</f>
        <v>0</v>
      </c>
      <c r="Y46" s="27" cm="1">
        <f t="array" aca="1" ref="Y46" ca="1">SUM(INDIRECT(ADDRESS(expenses_min_row, COLUMN()) &amp; ":" &amp; ADDRESS(expenses_max_row, COLUMN())))</f>
        <v>0</v>
      </c>
      <c r="Z46" s="27" cm="1">
        <f t="array" aca="1" ref="Z46" ca="1">SUM(INDIRECT(ADDRESS(expenses_min_row, COLUMN()) &amp; ":" &amp; ADDRESS(expenses_max_row, COLUMN())))</f>
        <v>0</v>
      </c>
      <c r="AA46" s="27" cm="1">
        <f t="array" aca="1" ref="AA46" ca="1">SUM(INDIRECT(ADDRESS(expenses_min_row, COLUMN()) &amp; ":" &amp; ADDRESS(expenses_max_row, COLUMN())))</f>
        <v>0</v>
      </c>
      <c r="AB46" s="27" cm="1">
        <f t="array" aca="1" ref="AB46" ca="1">SUM(INDIRECT(ADDRESS(expenses_min_row, COLUMN()) &amp; ":" &amp; ADDRESS(expenses_max_row, COLUMN())))</f>
        <v>0</v>
      </c>
      <c r="AC46" s="27" cm="1">
        <f t="array" aca="1" ref="AC46" ca="1">SUM(INDIRECT(ADDRESS(expenses_min_row, COLUMN()) &amp; ":" &amp; ADDRESS(expenses_max_row, COLUMN())))</f>
        <v>0</v>
      </c>
      <c r="AD46" s="27" cm="1">
        <f t="array" aca="1" ref="AD46" ca="1">SUM(INDIRECT(ADDRESS(expenses_min_row, COLUMN()) &amp; ":" &amp; ADDRESS(expenses_max_row, COLUMN())))</f>
        <v>0</v>
      </c>
      <c r="AE46" s="27" cm="1">
        <f t="array" aca="1" ref="AE46" ca="1">SUM(INDIRECT(ADDRESS(expenses_min_row, COLUMN()) &amp; ":" &amp; ADDRESS(expenses_max_row, COLUMN())))</f>
        <v>0</v>
      </c>
      <c r="AF46" s="39"/>
      <c r="AG46" s="27" cm="1">
        <f t="array" aca="1" ref="AG46" ca="1">SUM(INDIRECT(ADDRESS(expenses_min_row, COLUMN()) &amp; ":" &amp; ADDRESS(expenses_max_row, COLUMN())))</f>
        <v>0</v>
      </c>
      <c r="AH46" s="27" cm="1">
        <f t="array" aca="1" ref="AH46" ca="1">SUM(INDIRECT(ADDRESS(expenses_min_row, COLUMN()) &amp; ":" &amp; ADDRESS(expenses_max_row, COLUMN())))</f>
        <v>0</v>
      </c>
      <c r="AI46" s="27" cm="1">
        <f t="array" aca="1" ref="AI46" ca="1">SUM(INDIRECT(ADDRESS(expenses_min_row, COLUMN()) &amp; ":" &amp; ADDRESS(expenses_max_row, COLUMN())))</f>
        <v>0</v>
      </c>
      <c r="AJ46" s="27" cm="1">
        <f t="array" aca="1" ref="AJ46" ca="1">SUM(INDIRECT(ADDRESS(expenses_min_row, COLUMN()) &amp; ":" &amp; ADDRESS(expenses_max_row, COLUMN())))</f>
        <v>0</v>
      </c>
      <c r="AK46" s="27" cm="1">
        <f t="array" aca="1" ref="AK46" ca="1">SUM(INDIRECT(ADDRESS(expenses_min_row, COLUMN()) &amp; ":" &amp; ADDRESS(expenses_max_row, COLUMN())))</f>
        <v>0</v>
      </c>
      <c r="AL46" s="27" cm="1">
        <f t="array" aca="1" ref="AL46" ca="1">SUM(INDIRECT(ADDRESS(expenses_min_row, COLUMN()) &amp; ":" &amp; ADDRESS(expenses_max_row, COLUMN())))</f>
        <v>0</v>
      </c>
      <c r="AM46" s="27" cm="1">
        <f t="array" aca="1" ref="AM46" ca="1">SUM(INDIRECT(ADDRESS(expenses_min_row, COLUMN()) &amp; ":" &amp; ADDRESS(expenses_max_row, COLUMN())))</f>
        <v>0</v>
      </c>
      <c r="AN46" s="27" cm="1">
        <f t="array" aca="1" ref="AN46" ca="1">SUM(INDIRECT(ADDRESS(expenses_min_row, COLUMN()) &amp; ":" &amp; ADDRESS(expenses_max_row, COLUMN())))</f>
        <v>0</v>
      </c>
      <c r="AO46" s="27" cm="1">
        <f t="array" aca="1" ref="AO46" ca="1">SUM(INDIRECT(ADDRESS(expenses_min_row, COLUMN()) &amp; ":" &amp; ADDRESS(expenses_max_row, COLUMN())))</f>
        <v>0</v>
      </c>
      <c r="AP46" s="27" cm="1">
        <f t="array" aca="1" ref="AP46" ca="1">SUM(INDIRECT(ADDRESS(expenses_min_row, COLUMN()) &amp; ":" &amp; ADDRESS(expenses_max_row, COLUMN())))</f>
        <v>0</v>
      </c>
      <c r="AQ46" s="27" cm="1">
        <f t="array" aca="1" ref="AQ46" ca="1">SUM(INDIRECT(ADDRESS(expenses_min_row, COLUMN()) &amp; ":" &amp; ADDRESS(expenses_max_row, COLUMN())))</f>
        <v>0</v>
      </c>
      <c r="AR46" s="27" cm="1">
        <f t="array" aca="1" ref="AR46" ca="1">SUM(INDIRECT(ADDRESS(expenses_min_row, COLUMN()) &amp; ":" &amp; ADDRESS(expenses_max_row, COLUMN())))</f>
        <v>0</v>
      </c>
      <c r="AS46" s="27" cm="1">
        <f t="array" aca="1" ref="AS46" ca="1">SUM(INDIRECT(ADDRESS(expenses_min_row, COLUMN()) &amp; ":" &amp; ADDRESS(expenses_max_row, COLUMN())))</f>
        <v>0</v>
      </c>
      <c r="AT46" s="39"/>
      <c r="AU46" s="27" cm="1">
        <f t="array" aca="1" ref="AU46" ca="1">SUM(INDIRECT(ADDRESS(expenses_min_row, COLUMN()) &amp; ":" &amp; ADDRESS(expenses_max_row, COLUMN())))</f>
        <v>0</v>
      </c>
      <c r="AV46" s="27" cm="1">
        <f t="array" aca="1" ref="AV46" ca="1">SUM(INDIRECT(ADDRESS(expenses_min_row, COLUMN()) &amp; ":" &amp; ADDRESS(expenses_max_row, COLUMN())))</f>
        <v>0</v>
      </c>
      <c r="AW46" s="27" cm="1">
        <f t="array" aca="1" ref="AW46" ca="1">SUM(INDIRECT(ADDRESS(expenses_min_row, COLUMN()) &amp; ":" &amp; ADDRESS(expenses_max_row, COLUMN())))</f>
        <v>0</v>
      </c>
      <c r="AX46" s="27" cm="1">
        <f t="array" aca="1" ref="AX46" ca="1">SUM(INDIRECT(ADDRESS(expenses_min_row, COLUMN()) &amp; ":" &amp; ADDRESS(expenses_max_row, COLUMN())))</f>
        <v>0</v>
      </c>
      <c r="AY46" s="27" cm="1">
        <f t="array" aca="1" ref="AY46" ca="1">SUM(INDIRECT(ADDRESS(expenses_min_row, COLUMN()) &amp; ":" &amp; ADDRESS(expenses_max_row, COLUMN())))</f>
        <v>0</v>
      </c>
      <c r="AZ46" s="27" cm="1">
        <f t="array" aca="1" ref="AZ46" ca="1">SUM(INDIRECT(ADDRESS(expenses_min_row, COLUMN()) &amp; ":" &amp; ADDRESS(expenses_max_row, COLUMN())))</f>
        <v>0</v>
      </c>
      <c r="BA46" s="27" cm="1">
        <f t="array" aca="1" ref="BA46" ca="1">SUM(INDIRECT(ADDRESS(expenses_min_row, COLUMN()) &amp; ":" &amp; ADDRESS(expenses_max_row, COLUMN())))</f>
        <v>0</v>
      </c>
      <c r="BB46" s="27" cm="1">
        <f t="array" aca="1" ref="BB46" ca="1">SUM(INDIRECT(ADDRESS(expenses_min_row, COLUMN()) &amp; ":" &amp; ADDRESS(expenses_max_row, COLUMN())))</f>
        <v>0</v>
      </c>
      <c r="BC46" s="27" cm="1">
        <f t="array" aca="1" ref="BC46" ca="1">SUM(INDIRECT(ADDRESS(expenses_min_row, COLUMN()) &amp; ":" &amp; ADDRESS(expenses_max_row, COLUMN())))</f>
        <v>0</v>
      </c>
      <c r="BD46" s="27" cm="1">
        <f t="array" aca="1" ref="BD46" ca="1">SUM(INDIRECT(ADDRESS(expenses_min_row, COLUMN()) &amp; ":" &amp; ADDRESS(expenses_max_row, COLUMN())))</f>
        <v>0</v>
      </c>
      <c r="BE46" s="27" cm="1">
        <f t="array" aca="1" ref="BE46" ca="1">SUM(INDIRECT(ADDRESS(expenses_min_row, COLUMN()) &amp; ":" &amp; ADDRESS(expenses_max_row, COLUMN())))</f>
        <v>0</v>
      </c>
      <c r="BF46" s="27" cm="1">
        <f t="array" aca="1" ref="BF46" ca="1">SUM(INDIRECT(ADDRESS(expenses_min_row, COLUMN()) &amp; ":" &amp; ADDRESS(expenses_max_row, COLUMN())))</f>
        <v>0</v>
      </c>
      <c r="BG46" s="27" cm="1">
        <f t="array" aca="1" ref="BG46" ca="1">SUM(INDIRECT(ADDRESS(expenses_min_row, COLUMN()) &amp; ":" &amp; ADDRESS(expenses_max_row, COLUMN())))</f>
        <v>0</v>
      </c>
      <c r="BH46" s="39"/>
      <c r="BI46" s="160" cm="1">
        <f t="array" aca="1" ref="BI46" ca="1">SUM(INDIRECT(ADDRESS(expenses_min_row, COLUMN()) &amp; ":" &amp; ADDRESS(expenses_max_row, COLUMN())))</f>
        <v>0</v>
      </c>
      <c r="BJ46" s="160" cm="1">
        <f t="array" aca="1" ref="BJ46" ca="1">SUM(INDIRECT(ADDRESS(expenses_min_row, COLUMN()) &amp; ":" &amp; ADDRESS(expenses_max_row, COLUMN())))</f>
        <v>0</v>
      </c>
      <c r="BK46" s="160" cm="1">
        <f t="array" aca="1" ref="BK46" ca="1">SUM(INDIRECT(ADDRESS(expenses_min_row, COLUMN()) &amp; ":" &amp; ADDRESS(expenses_max_row, COLUMN())))</f>
        <v>0</v>
      </c>
      <c r="BL46" s="160" cm="1">
        <f t="array" aca="1" ref="BL46" ca="1">SUM(INDIRECT(ADDRESS(expenses_min_row, COLUMN()) &amp; ":" &amp; ADDRESS(expenses_max_row, COLUMN())))</f>
        <v>0</v>
      </c>
      <c r="BM46" s="160" cm="1">
        <f t="array" aca="1" ref="BM46" ca="1">SUM(INDIRECT(ADDRESS(expenses_min_row, COLUMN()) &amp; ":" &amp; ADDRESS(expenses_max_row, COLUMN())))</f>
        <v>0</v>
      </c>
      <c r="BN46" s="160" cm="1">
        <f t="array" aca="1" ref="BN46" ca="1">SUM(INDIRECT(ADDRESS(expenses_min_row, COLUMN()) &amp; ":" &amp; ADDRESS(expenses_max_row, COLUMN())))</f>
        <v>0</v>
      </c>
      <c r="BO46" s="160" cm="1">
        <f t="array" aca="1" ref="BO46" ca="1">SUM(INDIRECT(ADDRESS(expenses_min_row, COLUMN()) &amp; ":" &amp; ADDRESS(expenses_max_row, COLUMN())))</f>
        <v>0</v>
      </c>
      <c r="BP46" s="160" cm="1">
        <f t="array" aca="1" ref="BP46" ca="1">SUM(INDIRECT(ADDRESS(expenses_min_row, COLUMN()) &amp; ":" &amp; ADDRESS(expenses_max_row, COLUMN())))</f>
        <v>0</v>
      </c>
      <c r="BQ46" s="160" cm="1">
        <f t="array" aca="1" ref="BQ46" ca="1">SUM(INDIRECT(ADDRESS(expenses_min_row, COLUMN()) &amp; ":" &amp; ADDRESS(expenses_max_row, COLUMN())))</f>
        <v>0</v>
      </c>
      <c r="BR46" s="160" cm="1">
        <f t="array" aca="1" ref="BR46" ca="1">SUM(INDIRECT(ADDRESS(expenses_min_row, COLUMN()) &amp; ":" &amp; ADDRESS(expenses_max_row, COLUMN())))</f>
        <v>0</v>
      </c>
      <c r="BS46" s="160" cm="1">
        <f t="array" aca="1" ref="BS46" ca="1">SUM(INDIRECT(ADDRESS(expenses_min_row, COLUMN()) &amp; ":" &amp; ADDRESS(expenses_max_row, COLUMN())))</f>
        <v>0</v>
      </c>
      <c r="BT46" s="160" cm="1">
        <f t="array" aca="1" ref="BT46" ca="1">SUM(INDIRECT(ADDRESS(expenses_min_row, COLUMN()) &amp; ":" &amp; ADDRESS(expenses_max_row, COLUMN())))</f>
        <v>0</v>
      </c>
      <c r="BU46" s="160" cm="1">
        <f t="array" aca="1" ref="BU46" ca="1">SUM(INDIRECT(ADDRESS(expenses_min_row, COLUMN()) &amp; ":" &amp; ADDRESS(expenses_max_row, COLUMN())))</f>
        <v>0</v>
      </c>
      <c r="BV46" s="69"/>
      <c r="BW46" s="160" cm="1">
        <f t="array" aca="1" ref="BW46" ca="1">SUM(INDIRECT(ADDRESS(expenses_min_row, COLUMN()) &amp; ":" &amp; ADDRESS(expenses_max_row, COLUMN())))</f>
        <v>0</v>
      </c>
      <c r="BX46" s="160" cm="1">
        <f t="array" aca="1" ref="BX46" ca="1">SUM(INDIRECT(ADDRESS(expenses_min_row, COLUMN()) &amp; ":" &amp; ADDRESS(expenses_max_row, COLUMN())))</f>
        <v>0</v>
      </c>
      <c r="BY46" s="160" cm="1">
        <f t="array" aca="1" ref="BY46" ca="1">SUM(INDIRECT(ADDRESS(expenses_min_row, COLUMN()) &amp; ":" &amp; ADDRESS(expenses_max_row, COLUMN())))</f>
        <v>0</v>
      </c>
      <c r="BZ46" s="160" cm="1">
        <f t="array" aca="1" ref="BZ46" ca="1">SUM(INDIRECT(ADDRESS(expenses_min_row, COLUMN()) &amp; ":" &amp; ADDRESS(expenses_max_row, COLUMN())))</f>
        <v>0</v>
      </c>
      <c r="CA46" s="160" cm="1">
        <f t="array" aca="1" ref="CA46" ca="1">SUM(INDIRECT(ADDRESS(expenses_min_row, COLUMN()) &amp; ":" &amp; ADDRESS(expenses_max_row, COLUMN())))</f>
        <v>57417</v>
      </c>
      <c r="CB46" s="160" cm="1">
        <f t="array" aca="1" ref="CB46" ca="1">SUM(INDIRECT(ADDRESS(expenses_min_row, COLUMN()) &amp; ":" &amp; ADDRESS(expenses_max_row, COLUMN())))</f>
        <v>57000</v>
      </c>
      <c r="CC46" s="160" cm="1">
        <f t="array" aca="1" ref="CC46" ca="1">SUM(INDIRECT(ADDRESS(expenses_min_row, COLUMN()) &amp; ":" &amp; ADDRESS(expenses_max_row, COLUMN())))</f>
        <v>0</v>
      </c>
      <c r="CD46" s="160" cm="1">
        <f t="array" aca="1" ref="CD46" ca="1">SUM(INDIRECT(ADDRESS(expenses_min_row, COLUMN()) &amp; ":" &amp; ADDRESS(expenses_max_row, COLUMN())))</f>
        <v>0</v>
      </c>
      <c r="CE46" s="160" cm="1">
        <f t="array" aca="1" ref="CE46" ca="1">SUM(INDIRECT(ADDRESS(expenses_min_row, COLUMN()) &amp; ":" &amp; ADDRESS(expenses_max_row, COLUMN())))</f>
        <v>0</v>
      </c>
      <c r="CF46" s="160" cm="1">
        <f t="array" aca="1" ref="CF46" ca="1">SUM(INDIRECT(ADDRESS(expenses_min_row, COLUMN()) &amp; ":" &amp; ADDRESS(expenses_max_row, COLUMN())))</f>
        <v>0</v>
      </c>
      <c r="CG46" s="160" cm="1">
        <f t="array" aca="1" ref="CG46" ca="1">SUM(INDIRECT(ADDRESS(expenses_min_row, COLUMN()) &amp; ":" &amp; ADDRESS(expenses_max_row, COLUMN())))</f>
        <v>0</v>
      </c>
      <c r="CH46" s="160" cm="1">
        <f t="array" aca="1" ref="CH46" ca="1">SUM(INDIRECT(ADDRESS(expenses_min_row, COLUMN()) &amp; ":" &amp; ADDRESS(expenses_max_row, COLUMN())))</f>
        <v>0</v>
      </c>
      <c r="CI46" s="160" cm="1">
        <f t="array" aca="1" ref="CI46" ca="1">SUM(INDIRECT(ADDRESS(expenses_min_row, COLUMN()) &amp; ":" &amp; ADDRESS(expenses_max_row, COLUMN())))</f>
        <v>114417</v>
      </c>
      <c r="CJ46" s="39"/>
      <c r="CK46" s="27" cm="1">
        <f t="array" aca="1" ref="CK46" ca="1">SUM(INDIRECT(ADDRESS(expenses_min_row, COLUMN()) &amp; ":" &amp; ADDRESS(expenses_max_row, COLUMN())))</f>
        <v>0</v>
      </c>
      <c r="CL46" s="27" cm="1">
        <f t="array" aca="1" ref="CL46" ca="1">SUM(INDIRECT(ADDRESS(expenses_min_row, COLUMN()) &amp; ":" &amp; ADDRESS(expenses_max_row, COLUMN())))</f>
        <v>0</v>
      </c>
      <c r="CM46" s="27" cm="1">
        <f t="array" aca="1" ref="CM46" ca="1">SUM(INDIRECT(ADDRESS(expenses_min_row, COLUMN()) &amp; ":" &amp; ADDRESS(expenses_max_row, COLUMN())))</f>
        <v>0</v>
      </c>
      <c r="CN46" s="27" cm="1">
        <f t="array" aca="1" ref="CN46" ca="1">SUM(INDIRECT(ADDRESS(expenses_min_row, COLUMN()) &amp; ":" &amp; ADDRESS(expenses_max_row, COLUMN())))</f>
        <v>0</v>
      </c>
      <c r="CO46" s="27" cm="1">
        <f t="array" aca="1" ref="CO46" ca="1">SUM(INDIRECT(ADDRESS(expenses_min_row, COLUMN()) &amp; ":" &amp; ADDRESS(expenses_max_row, COLUMN())))</f>
        <v>0</v>
      </c>
      <c r="CP46" s="27" cm="1">
        <f t="array" aca="1" ref="CP46" ca="1">SUM(INDIRECT(ADDRESS(expenses_min_row, COLUMN()) &amp; ":" &amp; ADDRESS(expenses_max_row, COLUMN())))</f>
        <v>0</v>
      </c>
      <c r="CQ46" s="27" cm="1">
        <f t="array" aca="1" ref="CQ46" ca="1">SUM(INDIRECT(ADDRESS(expenses_min_row, COLUMN()) &amp; ":" &amp; ADDRESS(expenses_max_row, COLUMN())))</f>
        <v>0</v>
      </c>
      <c r="CR46" s="27" cm="1">
        <f t="array" aca="1" ref="CR46" ca="1">SUM(INDIRECT(ADDRESS(expenses_min_row, COLUMN()) &amp; ":" &amp; ADDRESS(expenses_max_row, COLUMN())))</f>
        <v>0</v>
      </c>
      <c r="CS46" s="27" cm="1">
        <f t="array" aca="1" ref="CS46" ca="1">SUM(INDIRECT(ADDRESS(expenses_min_row, COLUMN()) &amp; ":" &amp; ADDRESS(expenses_max_row, COLUMN())))</f>
        <v>0</v>
      </c>
      <c r="CT46" s="27" cm="1">
        <f t="array" aca="1" ref="CT46" ca="1">SUM(INDIRECT(ADDRESS(expenses_min_row, COLUMN()) &amp; ":" &amp; ADDRESS(expenses_max_row, COLUMN())))</f>
        <v>0</v>
      </c>
      <c r="CU46" s="27" cm="1">
        <f t="array" aca="1" ref="CU46" ca="1">SUM(INDIRECT(ADDRESS(expenses_min_row, COLUMN()) &amp; ":" &amp; ADDRESS(expenses_max_row, COLUMN())))</f>
        <v>0</v>
      </c>
      <c r="CV46" s="27" cm="1">
        <f t="array" aca="1" ref="CV46" ca="1">SUM(INDIRECT(ADDRESS(expenses_min_row, COLUMN()) &amp; ":" &amp; ADDRESS(expenses_max_row, COLUMN())))</f>
        <v>0</v>
      </c>
      <c r="CW46" s="27" cm="1">
        <f t="array" aca="1" ref="CW46" ca="1">SUM(INDIRECT(ADDRESS(expenses_min_row, COLUMN()) &amp; ":" &amp; ADDRESS(expenses_max_row, COLUMN())))</f>
        <v>0</v>
      </c>
      <c r="CX46" s="39"/>
      <c r="CY46" s="27" cm="1">
        <f t="array" aca="1" ref="CY46" ca="1">SUM(INDIRECT(ADDRESS(expenses_min_row, COLUMN()) &amp; ":" &amp; ADDRESS(expenses_max_row, COLUMN())))</f>
        <v>0</v>
      </c>
      <c r="CZ46" s="27" cm="1">
        <f t="array" aca="1" ref="CZ46" ca="1">SUM(INDIRECT(ADDRESS(expenses_min_row, COLUMN()) &amp; ":" &amp; ADDRESS(expenses_max_row, COLUMN())))</f>
        <v>0</v>
      </c>
      <c r="DA46" s="27" cm="1">
        <f t="array" aca="1" ref="DA46" ca="1">SUM(INDIRECT(ADDRESS(expenses_min_row, COLUMN()) &amp; ":" &amp; ADDRESS(expenses_max_row, COLUMN())))</f>
        <v>0</v>
      </c>
      <c r="DB46" s="27" cm="1">
        <f t="array" aca="1" ref="DB46" ca="1">SUM(INDIRECT(ADDRESS(expenses_min_row, COLUMN()) &amp; ":" &amp; ADDRESS(expenses_max_row, COLUMN())))</f>
        <v>0</v>
      </c>
      <c r="DC46" s="27" cm="1">
        <f t="array" aca="1" ref="DC46" ca="1">SUM(INDIRECT(ADDRESS(expenses_min_row, COLUMN()) &amp; ":" &amp; ADDRESS(expenses_max_row, COLUMN())))</f>
        <v>0</v>
      </c>
      <c r="DD46" s="27" cm="1">
        <f t="array" aca="1" ref="DD46" ca="1">SUM(INDIRECT(ADDRESS(expenses_min_row, COLUMN()) &amp; ":" &amp; ADDRESS(expenses_max_row, COLUMN())))</f>
        <v>0</v>
      </c>
      <c r="DE46" s="27" cm="1">
        <f t="array" aca="1" ref="DE46" ca="1">SUM(INDIRECT(ADDRESS(expenses_min_row, COLUMN()) &amp; ":" &amp; ADDRESS(expenses_max_row, COLUMN())))</f>
        <v>0</v>
      </c>
      <c r="DF46" s="27" cm="1">
        <f t="array" aca="1" ref="DF46" ca="1">SUM(INDIRECT(ADDRESS(expenses_min_row, COLUMN()) &amp; ":" &amp; ADDRESS(expenses_max_row, COLUMN())))</f>
        <v>0</v>
      </c>
      <c r="DG46" s="27" cm="1">
        <f t="array" aca="1" ref="DG46" ca="1">SUM(INDIRECT(ADDRESS(expenses_min_row, COLUMN()) &amp; ":" &amp; ADDRESS(expenses_max_row, COLUMN())))</f>
        <v>0</v>
      </c>
      <c r="DH46" s="27" cm="1">
        <f t="array" aca="1" ref="DH46" ca="1">SUM(INDIRECT(ADDRESS(expenses_min_row, COLUMN()) &amp; ":" &amp; ADDRESS(expenses_max_row, COLUMN())))</f>
        <v>0</v>
      </c>
      <c r="DI46" s="27" cm="1">
        <f t="array" aca="1" ref="DI46" ca="1">SUM(INDIRECT(ADDRESS(expenses_min_row, COLUMN()) &amp; ":" &amp; ADDRESS(expenses_max_row, COLUMN())))</f>
        <v>0</v>
      </c>
      <c r="DJ46" s="27" cm="1">
        <f t="array" aca="1" ref="DJ46" ca="1">SUM(INDIRECT(ADDRESS(expenses_min_row, COLUMN()) &amp; ":" &amp; ADDRESS(expenses_max_row, COLUMN())))</f>
        <v>0</v>
      </c>
      <c r="DK46" s="27" cm="1">
        <f t="array" aca="1" ref="DK46" ca="1">SUM(INDIRECT(ADDRESS(expenses_min_row, COLUMN()) &amp; ":" &amp; ADDRESS(expenses_max_row, COLUMN())))</f>
        <v>0</v>
      </c>
      <c r="DL46" s="39"/>
      <c r="DM46" s="27" cm="1">
        <f t="array" aca="1" ref="DM46" ca="1">SUM(INDIRECT(ADDRESS(expenses_min_row, COLUMN()) &amp; ":" &amp; ADDRESS(expenses_max_row, COLUMN())))</f>
        <v>0</v>
      </c>
      <c r="DN46" s="27" cm="1">
        <f t="array" aca="1" ref="DN46" ca="1">SUM(INDIRECT(ADDRESS(expenses_min_row, COLUMN()) &amp; ":" &amp; ADDRESS(expenses_max_row, COLUMN())))</f>
        <v>0</v>
      </c>
      <c r="DO46" s="27" cm="1">
        <f t="array" aca="1" ref="DO46" ca="1">SUM(INDIRECT(ADDRESS(expenses_min_row, COLUMN()) &amp; ":" &amp; ADDRESS(expenses_max_row, COLUMN())))</f>
        <v>0</v>
      </c>
      <c r="DP46" s="27" cm="1">
        <f t="array" aca="1" ref="DP46" ca="1">SUM(INDIRECT(ADDRESS(expenses_min_row, COLUMN()) &amp; ":" &amp; ADDRESS(expenses_max_row, COLUMN())))</f>
        <v>0</v>
      </c>
      <c r="DQ46" s="27" cm="1">
        <f t="array" aca="1" ref="DQ46" ca="1">SUM(INDIRECT(ADDRESS(expenses_min_row, COLUMN()) &amp; ":" &amp; ADDRESS(expenses_max_row, COLUMN())))</f>
        <v>0</v>
      </c>
      <c r="DR46" s="27" cm="1">
        <f t="array" aca="1" ref="DR46" ca="1">SUM(INDIRECT(ADDRESS(expenses_min_row, COLUMN()) &amp; ":" &amp; ADDRESS(expenses_max_row, COLUMN())))</f>
        <v>0</v>
      </c>
      <c r="DS46" s="27" cm="1">
        <f t="array" aca="1" ref="DS46" ca="1">SUM(INDIRECT(ADDRESS(expenses_min_row, COLUMN()) &amp; ":" &amp; ADDRESS(expenses_max_row, COLUMN())))</f>
        <v>0</v>
      </c>
      <c r="DT46" s="27" cm="1">
        <f t="array" aca="1" ref="DT46" ca="1">SUM(INDIRECT(ADDRESS(expenses_min_row, COLUMN()) &amp; ":" &amp; ADDRESS(expenses_max_row, COLUMN())))</f>
        <v>0</v>
      </c>
      <c r="DU46" s="27" cm="1">
        <f t="array" aca="1" ref="DU46" ca="1">SUM(INDIRECT(ADDRESS(expenses_min_row, COLUMN()) &amp; ":" &amp; ADDRESS(expenses_max_row, COLUMN())))</f>
        <v>0</v>
      </c>
      <c r="DV46" s="27" cm="1">
        <f t="array" aca="1" ref="DV46" ca="1">SUM(INDIRECT(ADDRESS(expenses_min_row, COLUMN()) &amp; ":" &amp; ADDRESS(expenses_max_row, COLUMN())))</f>
        <v>0</v>
      </c>
      <c r="DW46" s="27" cm="1">
        <f t="array" aca="1" ref="DW46" ca="1">SUM(INDIRECT(ADDRESS(expenses_min_row, COLUMN()) &amp; ":" &amp; ADDRESS(expenses_max_row, COLUMN())))</f>
        <v>0</v>
      </c>
      <c r="DX46" s="27" cm="1">
        <f t="array" aca="1" ref="DX46" ca="1">SUM(INDIRECT(ADDRESS(expenses_min_row, COLUMN()) &amp; ":" &amp; ADDRESS(expenses_max_row, COLUMN())))</f>
        <v>0</v>
      </c>
      <c r="DY46" s="27" cm="1">
        <f t="array" aca="1" ref="DY46" ca="1">SUM(INDIRECT(ADDRESS(expenses_min_row, COLUMN()) &amp; ":" &amp; ADDRESS(expenses_max_row, COLUMN())))</f>
        <v>0</v>
      </c>
      <c r="DZ46" s="39"/>
      <c r="EA46" s="27" cm="1">
        <f t="array" aca="1" ref="EA46" ca="1">SUM(INDIRECT(ADDRESS(expenses_min_row, COLUMN()) &amp; ":" &amp; ADDRESS(expenses_max_row, COLUMN())))</f>
        <v>0</v>
      </c>
      <c r="EB46" s="27" cm="1">
        <f t="array" aca="1" ref="EB46" ca="1">SUM(INDIRECT(ADDRESS(expenses_min_row, COLUMN()) &amp; ":" &amp; ADDRESS(expenses_max_row, COLUMN())))</f>
        <v>0</v>
      </c>
      <c r="EC46" s="27" cm="1">
        <f t="array" aca="1" ref="EC46" ca="1">SUM(INDIRECT(ADDRESS(expenses_min_row, COLUMN()) &amp; ":" &amp; ADDRESS(expenses_max_row, COLUMN())))</f>
        <v>0</v>
      </c>
      <c r="ED46" s="27" cm="1">
        <f t="array" aca="1" ref="ED46" ca="1">SUM(INDIRECT(ADDRESS(expenses_min_row, COLUMN()) &amp; ":" &amp; ADDRESS(expenses_max_row, COLUMN())))</f>
        <v>0</v>
      </c>
      <c r="EE46" s="27" cm="1">
        <f t="array" aca="1" ref="EE46" ca="1">SUM(INDIRECT(ADDRESS(expenses_min_row, COLUMN()) &amp; ":" &amp; ADDRESS(expenses_max_row, COLUMN())))</f>
        <v>0</v>
      </c>
      <c r="EF46" s="27" cm="1">
        <f t="array" aca="1" ref="EF46" ca="1">SUM(INDIRECT(ADDRESS(expenses_min_row, COLUMN()) &amp; ":" &amp; ADDRESS(expenses_max_row, COLUMN())))</f>
        <v>0</v>
      </c>
      <c r="EG46" s="27" cm="1">
        <f t="array" aca="1" ref="EG46" ca="1">SUM(INDIRECT(ADDRESS(expenses_min_row, COLUMN()) &amp; ":" &amp; ADDRESS(expenses_max_row, COLUMN())))</f>
        <v>0</v>
      </c>
      <c r="EH46" s="27" cm="1">
        <f t="array" aca="1" ref="EH46" ca="1">SUM(INDIRECT(ADDRESS(expenses_min_row, COLUMN()) &amp; ":" &amp; ADDRESS(expenses_max_row, COLUMN())))</f>
        <v>0</v>
      </c>
      <c r="EI46" s="27" cm="1">
        <f t="array" aca="1" ref="EI46" ca="1">SUM(INDIRECT(ADDRESS(expenses_min_row, COLUMN()) &amp; ":" &amp; ADDRESS(expenses_max_row, COLUMN())))</f>
        <v>0</v>
      </c>
      <c r="EJ46" s="27" cm="1">
        <f t="array" aca="1" ref="EJ46" ca="1">SUM(INDIRECT(ADDRESS(expenses_min_row, COLUMN()) &amp; ":" &amp; ADDRESS(expenses_max_row, COLUMN())))</f>
        <v>0</v>
      </c>
      <c r="EK46" s="27" cm="1">
        <f t="array" aca="1" ref="EK46" ca="1">SUM(INDIRECT(ADDRESS(expenses_min_row, COLUMN()) &amp; ":" &amp; ADDRESS(expenses_max_row, COLUMN())))</f>
        <v>0</v>
      </c>
      <c r="EL46" s="27" cm="1">
        <f t="array" aca="1" ref="EL46" ca="1">SUM(INDIRECT(ADDRESS(expenses_min_row, COLUMN()) &amp; ":" &amp; ADDRESS(expenses_max_row, COLUMN())))</f>
        <v>0</v>
      </c>
      <c r="EM46" s="27" cm="1">
        <f t="array" aca="1" ref="EM46" ca="1">SUM(INDIRECT(ADDRESS(expenses_min_row, COLUMN()) &amp; ":" &amp; ADDRESS(expenses_max_row, COLUMN())))</f>
        <v>0</v>
      </c>
      <c r="EN46" s="39"/>
      <c r="EO46" s="27" cm="1">
        <f t="array" aca="1" ref="EO46" ca="1">SUM(INDIRECT(ADDRESS(expenses_min_row, COLUMN()) &amp; ":" &amp; ADDRESS(expenses_max_row, COLUMN())))</f>
        <v>0</v>
      </c>
      <c r="EP46" s="27" cm="1">
        <f t="array" aca="1" ref="EP46" ca="1">SUM(INDIRECT(ADDRESS(expenses_min_row, COLUMN()) &amp; ":" &amp; ADDRESS(expenses_max_row, COLUMN())))</f>
        <v>0</v>
      </c>
      <c r="EQ46" s="27" cm="1">
        <f t="array" aca="1" ref="EQ46" ca="1">SUM(INDIRECT(ADDRESS(expenses_min_row, COLUMN()) &amp; ":" &amp; ADDRESS(expenses_max_row, COLUMN())))</f>
        <v>0</v>
      </c>
      <c r="ER46" s="27" cm="1">
        <f t="array" aca="1" ref="ER46" ca="1">SUM(INDIRECT(ADDRESS(expenses_min_row, COLUMN()) &amp; ":" &amp; ADDRESS(expenses_max_row, COLUMN())))</f>
        <v>0</v>
      </c>
      <c r="ES46" s="27" cm="1">
        <f t="array" aca="1" ref="ES46" ca="1">SUM(INDIRECT(ADDRESS(expenses_min_row, COLUMN()) &amp; ":" &amp; ADDRESS(expenses_max_row, COLUMN())))</f>
        <v>0</v>
      </c>
      <c r="ET46" s="27" cm="1">
        <f t="array" aca="1" ref="ET46" ca="1">SUM(INDIRECT(ADDRESS(expenses_min_row, COLUMN()) &amp; ":" &amp; ADDRESS(expenses_max_row, COLUMN())))</f>
        <v>0</v>
      </c>
      <c r="EU46" s="27" cm="1">
        <f t="array" aca="1" ref="EU46" ca="1">SUM(INDIRECT(ADDRESS(expenses_min_row, COLUMN()) &amp; ":" &amp; ADDRESS(expenses_max_row, COLUMN())))</f>
        <v>0</v>
      </c>
      <c r="EV46" s="27" cm="1">
        <f t="array" aca="1" ref="EV46" ca="1">SUM(INDIRECT(ADDRESS(expenses_min_row, COLUMN()) &amp; ":" &amp; ADDRESS(expenses_max_row, COLUMN())))</f>
        <v>0</v>
      </c>
      <c r="EW46" s="27" cm="1">
        <f t="array" aca="1" ref="EW46" ca="1">SUM(INDIRECT(ADDRESS(expenses_min_row, COLUMN()) &amp; ":" &amp; ADDRESS(expenses_max_row, COLUMN())))</f>
        <v>0</v>
      </c>
      <c r="EX46" s="27" cm="1">
        <f t="array" aca="1" ref="EX46" ca="1">SUM(INDIRECT(ADDRESS(expenses_min_row, COLUMN()) &amp; ":" &amp; ADDRESS(expenses_max_row, COLUMN())))</f>
        <v>0</v>
      </c>
      <c r="EY46" s="27" cm="1">
        <f t="array" aca="1" ref="EY46" ca="1">SUM(INDIRECT(ADDRESS(expenses_min_row, COLUMN()) &amp; ":" &amp; ADDRESS(expenses_max_row, COLUMN())))</f>
        <v>0</v>
      </c>
      <c r="EZ46" s="27" cm="1">
        <f t="array" aca="1" ref="EZ46" ca="1">SUM(INDIRECT(ADDRESS(expenses_min_row, COLUMN()) &amp; ":" &amp; ADDRESS(expenses_max_row, COLUMN())))</f>
        <v>0</v>
      </c>
      <c r="FA46" s="27" cm="1">
        <f t="array" aca="1" ref="FA46" ca="1">SUM(INDIRECT(ADDRESS(expenses_min_row, COLUMN()) &amp; ":" &amp; ADDRESS(expenses_max_row, COLUMN())))</f>
        <v>0</v>
      </c>
      <c r="FB46" s="39"/>
    </row>
    <row r="47" spans="3:158" ht="16" customHeight="1" x14ac:dyDescent="0.2">
      <c r="R47" s="39"/>
      <c r="AF47" s="39"/>
      <c r="AT47" s="39"/>
      <c r="BH47" s="39"/>
      <c r="BI47" s="161"/>
      <c r="BJ47" s="161"/>
      <c r="BK47" s="161"/>
      <c r="BL47" s="161"/>
      <c r="BM47" s="161"/>
      <c r="BN47" s="161"/>
      <c r="BO47" s="161"/>
      <c r="BP47" s="161"/>
      <c r="BQ47" s="161"/>
      <c r="BR47" s="161"/>
      <c r="BS47" s="161"/>
      <c r="BT47" s="161"/>
      <c r="BU47" s="161"/>
      <c r="BV47" s="69"/>
      <c r="BW47" s="161"/>
      <c r="BX47" s="161"/>
      <c r="BY47" s="161"/>
      <c r="BZ47" s="161"/>
      <c r="CA47" s="161"/>
      <c r="CB47" s="161"/>
      <c r="CC47" s="161"/>
      <c r="CD47" s="161"/>
      <c r="CE47" s="161"/>
      <c r="CF47" s="161"/>
      <c r="CG47" s="161"/>
      <c r="CH47" s="161"/>
      <c r="CI47" s="161"/>
      <c r="CJ47" s="39"/>
      <c r="CX47" s="39"/>
      <c r="DL47" s="39"/>
      <c r="DZ47" s="39"/>
      <c r="EN47" s="39"/>
      <c r="FB47" s="39"/>
    </row>
    <row r="48" spans="3:158" ht="16" customHeight="1" x14ac:dyDescent="0.2">
      <c r="C48" s="32" t="s">
        <v>13</v>
      </c>
      <c r="D48" s="18"/>
      <c r="E48" s="36" cm="1">
        <f t="array" ref="E48">DATE(E$6,1,1)</f>
        <v>44197</v>
      </c>
      <c r="F48" s="36" cm="1">
        <f t="array" ref="F48">DATE(E$6,2,1)</f>
        <v>44228</v>
      </c>
      <c r="G48" s="36" cm="1">
        <f t="array" ref="G48">DATE(E$6,3,1)</f>
        <v>44256</v>
      </c>
      <c r="H48" s="36" cm="1">
        <f t="array" ref="H48">DATE(E$6,4,1)</f>
        <v>44287</v>
      </c>
      <c r="I48" s="36" cm="1">
        <f t="array" ref="I48">DATE(E$6,5,1)</f>
        <v>44317</v>
      </c>
      <c r="J48" s="36" cm="1">
        <f t="array" ref="J48">DATE(E$6,6,1)</f>
        <v>44348</v>
      </c>
      <c r="K48" s="36" cm="1">
        <f t="array" ref="K48">DATE(E$6,7,1)</f>
        <v>44378</v>
      </c>
      <c r="L48" s="36" cm="1">
        <f t="array" ref="L48">DATE(E$6,8,1)</f>
        <v>44409</v>
      </c>
      <c r="M48" s="36" cm="1">
        <f t="array" ref="M48">DATE(E$6,9,1)</f>
        <v>44440</v>
      </c>
      <c r="N48" s="36" cm="1">
        <f t="array" ref="N48">DATE(E$6,10,1)</f>
        <v>44470</v>
      </c>
      <c r="O48" s="36" cm="1">
        <f t="array" ref="O48">DATE(E$6,11,1)</f>
        <v>44501</v>
      </c>
      <c r="P48" s="36" cm="1">
        <f t="array" ref="P48">DATE(E$6,12,1)</f>
        <v>44531</v>
      </c>
      <c r="Q48" s="37" cm="1">
        <f t="array" ref="Q48">E$6</f>
        <v>2021</v>
      </c>
      <c r="R48" s="39"/>
      <c r="S48" s="36" cm="1">
        <f t="array" ref="S48">DATE(S$6,1,1)</f>
        <v>44562</v>
      </c>
      <c r="T48" s="36" cm="1">
        <f t="array" ref="T48">DATE(S$6,2,1)</f>
        <v>44593</v>
      </c>
      <c r="U48" s="36" cm="1">
        <f t="array" ref="U48">DATE(S$6,3,1)</f>
        <v>44621</v>
      </c>
      <c r="V48" s="36" cm="1">
        <f t="array" ref="V48">DATE(S$6,4,1)</f>
        <v>44652</v>
      </c>
      <c r="W48" s="36" cm="1">
        <f t="array" ref="W48">DATE(S$6,5,1)</f>
        <v>44682</v>
      </c>
      <c r="X48" s="36" cm="1">
        <f t="array" ref="X48">DATE(S$6,6,1)</f>
        <v>44713</v>
      </c>
      <c r="Y48" s="36" cm="1">
        <f t="array" ref="Y48">DATE(S$6,7,1)</f>
        <v>44743</v>
      </c>
      <c r="Z48" s="36" cm="1">
        <f t="array" ref="Z48">DATE(S$6,8,1)</f>
        <v>44774</v>
      </c>
      <c r="AA48" s="36" cm="1">
        <f t="array" ref="AA48">DATE(S$6,9,1)</f>
        <v>44805</v>
      </c>
      <c r="AB48" s="36" cm="1">
        <f t="array" ref="AB48">DATE(S$6,10,1)</f>
        <v>44835</v>
      </c>
      <c r="AC48" s="36" cm="1">
        <f t="array" ref="AC48">DATE(S$6,11,1)</f>
        <v>44866</v>
      </c>
      <c r="AD48" s="36" cm="1">
        <f t="array" ref="AD48">DATE(S$6,12,1)</f>
        <v>44896</v>
      </c>
      <c r="AE48" s="37" cm="1">
        <f t="array" ref="AE48">S$6</f>
        <v>2022</v>
      </c>
      <c r="AF48" s="39"/>
      <c r="AG48" s="36" cm="1">
        <f t="array" ref="AG48">DATE(AG$6,1,1)</f>
        <v>44927</v>
      </c>
      <c r="AH48" s="36" cm="1">
        <f t="array" ref="AH48">DATE(AG$6,2,1)</f>
        <v>44958</v>
      </c>
      <c r="AI48" s="36" cm="1">
        <f t="array" ref="AI48">DATE(AG$6,3,1)</f>
        <v>44986</v>
      </c>
      <c r="AJ48" s="36" cm="1">
        <f t="array" ref="AJ48">DATE(AG$6,4,1)</f>
        <v>45017</v>
      </c>
      <c r="AK48" s="36" cm="1">
        <f t="array" ref="AK48">DATE(AG$6,5,1)</f>
        <v>45047</v>
      </c>
      <c r="AL48" s="36" cm="1">
        <f t="array" ref="AL48">DATE(AG$6,6,1)</f>
        <v>45078</v>
      </c>
      <c r="AM48" s="36" cm="1">
        <f t="array" ref="AM48">DATE(AG$6,7,1)</f>
        <v>45108</v>
      </c>
      <c r="AN48" s="36" cm="1">
        <f t="array" ref="AN48">DATE(AG$6,8,1)</f>
        <v>45139</v>
      </c>
      <c r="AO48" s="36" cm="1">
        <f t="array" ref="AO48">DATE(AG$6,9,1)</f>
        <v>45170</v>
      </c>
      <c r="AP48" s="36" cm="1">
        <f t="array" ref="AP48">DATE(AG$6,10,1)</f>
        <v>45200</v>
      </c>
      <c r="AQ48" s="36" cm="1">
        <f t="array" ref="AQ48">DATE(AG$6,11,1)</f>
        <v>45231</v>
      </c>
      <c r="AR48" s="36" cm="1">
        <f t="array" ref="AR48">DATE(AG$6,12,1)</f>
        <v>45261</v>
      </c>
      <c r="AS48" s="37" cm="1">
        <f t="array" ref="AS48">AG$6</f>
        <v>2023</v>
      </c>
      <c r="AT48" s="39"/>
      <c r="AU48" s="36" cm="1">
        <f t="array" ref="AU48">DATE(AU$6,1,1)</f>
        <v>45292</v>
      </c>
      <c r="AV48" s="36" cm="1">
        <f t="array" ref="AV48">DATE(AU$6,2,1)</f>
        <v>45323</v>
      </c>
      <c r="AW48" s="36" cm="1">
        <f t="array" ref="AW48">DATE(AU$6,3,1)</f>
        <v>45352</v>
      </c>
      <c r="AX48" s="36" cm="1">
        <f t="array" ref="AX48">DATE(AU$6,4,1)</f>
        <v>45383</v>
      </c>
      <c r="AY48" s="36" cm="1">
        <f t="array" ref="AY48">DATE(AU$6,5,1)</f>
        <v>45413</v>
      </c>
      <c r="AZ48" s="36" cm="1">
        <f t="array" ref="AZ48">DATE(AU$6,6,1)</f>
        <v>45444</v>
      </c>
      <c r="BA48" s="36" cm="1">
        <f t="array" ref="BA48">DATE(AU$6,7,1)</f>
        <v>45474</v>
      </c>
      <c r="BB48" s="36" cm="1">
        <f t="array" ref="BB48">DATE(AU$6,8,1)</f>
        <v>45505</v>
      </c>
      <c r="BC48" s="36" cm="1">
        <f t="array" ref="BC48">DATE(AU$6,9,1)</f>
        <v>45536</v>
      </c>
      <c r="BD48" s="36" cm="1">
        <f t="array" ref="BD48">DATE(AU$6,10,1)</f>
        <v>45566</v>
      </c>
      <c r="BE48" s="36" cm="1">
        <f t="array" ref="BE48">DATE(AU$6,11,1)</f>
        <v>45597</v>
      </c>
      <c r="BF48" s="36" cm="1">
        <f t="array" ref="BF48">DATE(AU$6,12,1)</f>
        <v>45627</v>
      </c>
      <c r="BG48" s="37" cm="1">
        <f t="array" ref="BG48">AU$6</f>
        <v>2024</v>
      </c>
      <c r="BH48" s="39"/>
      <c r="BI48" s="36" cm="1">
        <f t="array" ref="BI48">DATE(BI$6,1,1)</f>
        <v>45658</v>
      </c>
      <c r="BJ48" s="36" cm="1">
        <f t="array" ref="BJ48">DATE(BI$6,2,1)</f>
        <v>45689</v>
      </c>
      <c r="BK48" s="36" cm="1">
        <f t="array" ref="BK48">DATE(BI$6,3,1)</f>
        <v>45717</v>
      </c>
      <c r="BL48" s="36" cm="1">
        <f t="array" ref="BL48">DATE(BI$6,4,1)</f>
        <v>45748</v>
      </c>
      <c r="BM48" s="36" cm="1">
        <f t="array" ref="BM48">DATE(BI$6,5,1)</f>
        <v>45778</v>
      </c>
      <c r="BN48" s="36" cm="1">
        <f t="array" ref="BN48">DATE(BI$6,6,1)</f>
        <v>45809</v>
      </c>
      <c r="BO48" s="36" cm="1">
        <f t="array" ref="BO48">DATE(BI$6,7,1)</f>
        <v>45839</v>
      </c>
      <c r="BP48" s="36" cm="1">
        <f t="array" ref="BP48">DATE(BI$6,8,1)</f>
        <v>45870</v>
      </c>
      <c r="BQ48" s="36" cm="1">
        <f t="array" ref="BQ48">DATE(BI$6,9,1)</f>
        <v>45901</v>
      </c>
      <c r="BR48" s="36" cm="1">
        <f t="array" ref="BR48">DATE(BI$6,10,1)</f>
        <v>45931</v>
      </c>
      <c r="BS48" s="36" cm="1">
        <f t="array" ref="BS48">DATE(BI$6,11,1)</f>
        <v>45962</v>
      </c>
      <c r="BT48" s="36" cm="1">
        <f t="array" ref="BT48">DATE(BI$6,12,1)</f>
        <v>45992</v>
      </c>
      <c r="BU48" s="37" cm="1">
        <f t="array" ref="BU48">BI$6</f>
        <v>2025</v>
      </c>
      <c r="BV48" s="69"/>
      <c r="BW48" s="36" cm="1">
        <f t="array" ref="BW48">DATE(BW$6,1,1)</f>
        <v>46023</v>
      </c>
      <c r="BX48" s="36" cm="1">
        <f t="array" ref="BX48">DATE(BW$6,2,1)</f>
        <v>46054</v>
      </c>
      <c r="BY48" s="36" cm="1">
        <f t="array" ref="BY48">DATE(BW$6,3,1)</f>
        <v>46082</v>
      </c>
      <c r="BZ48" s="36" cm="1">
        <f t="array" ref="BZ48">DATE(BW$6,4,1)</f>
        <v>46113</v>
      </c>
      <c r="CA48" s="36" cm="1">
        <f t="array" ref="CA48">DATE(BW$6,5,1)</f>
        <v>46143</v>
      </c>
      <c r="CB48" s="36" cm="1">
        <f t="array" ref="CB48">DATE(BW$6,6,1)</f>
        <v>46174</v>
      </c>
      <c r="CC48" s="36" cm="1">
        <f t="array" ref="CC48">DATE(BW$6,7,1)</f>
        <v>46204</v>
      </c>
      <c r="CD48" s="36" cm="1">
        <f t="array" ref="CD48">DATE(BW$6,8,1)</f>
        <v>46235</v>
      </c>
      <c r="CE48" s="36" cm="1">
        <f t="array" ref="CE48">DATE(BW$6,9,1)</f>
        <v>46266</v>
      </c>
      <c r="CF48" s="36" cm="1">
        <f t="array" ref="CF48">DATE(BW$6,10,1)</f>
        <v>46296</v>
      </c>
      <c r="CG48" s="36" cm="1">
        <f t="array" ref="CG48">DATE(BW$6,11,1)</f>
        <v>46327</v>
      </c>
      <c r="CH48" s="36" cm="1">
        <f t="array" ref="CH48">DATE(BW$6,12,1)</f>
        <v>46357</v>
      </c>
      <c r="CI48" s="37" cm="1">
        <f t="array" ref="CI48">BW$6</f>
        <v>2026</v>
      </c>
      <c r="CJ48" s="39"/>
      <c r="CK48" s="36" cm="1">
        <f t="array" ref="CK48">DATE(CK$6,1,1)</f>
        <v>46388</v>
      </c>
      <c r="CL48" s="36" cm="1">
        <f t="array" ref="CL48">DATE(CK$6,2,1)</f>
        <v>46419</v>
      </c>
      <c r="CM48" s="36" cm="1">
        <f t="array" ref="CM48">DATE(CK$6,3,1)</f>
        <v>46447</v>
      </c>
      <c r="CN48" s="36" cm="1">
        <f t="array" ref="CN48">DATE(CK$6,4,1)</f>
        <v>46478</v>
      </c>
      <c r="CO48" s="36" cm="1">
        <f t="array" ref="CO48">DATE(CK$6,5,1)</f>
        <v>46508</v>
      </c>
      <c r="CP48" s="36" cm="1">
        <f t="array" ref="CP48">DATE(CK$6,6,1)</f>
        <v>46539</v>
      </c>
      <c r="CQ48" s="36" cm="1">
        <f t="array" ref="CQ48">DATE(CK$6,7,1)</f>
        <v>46569</v>
      </c>
      <c r="CR48" s="36" cm="1">
        <f t="array" ref="CR48">DATE(CK$6,8,1)</f>
        <v>46600</v>
      </c>
      <c r="CS48" s="36" cm="1">
        <f t="array" ref="CS48">DATE(CK$6,9,1)</f>
        <v>46631</v>
      </c>
      <c r="CT48" s="36" cm="1">
        <f t="array" ref="CT48">DATE(CK$6,10,1)</f>
        <v>46661</v>
      </c>
      <c r="CU48" s="36" cm="1">
        <f t="array" ref="CU48">DATE(CK$6,11,1)</f>
        <v>46692</v>
      </c>
      <c r="CV48" s="36" cm="1">
        <f t="array" ref="CV48">DATE(CK$6,12,1)</f>
        <v>46722</v>
      </c>
      <c r="CW48" s="37" cm="1">
        <f t="array" ref="CW48">CK$6</f>
        <v>2027</v>
      </c>
      <c r="CX48" s="39"/>
      <c r="CY48" s="36" cm="1">
        <f t="array" ref="CY48">DATE(CY$6,1,1)</f>
        <v>46753</v>
      </c>
      <c r="CZ48" s="36" cm="1">
        <f t="array" ref="CZ48">DATE(CY$6,2,1)</f>
        <v>46784</v>
      </c>
      <c r="DA48" s="36" cm="1">
        <f t="array" ref="DA48">DATE(CY$6,3,1)</f>
        <v>46813</v>
      </c>
      <c r="DB48" s="36" cm="1">
        <f t="array" ref="DB48">DATE(CY$6,4,1)</f>
        <v>46844</v>
      </c>
      <c r="DC48" s="36" cm="1">
        <f t="array" ref="DC48">DATE(CY$6,5,1)</f>
        <v>46874</v>
      </c>
      <c r="DD48" s="36" cm="1">
        <f t="array" ref="DD48">DATE(CY$6,6,1)</f>
        <v>46905</v>
      </c>
      <c r="DE48" s="36" cm="1">
        <f t="array" ref="DE48">DATE(CY$6,7,1)</f>
        <v>46935</v>
      </c>
      <c r="DF48" s="36" cm="1">
        <f t="array" ref="DF48">DATE(CY$6,8,1)</f>
        <v>46966</v>
      </c>
      <c r="DG48" s="36" cm="1">
        <f t="array" ref="DG48">DATE(CY$6,9,1)</f>
        <v>46997</v>
      </c>
      <c r="DH48" s="36" cm="1">
        <f t="array" ref="DH48">DATE(CY$6,10,1)</f>
        <v>47027</v>
      </c>
      <c r="DI48" s="36" cm="1">
        <f t="array" ref="DI48">DATE(CY$6,11,1)</f>
        <v>47058</v>
      </c>
      <c r="DJ48" s="36" cm="1">
        <f t="array" ref="DJ48">DATE(CY$6,12,1)</f>
        <v>47088</v>
      </c>
      <c r="DK48" s="37" cm="1">
        <f t="array" ref="DK48">CY$6</f>
        <v>2028</v>
      </c>
      <c r="DL48" s="39"/>
      <c r="DM48" s="36" cm="1">
        <f t="array" ref="DM48">DATE(DM$6,1,1)</f>
        <v>47119</v>
      </c>
      <c r="DN48" s="36" cm="1">
        <f t="array" ref="DN48">DATE(DM$6,2,1)</f>
        <v>47150</v>
      </c>
      <c r="DO48" s="36" cm="1">
        <f t="array" ref="DO48">DATE(DM$6,3,1)</f>
        <v>47178</v>
      </c>
      <c r="DP48" s="36" cm="1">
        <f t="array" ref="DP48">DATE(DM$6,4,1)</f>
        <v>47209</v>
      </c>
      <c r="DQ48" s="36" cm="1">
        <f t="array" ref="DQ48">DATE(DM$6,5,1)</f>
        <v>47239</v>
      </c>
      <c r="DR48" s="36" cm="1">
        <f t="array" ref="DR48">DATE(DM$6,6,1)</f>
        <v>47270</v>
      </c>
      <c r="DS48" s="36" cm="1">
        <f t="array" ref="DS48">DATE(DM$6,7,1)</f>
        <v>47300</v>
      </c>
      <c r="DT48" s="36" cm="1">
        <f t="array" ref="DT48">DATE(DM$6,8,1)</f>
        <v>47331</v>
      </c>
      <c r="DU48" s="36" cm="1">
        <f t="array" ref="DU48">DATE(DM$6,9,1)</f>
        <v>47362</v>
      </c>
      <c r="DV48" s="36" cm="1">
        <f t="array" ref="DV48">DATE(DM$6,10,1)</f>
        <v>47392</v>
      </c>
      <c r="DW48" s="36" cm="1">
        <f t="array" ref="DW48">DATE(DM$6,11,1)</f>
        <v>47423</v>
      </c>
      <c r="DX48" s="36" cm="1">
        <f t="array" ref="DX48">DATE(DM$6,12,1)</f>
        <v>47453</v>
      </c>
      <c r="DY48" s="37" cm="1">
        <f t="array" ref="DY48">DM$6</f>
        <v>2029</v>
      </c>
      <c r="DZ48" s="39"/>
      <c r="EA48" s="36" cm="1">
        <f t="array" ref="EA48">DATE(EA$6,1,1)</f>
        <v>47484</v>
      </c>
      <c r="EB48" s="36" cm="1">
        <f t="array" ref="EB48">DATE(EA$6,2,1)</f>
        <v>47515</v>
      </c>
      <c r="EC48" s="36" cm="1">
        <f t="array" ref="EC48">DATE(EA$6,3,1)</f>
        <v>47543</v>
      </c>
      <c r="ED48" s="36" cm="1">
        <f t="array" ref="ED48">DATE(EA$6,4,1)</f>
        <v>47574</v>
      </c>
      <c r="EE48" s="36" cm="1">
        <f t="array" ref="EE48">DATE(EA$6,5,1)</f>
        <v>47604</v>
      </c>
      <c r="EF48" s="36" cm="1">
        <f t="array" ref="EF48">DATE(EA$6,6,1)</f>
        <v>47635</v>
      </c>
      <c r="EG48" s="36" cm="1">
        <f t="array" ref="EG48">DATE(EA$6,7,1)</f>
        <v>47665</v>
      </c>
      <c r="EH48" s="36" cm="1">
        <f t="array" ref="EH48">DATE(EA$6,8,1)</f>
        <v>47696</v>
      </c>
      <c r="EI48" s="36" cm="1">
        <f t="array" ref="EI48">DATE(EA$6,9,1)</f>
        <v>47727</v>
      </c>
      <c r="EJ48" s="36" cm="1">
        <f t="array" ref="EJ48">DATE(EA$6,10,1)</f>
        <v>47757</v>
      </c>
      <c r="EK48" s="36" cm="1">
        <f t="array" ref="EK48">DATE(EA$6,11,1)</f>
        <v>47788</v>
      </c>
      <c r="EL48" s="36" cm="1">
        <f t="array" ref="EL48">DATE(EA$6,12,1)</f>
        <v>47818</v>
      </c>
      <c r="EM48" s="37" cm="1">
        <f t="array" ref="EM48">EA$6</f>
        <v>2030</v>
      </c>
      <c r="EN48" s="39"/>
      <c r="EO48" s="36" cm="1">
        <f t="array" ref="EO48">DATE(EO$6,1,1)</f>
        <v>47849</v>
      </c>
      <c r="EP48" s="36" cm="1">
        <f t="array" ref="EP48">DATE(EO$6,2,1)</f>
        <v>47880</v>
      </c>
      <c r="EQ48" s="36" cm="1">
        <f t="array" ref="EQ48">DATE(EO$6,3,1)</f>
        <v>47908</v>
      </c>
      <c r="ER48" s="36" cm="1">
        <f t="array" ref="ER48">DATE(EO$6,4,1)</f>
        <v>47939</v>
      </c>
      <c r="ES48" s="36" cm="1">
        <f t="array" ref="ES48">DATE(EO$6,5,1)</f>
        <v>47969</v>
      </c>
      <c r="ET48" s="36" cm="1">
        <f t="array" ref="ET48">DATE(EO$6,6,1)</f>
        <v>48000</v>
      </c>
      <c r="EU48" s="36" cm="1">
        <f t="array" ref="EU48">DATE(EO$6,7,1)</f>
        <v>48030</v>
      </c>
      <c r="EV48" s="36" cm="1">
        <f t="array" ref="EV48">DATE(EO$6,8,1)</f>
        <v>48061</v>
      </c>
      <c r="EW48" s="36" cm="1">
        <f t="array" ref="EW48">DATE(EO$6,9,1)</f>
        <v>48092</v>
      </c>
      <c r="EX48" s="36" cm="1">
        <f t="array" ref="EX48">DATE(EO$6,10,1)</f>
        <v>48122</v>
      </c>
      <c r="EY48" s="36" cm="1">
        <f t="array" ref="EY48">DATE(EO$6,11,1)</f>
        <v>48153</v>
      </c>
      <c r="EZ48" s="36" cm="1">
        <f t="array" ref="EZ48">DATE(EO$6,12,1)</f>
        <v>48183</v>
      </c>
      <c r="FA48" s="37" cm="1">
        <f t="array" ref="FA48">EO$6</f>
        <v>2031</v>
      </c>
      <c r="FB48" s="39"/>
    </row>
    <row r="49" spans="3:158" ht="16" customHeight="1" x14ac:dyDescent="0.2">
      <c r="C49" s="33" t="s">
        <v>20</v>
      </c>
      <c r="D49" s="2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 cm="1">
        <f t="array" ref="Q49">SUM(E49:P49)</f>
        <v>0</v>
      </c>
      <c r="R49" s="39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 cm="1">
        <f t="array" ref="AE49">SUM(S49:AD49)</f>
        <v>0</v>
      </c>
      <c r="AF49" s="39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 cm="1">
        <f t="array" ref="AS49">SUM(AG49:AR49)</f>
        <v>0</v>
      </c>
      <c r="AT49" s="39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 cm="1">
        <f t="array" ref="BG49">SUM(AU49:BF49)</f>
        <v>0</v>
      </c>
      <c r="BH49" s="3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59"/>
      <c r="BT49" s="159"/>
      <c r="BU49" s="159" cm="1">
        <f t="array" ref="BU49">SUM(BI49:BT49)</f>
        <v>0</v>
      </c>
      <c r="BV49" s="69"/>
      <c r="BW49" s="159"/>
      <c r="BX49" s="159"/>
      <c r="BY49" s="159"/>
      <c r="BZ49" s="159"/>
      <c r="CA49" s="159"/>
      <c r="CB49" s="159"/>
      <c r="CC49" s="159"/>
      <c r="CD49" s="159"/>
      <c r="CE49" s="159"/>
      <c r="CF49" s="159"/>
      <c r="CG49" s="159"/>
      <c r="CH49" s="159"/>
      <c r="CI49" s="159" cm="1">
        <f t="array" ref="CI49">SUM(BW49:CH49)</f>
        <v>0</v>
      </c>
      <c r="CJ49" s="39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 cm="1">
        <f t="array" ref="CW49">SUM(CK49:CV49)</f>
        <v>0</v>
      </c>
      <c r="CX49" s="39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 cm="1">
        <f t="array" ref="DK49">SUM(CY49:DJ49)</f>
        <v>0</v>
      </c>
      <c r="DL49" s="39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 cm="1">
        <f t="array" ref="DY49">SUM(DM49:DX49)</f>
        <v>0</v>
      </c>
      <c r="DZ49" s="39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 cm="1">
        <f t="array" ref="EM49">SUM(EA49:EL49)</f>
        <v>0</v>
      </c>
      <c r="EN49" s="39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 cm="1">
        <f t="array" ref="FA49">SUM(EO49:EZ49)</f>
        <v>0</v>
      </c>
      <c r="FB49" s="39"/>
    </row>
    <row r="50" spans="3:158" ht="16" customHeight="1" x14ac:dyDescent="0.2">
      <c r="C50" s="33" t="s">
        <v>22</v>
      </c>
      <c r="D50" s="2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 cm="1">
        <f t="array" ref="Q50">SUM(E50:P50)</f>
        <v>0</v>
      </c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 cm="1">
        <f t="array" ref="AE50">SUM(S50:AD50)</f>
        <v>0</v>
      </c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 cm="1">
        <f t="array" ref="AS50">SUM(AG50:AR50)</f>
        <v>0</v>
      </c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 cm="1">
        <f t="array" ref="BG50">SUM(AU50:BF50)</f>
        <v>0</v>
      </c>
      <c r="BI50" s="159"/>
      <c r="BJ50" s="159"/>
      <c r="BK50" s="159"/>
      <c r="BL50" s="159"/>
      <c r="BM50" s="159"/>
      <c r="BN50" s="159"/>
      <c r="BO50" s="159"/>
      <c r="BP50" s="159"/>
      <c r="BQ50" s="159"/>
      <c r="BR50" s="159"/>
      <c r="BS50" s="159"/>
      <c r="BT50" s="159"/>
      <c r="BU50" s="159" cm="1">
        <f t="array" ref="BU50">SUM(BI50:BT50)</f>
        <v>0</v>
      </c>
      <c r="BV50" s="161"/>
      <c r="BW50" s="159"/>
      <c r="BX50" s="159"/>
      <c r="BY50" s="159"/>
      <c r="BZ50" s="159"/>
      <c r="CA50" s="159"/>
      <c r="CB50" s="159"/>
      <c r="CC50" s="159"/>
      <c r="CD50" s="159"/>
      <c r="CE50" s="159"/>
      <c r="CF50" s="159"/>
      <c r="CG50" s="159"/>
      <c r="CH50" s="159"/>
      <c r="CI50" s="159" cm="1">
        <f t="array" ref="CI50">SUM(BW50:CH50)</f>
        <v>0</v>
      </c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 cm="1">
        <f t="array" ref="CW50">SUM(CK50:CV50)</f>
        <v>0</v>
      </c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 cm="1">
        <f t="array" ref="DK50">SUM(CY50:DJ50)</f>
        <v>0</v>
      </c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 cm="1">
        <f t="array" ref="DY50">SUM(DM50:DX50)</f>
        <v>0</v>
      </c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 cm="1">
        <f t="array" ref="EM50">SUM(EA50:EL50)</f>
        <v>0</v>
      </c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 cm="1">
        <f t="array" ref="FA50">SUM(EO50:EZ50)</f>
        <v>0</v>
      </c>
    </row>
    <row r="51" spans="3:158" ht="16" customHeight="1" x14ac:dyDescent="0.2">
      <c r="C51" s="33" t="s">
        <v>14</v>
      </c>
      <c r="D51" s="2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 cm="1">
        <f t="array" ref="Q51">SUM(E51:P51)</f>
        <v>0</v>
      </c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 cm="1">
        <f t="array" ref="AE51">SUM(S51:AD51)</f>
        <v>0</v>
      </c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 cm="1">
        <f t="array" ref="AS51">SUM(AG51:AR51)</f>
        <v>0</v>
      </c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 cm="1">
        <f t="array" ref="BG51">SUM(AU51:BF51)</f>
        <v>0</v>
      </c>
      <c r="BI51" s="159"/>
      <c r="BJ51" s="159"/>
      <c r="BK51" s="159"/>
      <c r="BL51" s="159"/>
      <c r="BM51" s="159"/>
      <c r="BN51" s="159"/>
      <c r="BO51" s="159"/>
      <c r="BP51" s="159"/>
      <c r="BQ51" s="159"/>
      <c r="BR51" s="159"/>
      <c r="BS51" s="159"/>
      <c r="BT51" s="159"/>
      <c r="BU51" s="159" cm="1">
        <f t="array" ref="BU51">SUM(BI51:BT51)</f>
        <v>0</v>
      </c>
      <c r="BV51" s="161"/>
      <c r="BW51" s="159"/>
      <c r="BX51" s="159"/>
      <c r="BY51" s="159"/>
      <c r="BZ51" s="159"/>
      <c r="CA51" s="159"/>
      <c r="CB51" s="159"/>
      <c r="CC51" s="159"/>
      <c r="CD51" s="159"/>
      <c r="CE51" s="159"/>
      <c r="CF51" s="159"/>
      <c r="CG51" s="159"/>
      <c r="CH51" s="159"/>
      <c r="CI51" s="159" cm="1">
        <f t="array" ref="CI51">SUM(BW51:CH51)</f>
        <v>0</v>
      </c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 cm="1">
        <f t="array" ref="CW51">SUM(CK51:CV51)</f>
        <v>0</v>
      </c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 cm="1">
        <f t="array" ref="DK51">SUM(CY51:DJ51)</f>
        <v>0</v>
      </c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 cm="1">
        <f t="array" ref="DY51">SUM(DM51:DX51)</f>
        <v>0</v>
      </c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 cm="1">
        <f t="array" ref="EM51">SUM(EA51:EL51)</f>
        <v>0</v>
      </c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 cm="1">
        <f t="array" ref="FA51">SUM(EO51:EZ51)</f>
        <v>0</v>
      </c>
    </row>
    <row r="52" spans="3:158" ht="16" customHeight="1" x14ac:dyDescent="0.2">
      <c r="C52" s="30" t="s">
        <v>31</v>
      </c>
      <c r="D52" s="22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 cm="1">
        <f t="array" ref="Q52">SUM(E52:P52)</f>
        <v>0</v>
      </c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 cm="1">
        <f t="array" ref="AE52">SUM(S52:AD52)</f>
        <v>0</v>
      </c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 cm="1">
        <f t="array" ref="AS52">SUM(AG52:AR52)</f>
        <v>0</v>
      </c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 cm="1">
        <f t="array" ref="BG52">SUM(AU52:BF52)</f>
        <v>0</v>
      </c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 cm="1">
        <f t="array" ref="BU52">SUM(BI52:BT52)</f>
        <v>0</v>
      </c>
      <c r="BV52" s="161"/>
      <c r="BW52" s="159"/>
      <c r="BX52" s="159"/>
      <c r="BY52" s="159"/>
      <c r="BZ52" s="159"/>
      <c r="CA52" s="159"/>
      <c r="CB52" s="159"/>
      <c r="CC52" s="159"/>
      <c r="CD52" s="159"/>
      <c r="CE52" s="159"/>
      <c r="CF52" s="159"/>
      <c r="CG52" s="159"/>
      <c r="CH52" s="159"/>
      <c r="CI52" s="159" cm="1">
        <f t="array" ref="CI52">SUM(BW52:CH52)</f>
        <v>0</v>
      </c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 cm="1">
        <f t="array" ref="CW52">SUM(CK52:CV52)</f>
        <v>0</v>
      </c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 cm="1">
        <f t="array" ref="DK52">SUM(CY52:DJ52)</f>
        <v>0</v>
      </c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 cm="1">
        <f t="array" ref="DY52">SUM(DM52:DX52)</f>
        <v>0</v>
      </c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 cm="1">
        <f t="array" ref="EM52">SUM(EA52:EL52)</f>
        <v>0</v>
      </c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 cm="1">
        <f t="array" ref="FA52">SUM(EO52:EZ52)</f>
        <v>0</v>
      </c>
    </row>
    <row r="53" spans="3:158" ht="16" customHeight="1" x14ac:dyDescent="0.2">
      <c r="C53" s="30" t="s">
        <v>32</v>
      </c>
      <c r="D53" s="22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 cm="1">
        <f t="array" ref="Q53">SUM(E53:P53)</f>
        <v>0</v>
      </c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 cm="1">
        <f t="array" ref="AE53">SUM(S53:AD53)</f>
        <v>0</v>
      </c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 cm="1">
        <f t="array" ref="AS53">SUM(AG53:AR53)</f>
        <v>0</v>
      </c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 cm="1">
        <f t="array" ref="BG53">SUM(AU53:BF53)</f>
        <v>0</v>
      </c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 cm="1">
        <f t="array" ref="BU53">SUM(BI53:BT53)</f>
        <v>0</v>
      </c>
      <c r="BV53" s="161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 cm="1">
        <f t="array" ref="CI53">SUM(BW53:CH53)</f>
        <v>0</v>
      </c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 cm="1">
        <f t="array" ref="CW53">SUM(CK53:CV53)</f>
        <v>0</v>
      </c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 cm="1">
        <f t="array" ref="DK53">SUM(CY53:DJ53)</f>
        <v>0</v>
      </c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 cm="1">
        <f t="array" ref="DY53">SUM(DM53:DX53)</f>
        <v>0</v>
      </c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 cm="1">
        <f t="array" ref="EM53">SUM(EA53:EL53)</f>
        <v>0</v>
      </c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 cm="1">
        <f t="array" ref="FA53">SUM(EO53:EZ53)</f>
        <v>0</v>
      </c>
    </row>
    <row r="54" spans="3:158" ht="16" customHeight="1" x14ac:dyDescent="0.2">
      <c r="C54" s="30" t="s">
        <v>33</v>
      </c>
      <c r="D54" s="22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 cm="1">
        <f t="array" ref="Q54">SUM(E54:P54)</f>
        <v>0</v>
      </c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 cm="1">
        <f t="array" ref="AE54">SUM(S54:AD54)</f>
        <v>0</v>
      </c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 cm="1">
        <f t="array" ref="AS54">SUM(AG54:AR54)</f>
        <v>0</v>
      </c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 cm="1">
        <f t="array" ref="BG54">SUM(AU54:BF54)</f>
        <v>0</v>
      </c>
      <c r="BI54" s="159"/>
      <c r="BJ54" s="159"/>
      <c r="BK54" s="159"/>
      <c r="BL54" s="159"/>
      <c r="BM54" s="159"/>
      <c r="BN54" s="159"/>
      <c r="BO54" s="159"/>
      <c r="BP54" s="159"/>
      <c r="BQ54" s="159"/>
      <c r="BR54" s="159"/>
      <c r="BS54" s="159"/>
      <c r="BT54" s="159"/>
      <c r="BU54" s="159" cm="1">
        <f t="array" ref="BU54">SUM(BI54:BT54)</f>
        <v>0</v>
      </c>
      <c r="BV54" s="161"/>
      <c r="BW54" s="159"/>
      <c r="BX54" s="159"/>
      <c r="BY54" s="159"/>
      <c r="BZ54" s="159"/>
      <c r="CA54" s="159"/>
      <c r="CB54" s="159"/>
      <c r="CC54" s="159"/>
      <c r="CD54" s="159"/>
      <c r="CE54" s="159"/>
      <c r="CF54" s="159"/>
      <c r="CG54" s="159"/>
      <c r="CH54" s="159"/>
      <c r="CI54" s="159" cm="1">
        <f t="array" ref="CI54">SUM(BW54:CH54)</f>
        <v>0</v>
      </c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 cm="1">
        <f t="array" ref="CW54">SUM(CK54:CV54)</f>
        <v>0</v>
      </c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 cm="1">
        <f t="array" ref="DK54">SUM(CY54:DJ54)</f>
        <v>0</v>
      </c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 cm="1">
        <f t="array" ref="DY54">SUM(DM54:DX54)</f>
        <v>0</v>
      </c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 cm="1">
        <f t="array" ref="EM54">SUM(EA54:EL54)</f>
        <v>0</v>
      </c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 cm="1">
        <f t="array" ref="FA54">SUM(EO54:EZ54)</f>
        <v>0</v>
      </c>
    </row>
    <row r="55" spans="3:158" ht="16" hidden="1" customHeight="1" x14ac:dyDescent="0.2">
      <c r="C55" s="30" t="s">
        <v>8</v>
      </c>
      <c r="D55" s="22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 cm="1">
        <f t="array" ref="Q55">SUM(E55:P55)</f>
        <v>0</v>
      </c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 cm="1">
        <f t="array" ref="AE55">SUM(S55:AD55)</f>
        <v>0</v>
      </c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 cm="1">
        <f t="array" ref="AS55">SUM(AG55:AR55)</f>
        <v>0</v>
      </c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 cm="1">
        <f t="array" ref="BG55">SUM(AU55:BF55)</f>
        <v>0</v>
      </c>
      <c r="BI55" s="159"/>
      <c r="BJ55" s="159"/>
      <c r="BK55" s="159"/>
      <c r="BL55" s="159"/>
      <c r="BM55" s="159"/>
      <c r="BN55" s="159"/>
      <c r="BO55" s="159"/>
      <c r="BP55" s="159"/>
      <c r="BQ55" s="159"/>
      <c r="BR55" s="159"/>
      <c r="BS55" s="159"/>
      <c r="BT55" s="159"/>
      <c r="BU55" s="159" cm="1">
        <f t="array" ref="BU55">SUM(BI55:BT55)</f>
        <v>0</v>
      </c>
      <c r="BV55" s="161"/>
      <c r="BW55" s="159"/>
      <c r="BX55" s="159"/>
      <c r="BY55" s="159"/>
      <c r="BZ55" s="159"/>
      <c r="CA55" s="159"/>
      <c r="CB55" s="159"/>
      <c r="CC55" s="159"/>
      <c r="CD55" s="159"/>
      <c r="CE55" s="159"/>
      <c r="CF55" s="159"/>
      <c r="CG55" s="159"/>
      <c r="CH55" s="159"/>
      <c r="CI55" s="159" cm="1">
        <f t="array" ref="CI55">SUM(BW55:CH55)</f>
        <v>0</v>
      </c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 cm="1">
        <f t="array" ref="CW55">SUM(CK55:CV55)</f>
        <v>0</v>
      </c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 cm="1">
        <f t="array" ref="DK55">SUM(CY55:DJ55)</f>
        <v>0</v>
      </c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 cm="1">
        <f t="array" ref="DY55">SUM(DM55:DX55)</f>
        <v>0</v>
      </c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 cm="1">
        <f t="array" ref="EM55">SUM(EA55:EL55)</f>
        <v>0</v>
      </c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 cm="1">
        <f t="array" ref="FA55">SUM(EO55:EZ55)</f>
        <v>0</v>
      </c>
    </row>
    <row r="56" spans="3:158" ht="16" hidden="1" customHeight="1" x14ac:dyDescent="0.2">
      <c r="C56" s="30" t="s">
        <v>8</v>
      </c>
      <c r="D56" s="22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 cm="1">
        <f t="array" ref="Q56">SUM(E56:P56)</f>
        <v>0</v>
      </c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 cm="1">
        <f t="array" ref="AE56">SUM(S56:AD56)</f>
        <v>0</v>
      </c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 cm="1">
        <f t="array" ref="AS56">SUM(AG56:AR56)</f>
        <v>0</v>
      </c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 cm="1">
        <f t="array" ref="BG56">SUM(AU56:BF56)</f>
        <v>0</v>
      </c>
      <c r="BI56" s="159"/>
      <c r="BJ56" s="159"/>
      <c r="BK56" s="159"/>
      <c r="BL56" s="159"/>
      <c r="BM56" s="159"/>
      <c r="BN56" s="159"/>
      <c r="BO56" s="159"/>
      <c r="BP56" s="159"/>
      <c r="BQ56" s="159"/>
      <c r="BR56" s="159"/>
      <c r="BS56" s="159"/>
      <c r="BT56" s="159"/>
      <c r="BU56" s="159" cm="1">
        <f t="array" ref="BU56">SUM(BI56:BT56)</f>
        <v>0</v>
      </c>
      <c r="BV56" s="161"/>
      <c r="BW56" s="159"/>
      <c r="BX56" s="159"/>
      <c r="BY56" s="159"/>
      <c r="BZ56" s="159"/>
      <c r="CA56" s="159"/>
      <c r="CB56" s="159"/>
      <c r="CC56" s="159"/>
      <c r="CD56" s="159"/>
      <c r="CE56" s="159"/>
      <c r="CF56" s="159"/>
      <c r="CG56" s="159"/>
      <c r="CH56" s="159"/>
      <c r="CI56" s="159" cm="1">
        <f t="array" ref="CI56">SUM(BW56:CH56)</f>
        <v>0</v>
      </c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 cm="1">
        <f t="array" ref="CW56">SUM(CK56:CV56)</f>
        <v>0</v>
      </c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 cm="1">
        <f t="array" ref="DK56">SUM(CY56:DJ56)</f>
        <v>0</v>
      </c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 cm="1">
        <f t="array" ref="DY56">SUM(DM56:DX56)</f>
        <v>0</v>
      </c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 cm="1">
        <f t="array" ref="EM56">SUM(EA56:EL56)</f>
        <v>0</v>
      </c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 cm="1">
        <f t="array" ref="FA56">SUM(EO56:EZ56)</f>
        <v>0</v>
      </c>
    </row>
    <row r="57" spans="3:158" ht="16" hidden="1" customHeight="1" x14ac:dyDescent="0.2">
      <c r="C57" s="30" t="s">
        <v>8</v>
      </c>
      <c r="D57" s="22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 cm="1">
        <f t="array" ref="Q57">SUM(E57:P57)</f>
        <v>0</v>
      </c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 cm="1">
        <f t="array" ref="AE57">SUM(S57:AD57)</f>
        <v>0</v>
      </c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 cm="1">
        <f t="array" ref="AS57">SUM(AG57:AR57)</f>
        <v>0</v>
      </c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 cm="1">
        <f t="array" ref="BG57">SUM(AU57:BF57)</f>
        <v>0</v>
      </c>
      <c r="BI57" s="159"/>
      <c r="BJ57" s="159"/>
      <c r="BK57" s="159"/>
      <c r="BL57" s="159"/>
      <c r="BM57" s="159"/>
      <c r="BN57" s="159"/>
      <c r="BO57" s="159"/>
      <c r="BP57" s="159"/>
      <c r="BQ57" s="159"/>
      <c r="BR57" s="159"/>
      <c r="BS57" s="159"/>
      <c r="BT57" s="159"/>
      <c r="BU57" s="159" cm="1">
        <f t="array" ref="BU57">SUM(BI57:BT57)</f>
        <v>0</v>
      </c>
      <c r="BV57" s="161"/>
      <c r="BW57" s="159"/>
      <c r="BX57" s="159"/>
      <c r="BY57" s="159"/>
      <c r="BZ57" s="159"/>
      <c r="CA57" s="159"/>
      <c r="CB57" s="159"/>
      <c r="CC57" s="159"/>
      <c r="CD57" s="159"/>
      <c r="CE57" s="159"/>
      <c r="CF57" s="159"/>
      <c r="CG57" s="159"/>
      <c r="CH57" s="159"/>
      <c r="CI57" s="159" cm="1">
        <f t="array" ref="CI57">SUM(BW57:CH57)</f>
        <v>0</v>
      </c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 cm="1">
        <f t="array" ref="CW57">SUM(CK57:CV57)</f>
        <v>0</v>
      </c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 cm="1">
        <f t="array" ref="DK57">SUM(CY57:DJ57)</f>
        <v>0</v>
      </c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 cm="1">
        <f t="array" ref="DY57">SUM(DM57:DX57)</f>
        <v>0</v>
      </c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 cm="1">
        <f t="array" ref="EM57">SUM(EA57:EL57)</f>
        <v>0</v>
      </c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 cm="1">
        <f t="array" ref="FA57">SUM(EO57:EZ57)</f>
        <v>0</v>
      </c>
    </row>
    <row r="58" spans="3:158" ht="16" hidden="1" customHeight="1" x14ac:dyDescent="0.2">
      <c r="C58" s="30" t="s">
        <v>8</v>
      </c>
      <c r="D58" s="22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 cm="1">
        <f t="array" ref="Q58">SUM(E58:P58)</f>
        <v>0</v>
      </c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 cm="1">
        <f t="array" ref="AE58">SUM(S58:AD58)</f>
        <v>0</v>
      </c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 cm="1">
        <f t="array" ref="AS58">SUM(AG58:AR58)</f>
        <v>0</v>
      </c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 cm="1">
        <f t="array" ref="BG58">SUM(AU58:BF58)</f>
        <v>0</v>
      </c>
      <c r="BI58" s="159"/>
      <c r="BJ58" s="159"/>
      <c r="BK58" s="159"/>
      <c r="BL58" s="159"/>
      <c r="BM58" s="159"/>
      <c r="BN58" s="159"/>
      <c r="BO58" s="159"/>
      <c r="BP58" s="159"/>
      <c r="BQ58" s="159"/>
      <c r="BR58" s="159"/>
      <c r="BS58" s="159"/>
      <c r="BT58" s="159"/>
      <c r="BU58" s="159" cm="1">
        <f t="array" ref="BU58">SUM(BI58:BT58)</f>
        <v>0</v>
      </c>
      <c r="BV58" s="161"/>
      <c r="BW58" s="159"/>
      <c r="BX58" s="159"/>
      <c r="BY58" s="159"/>
      <c r="BZ58" s="159"/>
      <c r="CA58" s="159"/>
      <c r="CB58" s="159"/>
      <c r="CC58" s="159"/>
      <c r="CD58" s="159"/>
      <c r="CE58" s="159"/>
      <c r="CF58" s="159"/>
      <c r="CG58" s="159"/>
      <c r="CH58" s="159"/>
      <c r="CI58" s="159" cm="1">
        <f t="array" ref="CI58">SUM(BW58:CH58)</f>
        <v>0</v>
      </c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 cm="1">
        <f t="array" ref="CW58">SUM(CK58:CV58)</f>
        <v>0</v>
      </c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 cm="1">
        <f t="array" ref="DK58">SUM(CY58:DJ58)</f>
        <v>0</v>
      </c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 cm="1">
        <f t="array" ref="DY58">SUM(DM58:DX58)</f>
        <v>0</v>
      </c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 cm="1">
        <f t="array" ref="EM58">SUM(EA58:EL58)</f>
        <v>0</v>
      </c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 cm="1">
        <f t="array" ref="FA58">SUM(EO58:EZ58)</f>
        <v>0</v>
      </c>
    </row>
    <row r="59" spans="3:158" ht="16" hidden="1" customHeight="1" x14ac:dyDescent="0.2">
      <c r="C59" s="30" t="s">
        <v>8</v>
      </c>
      <c r="D59" s="22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 cm="1">
        <f t="array" ref="Q59">SUM(E59:P59)</f>
        <v>0</v>
      </c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 cm="1">
        <f t="array" ref="AE59">SUM(S59:AD59)</f>
        <v>0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 cm="1">
        <f t="array" ref="AS59">SUM(AG59:AR59)</f>
        <v>0</v>
      </c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 cm="1">
        <f t="array" ref="BG59">SUM(AU59:BF59)</f>
        <v>0</v>
      </c>
      <c r="BI59" s="159"/>
      <c r="BJ59" s="159"/>
      <c r="BK59" s="159"/>
      <c r="BL59" s="159"/>
      <c r="BM59" s="159"/>
      <c r="BN59" s="159"/>
      <c r="BO59" s="159"/>
      <c r="BP59" s="159"/>
      <c r="BQ59" s="159"/>
      <c r="BR59" s="159"/>
      <c r="BS59" s="159"/>
      <c r="BT59" s="159"/>
      <c r="BU59" s="159" cm="1">
        <f t="array" ref="BU59">SUM(BI59:BT59)</f>
        <v>0</v>
      </c>
      <c r="BV59" s="161"/>
      <c r="BW59" s="159"/>
      <c r="BX59" s="159"/>
      <c r="BY59" s="159"/>
      <c r="BZ59" s="159"/>
      <c r="CA59" s="159"/>
      <c r="CB59" s="159"/>
      <c r="CC59" s="159"/>
      <c r="CD59" s="159"/>
      <c r="CE59" s="159"/>
      <c r="CF59" s="159"/>
      <c r="CG59" s="159"/>
      <c r="CH59" s="159"/>
      <c r="CI59" s="159" cm="1">
        <f t="array" ref="CI59">SUM(BW59:CH59)</f>
        <v>0</v>
      </c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 cm="1">
        <f t="array" ref="CW59">SUM(CK59:CV59)</f>
        <v>0</v>
      </c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 cm="1">
        <f t="array" ref="DK59">SUM(CY59:DJ59)</f>
        <v>0</v>
      </c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 cm="1">
        <f t="array" ref="DY59">SUM(DM59:DX59)</f>
        <v>0</v>
      </c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 cm="1">
        <f t="array" ref="EM59">SUM(EA59:EL59)</f>
        <v>0</v>
      </c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 cm="1">
        <f t="array" ref="FA59">SUM(EO59:EZ59)</f>
        <v>0</v>
      </c>
    </row>
    <row r="60" spans="3:158" ht="16" hidden="1" customHeight="1" x14ac:dyDescent="0.2">
      <c r="C60" s="30" t="s">
        <v>8</v>
      </c>
      <c r="D60" s="22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 cm="1">
        <f t="array" ref="Q60">SUM(E60:P60)</f>
        <v>0</v>
      </c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 cm="1">
        <f t="array" ref="AE60">SUM(S60:AD60)</f>
        <v>0</v>
      </c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 cm="1">
        <f t="array" ref="AS60">SUM(AG60:AR60)</f>
        <v>0</v>
      </c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 cm="1">
        <f t="array" ref="BG60">SUM(AU60:BF60)</f>
        <v>0</v>
      </c>
      <c r="BI60" s="159"/>
      <c r="BJ60" s="159"/>
      <c r="BK60" s="159"/>
      <c r="BL60" s="159"/>
      <c r="BM60" s="159"/>
      <c r="BN60" s="159"/>
      <c r="BO60" s="159"/>
      <c r="BP60" s="159"/>
      <c r="BQ60" s="159"/>
      <c r="BR60" s="159"/>
      <c r="BS60" s="159"/>
      <c r="BT60" s="159"/>
      <c r="BU60" s="159" cm="1">
        <f t="array" ref="BU60">SUM(BI60:BT60)</f>
        <v>0</v>
      </c>
      <c r="BV60" s="161"/>
      <c r="BW60" s="159"/>
      <c r="BX60" s="159"/>
      <c r="BY60" s="159"/>
      <c r="BZ60" s="159"/>
      <c r="CA60" s="159"/>
      <c r="CB60" s="159"/>
      <c r="CC60" s="159"/>
      <c r="CD60" s="159"/>
      <c r="CE60" s="159"/>
      <c r="CF60" s="159"/>
      <c r="CG60" s="159"/>
      <c r="CH60" s="159"/>
      <c r="CI60" s="159" cm="1">
        <f t="array" ref="CI60">SUM(BW60:CH60)</f>
        <v>0</v>
      </c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 cm="1">
        <f t="array" ref="CW60">SUM(CK60:CV60)</f>
        <v>0</v>
      </c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 cm="1">
        <f t="array" ref="DK60">SUM(CY60:DJ60)</f>
        <v>0</v>
      </c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 cm="1">
        <f t="array" ref="DY60">SUM(DM60:DX60)</f>
        <v>0</v>
      </c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 cm="1">
        <f t="array" ref="EM60">SUM(EA60:EL60)</f>
        <v>0</v>
      </c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 cm="1">
        <f t="array" ref="FA60">SUM(EO60:EZ60)</f>
        <v>0</v>
      </c>
    </row>
    <row r="61" spans="3:158" ht="16" hidden="1" customHeight="1" x14ac:dyDescent="0.2">
      <c r="C61" s="30" t="s">
        <v>8</v>
      </c>
      <c r="D61" s="22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 cm="1">
        <f t="array" ref="Q61">SUM(E61:P61)</f>
        <v>0</v>
      </c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 cm="1">
        <f t="array" ref="AE61">SUM(S61:AD61)</f>
        <v>0</v>
      </c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 cm="1">
        <f t="array" ref="AS61">SUM(AG61:AR61)</f>
        <v>0</v>
      </c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 cm="1">
        <f t="array" ref="BG61">SUM(AU61:BF61)</f>
        <v>0</v>
      </c>
      <c r="BI61" s="159"/>
      <c r="BJ61" s="159"/>
      <c r="BK61" s="159"/>
      <c r="BL61" s="159"/>
      <c r="BM61" s="159"/>
      <c r="BN61" s="159"/>
      <c r="BO61" s="159"/>
      <c r="BP61" s="159"/>
      <c r="BQ61" s="159"/>
      <c r="BR61" s="159"/>
      <c r="BS61" s="159"/>
      <c r="BT61" s="159"/>
      <c r="BU61" s="159" cm="1">
        <f t="array" ref="BU61">SUM(BI61:BT61)</f>
        <v>0</v>
      </c>
      <c r="BV61" s="161"/>
      <c r="BW61" s="159"/>
      <c r="BX61" s="159"/>
      <c r="BY61" s="159"/>
      <c r="BZ61" s="159"/>
      <c r="CA61" s="159"/>
      <c r="CB61" s="159"/>
      <c r="CC61" s="159"/>
      <c r="CD61" s="159"/>
      <c r="CE61" s="159"/>
      <c r="CF61" s="159"/>
      <c r="CG61" s="159"/>
      <c r="CH61" s="159"/>
      <c r="CI61" s="159" cm="1">
        <f t="array" ref="CI61">SUM(BW61:CH61)</f>
        <v>0</v>
      </c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 cm="1">
        <f t="array" ref="CW61">SUM(CK61:CV61)</f>
        <v>0</v>
      </c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 cm="1">
        <f t="array" ref="DK61">SUM(CY61:DJ61)</f>
        <v>0</v>
      </c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 cm="1">
        <f t="array" ref="DY61">SUM(DM61:DX61)</f>
        <v>0</v>
      </c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 cm="1">
        <f t="array" ref="EM61">SUM(EA61:EL61)</f>
        <v>0</v>
      </c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 cm="1">
        <f t="array" ref="FA61">SUM(EO61:EZ61)</f>
        <v>0</v>
      </c>
    </row>
    <row r="62" spans="3:158" ht="16" hidden="1" customHeight="1" x14ac:dyDescent="0.2">
      <c r="C62" s="30" t="s">
        <v>8</v>
      </c>
      <c r="D62" s="22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 cm="1">
        <f t="array" ref="Q62">SUM(E62:P62)</f>
        <v>0</v>
      </c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 cm="1">
        <f t="array" ref="AE62">SUM(S62:AD62)</f>
        <v>0</v>
      </c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 cm="1">
        <f t="array" ref="AS62">SUM(AG62:AR62)</f>
        <v>0</v>
      </c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 cm="1">
        <f t="array" ref="BG62">SUM(AU62:BF62)</f>
        <v>0</v>
      </c>
      <c r="BI62" s="159"/>
      <c r="BJ62" s="159"/>
      <c r="BK62" s="159"/>
      <c r="BL62" s="159"/>
      <c r="BM62" s="159"/>
      <c r="BN62" s="159"/>
      <c r="BO62" s="159"/>
      <c r="BP62" s="159"/>
      <c r="BQ62" s="159"/>
      <c r="BR62" s="159"/>
      <c r="BS62" s="159"/>
      <c r="BT62" s="159"/>
      <c r="BU62" s="159" cm="1">
        <f t="array" ref="BU62">SUM(BI62:BT62)</f>
        <v>0</v>
      </c>
      <c r="BV62" s="161"/>
      <c r="BW62" s="159"/>
      <c r="BX62" s="159"/>
      <c r="BY62" s="159"/>
      <c r="BZ62" s="159"/>
      <c r="CA62" s="159"/>
      <c r="CB62" s="159"/>
      <c r="CC62" s="159"/>
      <c r="CD62" s="159"/>
      <c r="CE62" s="159"/>
      <c r="CF62" s="159"/>
      <c r="CG62" s="159"/>
      <c r="CH62" s="159"/>
      <c r="CI62" s="159" cm="1">
        <f t="array" ref="CI62">SUM(BW62:CH62)</f>
        <v>0</v>
      </c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 cm="1">
        <f t="array" ref="CW62">SUM(CK62:CV62)</f>
        <v>0</v>
      </c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 cm="1">
        <f t="array" ref="DK62">SUM(CY62:DJ62)</f>
        <v>0</v>
      </c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 cm="1">
        <f t="array" ref="DY62">SUM(DM62:DX62)</f>
        <v>0</v>
      </c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 cm="1">
        <f t="array" ref="EM62">SUM(EA62:EL62)</f>
        <v>0</v>
      </c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 cm="1">
        <f t="array" ref="FA62">SUM(EO62:EZ62)</f>
        <v>0</v>
      </c>
    </row>
    <row r="63" spans="3:158" ht="16" hidden="1" customHeight="1" x14ac:dyDescent="0.2">
      <c r="C63" s="30" t="s">
        <v>8</v>
      </c>
      <c r="D63" s="22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 cm="1">
        <f t="array" ref="Q63">SUM(E63:P63)</f>
        <v>0</v>
      </c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 cm="1">
        <f t="array" ref="AE63">SUM(S63:AD63)</f>
        <v>0</v>
      </c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 cm="1">
        <f t="array" ref="AS63">SUM(AG63:AR63)</f>
        <v>0</v>
      </c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 cm="1">
        <f t="array" ref="BG63">SUM(AU63:BF63)</f>
        <v>0</v>
      </c>
      <c r="BI63" s="159"/>
      <c r="BJ63" s="159"/>
      <c r="BK63" s="159"/>
      <c r="BL63" s="159"/>
      <c r="BM63" s="159"/>
      <c r="BN63" s="159"/>
      <c r="BO63" s="159"/>
      <c r="BP63" s="159"/>
      <c r="BQ63" s="159"/>
      <c r="BR63" s="159"/>
      <c r="BS63" s="159"/>
      <c r="BT63" s="159"/>
      <c r="BU63" s="159" cm="1">
        <f t="array" ref="BU63">SUM(BI63:BT63)</f>
        <v>0</v>
      </c>
      <c r="BV63" s="161"/>
      <c r="BW63" s="159"/>
      <c r="BX63" s="159"/>
      <c r="BY63" s="159"/>
      <c r="BZ63" s="159"/>
      <c r="CA63" s="159"/>
      <c r="CB63" s="159"/>
      <c r="CC63" s="159"/>
      <c r="CD63" s="159"/>
      <c r="CE63" s="159"/>
      <c r="CF63" s="159"/>
      <c r="CG63" s="159"/>
      <c r="CH63" s="159"/>
      <c r="CI63" s="159" cm="1">
        <f t="array" ref="CI63">SUM(BW63:CH63)</f>
        <v>0</v>
      </c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 cm="1">
        <f t="array" ref="CW63">SUM(CK63:CV63)</f>
        <v>0</v>
      </c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 cm="1">
        <f t="array" ref="DK63">SUM(CY63:DJ63)</f>
        <v>0</v>
      </c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 cm="1">
        <f t="array" ref="DY63">SUM(DM63:DX63)</f>
        <v>0</v>
      </c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 cm="1">
        <f t="array" ref="EM63">SUM(EA63:EL63)</f>
        <v>0</v>
      </c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 cm="1">
        <f t="array" ref="FA63">SUM(EO63:EZ63)</f>
        <v>0</v>
      </c>
    </row>
    <row r="64" spans="3:158" ht="16" hidden="1" customHeight="1" x14ac:dyDescent="0.2">
      <c r="C64" s="30" t="s">
        <v>8</v>
      </c>
      <c r="D64" s="13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 cm="1">
        <f t="array" ref="Q64">SUM(E64:P64)</f>
        <v>0</v>
      </c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 cm="1">
        <f t="array" ref="AE64">SUM(S64:AD64)</f>
        <v>0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 cm="1">
        <f t="array" ref="AS64">SUM(AG64:AR64)</f>
        <v>0</v>
      </c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 cm="1">
        <f t="array" ref="BG64">SUM(AU64:BF64)</f>
        <v>0</v>
      </c>
      <c r="BI64" s="159"/>
      <c r="BJ64" s="159"/>
      <c r="BK64" s="159"/>
      <c r="BL64" s="159"/>
      <c r="BM64" s="159"/>
      <c r="BN64" s="159"/>
      <c r="BO64" s="159"/>
      <c r="BP64" s="159"/>
      <c r="BQ64" s="159"/>
      <c r="BR64" s="159"/>
      <c r="BS64" s="159"/>
      <c r="BT64" s="159"/>
      <c r="BU64" s="159" cm="1">
        <f t="array" ref="BU64">SUM(BI64:BT64)</f>
        <v>0</v>
      </c>
      <c r="BV64" s="161"/>
      <c r="BW64" s="159"/>
      <c r="BX64" s="159"/>
      <c r="BY64" s="159"/>
      <c r="BZ64" s="159"/>
      <c r="CA64" s="159"/>
      <c r="CB64" s="159"/>
      <c r="CC64" s="159"/>
      <c r="CD64" s="159"/>
      <c r="CE64" s="159"/>
      <c r="CF64" s="159"/>
      <c r="CG64" s="159"/>
      <c r="CH64" s="159"/>
      <c r="CI64" s="159" cm="1">
        <f t="array" ref="CI64">SUM(BW64:CH64)</f>
        <v>0</v>
      </c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 cm="1">
        <f t="array" ref="CW64">SUM(CK64:CV64)</f>
        <v>0</v>
      </c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 cm="1">
        <f t="array" ref="DK64">SUM(CY64:DJ64)</f>
        <v>0</v>
      </c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 cm="1">
        <f t="array" ref="DY64">SUM(DM64:DX64)</f>
        <v>0</v>
      </c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 cm="1">
        <f t="array" ref="EM64">SUM(EA64:EL64)</f>
        <v>0</v>
      </c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 cm="1">
        <f t="array" ref="FA64">SUM(EO64:EZ64)</f>
        <v>0</v>
      </c>
    </row>
    <row r="65" spans="3:157" ht="16" customHeight="1" x14ac:dyDescent="0.2">
      <c r="C65" s="26" t="s">
        <v>9</v>
      </c>
      <c r="D65" s="13"/>
      <c r="E65" s="27" cm="1">
        <f t="array" aca="1" ref="E65" ca="1">SUM(INDIRECT(ADDRESS(savings_min_row, COLUMN()) &amp; ":" &amp; ADDRESS(savings_max_row, COLUMN())))</f>
        <v>0</v>
      </c>
      <c r="F65" s="27" cm="1">
        <f t="array" aca="1" ref="F65" ca="1">SUM(INDIRECT(ADDRESS(savings_min_row, COLUMN()) &amp; ":" &amp; ADDRESS(savings_max_row, COLUMN())))</f>
        <v>0</v>
      </c>
      <c r="G65" s="27" cm="1">
        <f t="array" aca="1" ref="G65" ca="1">SUM(INDIRECT(ADDRESS(savings_min_row, COLUMN()) &amp; ":" &amp; ADDRESS(savings_max_row, COLUMN())))</f>
        <v>0</v>
      </c>
      <c r="H65" s="27" cm="1">
        <f t="array" aca="1" ref="H65" ca="1">SUM(INDIRECT(ADDRESS(savings_min_row, COLUMN()) &amp; ":" &amp; ADDRESS(savings_max_row, COLUMN())))</f>
        <v>0</v>
      </c>
      <c r="I65" s="27" cm="1">
        <f t="array" aca="1" ref="I65" ca="1">SUM(INDIRECT(ADDRESS(savings_min_row, COLUMN()) &amp; ":" &amp; ADDRESS(savings_max_row, COLUMN())))</f>
        <v>0</v>
      </c>
      <c r="J65" s="27" cm="1">
        <f t="array" aca="1" ref="J65" ca="1">SUM(INDIRECT(ADDRESS(savings_min_row, COLUMN()) &amp; ":" &amp; ADDRESS(savings_max_row, COLUMN())))</f>
        <v>0</v>
      </c>
      <c r="K65" s="27" cm="1">
        <f t="array" aca="1" ref="K65" ca="1">SUM(INDIRECT(ADDRESS(savings_min_row, COLUMN()) &amp; ":" &amp; ADDRESS(savings_max_row, COLUMN())))</f>
        <v>0</v>
      </c>
      <c r="L65" s="27" cm="1">
        <f t="array" aca="1" ref="L65" ca="1">SUM(INDIRECT(ADDRESS(savings_min_row, COLUMN()) &amp; ":" &amp; ADDRESS(savings_max_row, COLUMN())))</f>
        <v>0</v>
      </c>
      <c r="M65" s="27" cm="1">
        <f t="array" aca="1" ref="M65" ca="1">SUM(INDIRECT(ADDRESS(savings_min_row, COLUMN()) &amp; ":" &amp; ADDRESS(savings_max_row, COLUMN())))</f>
        <v>0</v>
      </c>
      <c r="N65" s="27" cm="1">
        <f t="array" aca="1" ref="N65" ca="1">SUM(INDIRECT(ADDRESS(savings_min_row, COLUMN()) &amp; ":" &amp; ADDRESS(savings_max_row, COLUMN())))</f>
        <v>0</v>
      </c>
      <c r="O65" s="27" cm="1">
        <f t="array" aca="1" ref="O65" ca="1">SUM(INDIRECT(ADDRESS(savings_min_row, COLUMN()) &amp; ":" &amp; ADDRESS(savings_max_row, COLUMN())))</f>
        <v>0</v>
      </c>
      <c r="P65" s="27" cm="1">
        <f t="array" aca="1" ref="P65" ca="1">SUM(INDIRECT(ADDRESS(savings_min_row, COLUMN()) &amp; ":" &amp; ADDRESS(savings_max_row, COLUMN())))</f>
        <v>0</v>
      </c>
      <c r="Q65" s="27" cm="1">
        <f t="array" aca="1" ref="Q65" ca="1">SUM(INDIRECT(ADDRESS(savings_min_row, COLUMN()) &amp; ":" &amp; ADDRESS(savings_max_row, COLUMN())))</f>
        <v>0</v>
      </c>
      <c r="S65" s="27" cm="1">
        <f t="array" aca="1" ref="S65" ca="1">SUM(INDIRECT(ADDRESS(savings_min_row, COLUMN()) &amp; ":" &amp; ADDRESS(savings_max_row, COLUMN())))</f>
        <v>0</v>
      </c>
      <c r="T65" s="27" cm="1">
        <f t="array" aca="1" ref="T65" ca="1">SUM(INDIRECT(ADDRESS(savings_min_row, COLUMN()) &amp; ":" &amp; ADDRESS(savings_max_row, COLUMN())))</f>
        <v>0</v>
      </c>
      <c r="U65" s="27" cm="1">
        <f t="array" aca="1" ref="U65" ca="1">SUM(INDIRECT(ADDRESS(savings_min_row, COLUMN()) &amp; ":" &amp; ADDRESS(savings_max_row, COLUMN())))</f>
        <v>0</v>
      </c>
      <c r="V65" s="27" cm="1">
        <f t="array" aca="1" ref="V65" ca="1">SUM(INDIRECT(ADDRESS(savings_min_row, COLUMN()) &amp; ":" &amp; ADDRESS(savings_max_row, COLUMN())))</f>
        <v>0</v>
      </c>
      <c r="W65" s="27" cm="1">
        <f t="array" aca="1" ref="W65" ca="1">SUM(INDIRECT(ADDRESS(savings_min_row, COLUMN()) &amp; ":" &amp; ADDRESS(savings_max_row, COLUMN())))</f>
        <v>0</v>
      </c>
      <c r="X65" s="27" cm="1">
        <f t="array" aca="1" ref="X65" ca="1">SUM(INDIRECT(ADDRESS(savings_min_row, COLUMN()) &amp; ":" &amp; ADDRESS(savings_max_row, COLUMN())))</f>
        <v>0</v>
      </c>
      <c r="Y65" s="27" cm="1">
        <f t="array" aca="1" ref="Y65" ca="1">SUM(INDIRECT(ADDRESS(savings_min_row, COLUMN()) &amp; ":" &amp; ADDRESS(savings_max_row, COLUMN())))</f>
        <v>0</v>
      </c>
      <c r="Z65" s="27" cm="1">
        <f t="array" aca="1" ref="Z65" ca="1">SUM(INDIRECT(ADDRESS(savings_min_row, COLUMN()) &amp; ":" &amp; ADDRESS(savings_max_row, COLUMN())))</f>
        <v>0</v>
      </c>
      <c r="AA65" s="27" cm="1">
        <f t="array" aca="1" ref="AA65" ca="1">SUM(INDIRECT(ADDRESS(savings_min_row, COLUMN()) &amp; ":" &amp; ADDRESS(savings_max_row, COLUMN())))</f>
        <v>0</v>
      </c>
      <c r="AB65" s="27" cm="1">
        <f t="array" aca="1" ref="AB65" ca="1">SUM(INDIRECT(ADDRESS(savings_min_row, COLUMN()) &amp; ":" &amp; ADDRESS(savings_max_row, COLUMN())))</f>
        <v>0</v>
      </c>
      <c r="AC65" s="27" cm="1">
        <f t="array" aca="1" ref="AC65" ca="1">SUM(INDIRECT(ADDRESS(savings_min_row, COLUMN()) &amp; ":" &amp; ADDRESS(savings_max_row, COLUMN())))</f>
        <v>0</v>
      </c>
      <c r="AD65" s="27" cm="1">
        <f t="array" aca="1" ref="AD65" ca="1">SUM(INDIRECT(ADDRESS(savings_min_row, COLUMN()) &amp; ":" &amp; ADDRESS(savings_max_row, COLUMN())))</f>
        <v>0</v>
      </c>
      <c r="AE65" s="27" cm="1">
        <f t="array" aca="1" ref="AE65" ca="1">SUM(INDIRECT(ADDRESS(savings_min_row, COLUMN()) &amp; ":" &amp; ADDRESS(savings_max_row, COLUMN())))</f>
        <v>0</v>
      </c>
      <c r="AG65" s="27" cm="1">
        <f t="array" aca="1" ref="AG65" ca="1">SUM(INDIRECT(ADDRESS(savings_min_row, COLUMN()) &amp; ":" &amp; ADDRESS(savings_max_row, COLUMN())))</f>
        <v>0</v>
      </c>
      <c r="AH65" s="27" cm="1">
        <f t="array" aca="1" ref="AH65" ca="1">SUM(INDIRECT(ADDRESS(savings_min_row, COLUMN()) &amp; ":" &amp; ADDRESS(savings_max_row, COLUMN())))</f>
        <v>0</v>
      </c>
      <c r="AI65" s="27" cm="1">
        <f t="array" aca="1" ref="AI65" ca="1">SUM(INDIRECT(ADDRESS(savings_min_row, COLUMN()) &amp; ":" &amp; ADDRESS(savings_max_row, COLUMN())))</f>
        <v>0</v>
      </c>
      <c r="AJ65" s="27" cm="1">
        <f t="array" aca="1" ref="AJ65" ca="1">SUM(INDIRECT(ADDRESS(savings_min_row, COLUMN()) &amp; ":" &amp; ADDRESS(savings_max_row, COLUMN())))</f>
        <v>0</v>
      </c>
      <c r="AK65" s="27" cm="1">
        <f t="array" aca="1" ref="AK65" ca="1">SUM(INDIRECT(ADDRESS(savings_min_row, COLUMN()) &amp; ":" &amp; ADDRESS(savings_max_row, COLUMN())))</f>
        <v>0</v>
      </c>
      <c r="AL65" s="27" cm="1">
        <f t="array" aca="1" ref="AL65" ca="1">SUM(INDIRECT(ADDRESS(savings_min_row, COLUMN()) &amp; ":" &amp; ADDRESS(savings_max_row, COLUMN())))</f>
        <v>0</v>
      </c>
      <c r="AM65" s="27" cm="1">
        <f t="array" aca="1" ref="AM65" ca="1">SUM(INDIRECT(ADDRESS(savings_min_row, COLUMN()) &amp; ":" &amp; ADDRESS(savings_max_row, COLUMN())))</f>
        <v>0</v>
      </c>
      <c r="AN65" s="27" cm="1">
        <f t="array" aca="1" ref="AN65" ca="1">SUM(INDIRECT(ADDRESS(savings_min_row, COLUMN()) &amp; ":" &amp; ADDRESS(savings_max_row, COLUMN())))</f>
        <v>0</v>
      </c>
      <c r="AO65" s="27" cm="1">
        <f t="array" aca="1" ref="AO65" ca="1">SUM(INDIRECT(ADDRESS(savings_min_row, COLUMN()) &amp; ":" &amp; ADDRESS(savings_max_row, COLUMN())))</f>
        <v>0</v>
      </c>
      <c r="AP65" s="27" cm="1">
        <f t="array" aca="1" ref="AP65" ca="1">SUM(INDIRECT(ADDRESS(savings_min_row, COLUMN()) &amp; ":" &amp; ADDRESS(savings_max_row, COLUMN())))</f>
        <v>0</v>
      </c>
      <c r="AQ65" s="27" cm="1">
        <f t="array" aca="1" ref="AQ65" ca="1">SUM(INDIRECT(ADDRESS(savings_min_row, COLUMN()) &amp; ":" &amp; ADDRESS(savings_max_row, COLUMN())))</f>
        <v>0</v>
      </c>
      <c r="AR65" s="27" cm="1">
        <f t="array" aca="1" ref="AR65" ca="1">SUM(INDIRECT(ADDRESS(savings_min_row, COLUMN()) &amp; ":" &amp; ADDRESS(savings_max_row, COLUMN())))</f>
        <v>0</v>
      </c>
      <c r="AS65" s="27" cm="1">
        <f t="array" aca="1" ref="AS65" ca="1">SUM(INDIRECT(ADDRESS(savings_min_row, COLUMN()) &amp; ":" &amp; ADDRESS(savings_max_row, COLUMN())))</f>
        <v>0</v>
      </c>
      <c r="AU65" s="27" cm="1">
        <f t="array" aca="1" ref="AU65" ca="1">SUM(INDIRECT(ADDRESS(savings_min_row, COLUMN()) &amp; ":" &amp; ADDRESS(savings_max_row, COLUMN())))</f>
        <v>0</v>
      </c>
      <c r="AV65" s="27" cm="1">
        <f t="array" aca="1" ref="AV65" ca="1">SUM(INDIRECT(ADDRESS(savings_min_row, COLUMN()) &amp; ":" &amp; ADDRESS(savings_max_row, COLUMN())))</f>
        <v>0</v>
      </c>
      <c r="AW65" s="27" cm="1">
        <f t="array" aca="1" ref="AW65" ca="1">SUM(INDIRECT(ADDRESS(savings_min_row, COLUMN()) &amp; ":" &amp; ADDRESS(savings_max_row, COLUMN())))</f>
        <v>0</v>
      </c>
      <c r="AX65" s="27" cm="1">
        <f t="array" aca="1" ref="AX65" ca="1">SUM(INDIRECT(ADDRESS(savings_min_row, COLUMN()) &amp; ":" &amp; ADDRESS(savings_max_row, COLUMN())))</f>
        <v>0</v>
      </c>
      <c r="AY65" s="27" cm="1">
        <f t="array" aca="1" ref="AY65" ca="1">SUM(INDIRECT(ADDRESS(savings_min_row, COLUMN()) &amp; ":" &amp; ADDRESS(savings_max_row, COLUMN())))</f>
        <v>0</v>
      </c>
      <c r="AZ65" s="27" cm="1">
        <f t="array" aca="1" ref="AZ65" ca="1">SUM(INDIRECT(ADDRESS(savings_min_row, COLUMN()) &amp; ":" &amp; ADDRESS(savings_max_row, COLUMN())))</f>
        <v>0</v>
      </c>
      <c r="BA65" s="27" cm="1">
        <f t="array" aca="1" ref="BA65" ca="1">SUM(INDIRECT(ADDRESS(savings_min_row, COLUMN()) &amp; ":" &amp; ADDRESS(savings_max_row, COLUMN())))</f>
        <v>0</v>
      </c>
      <c r="BB65" s="27" cm="1">
        <f t="array" aca="1" ref="BB65" ca="1">SUM(INDIRECT(ADDRESS(savings_min_row, COLUMN()) &amp; ":" &amp; ADDRESS(savings_max_row, COLUMN())))</f>
        <v>0</v>
      </c>
      <c r="BC65" s="27" cm="1">
        <f t="array" aca="1" ref="BC65" ca="1">SUM(INDIRECT(ADDRESS(savings_min_row, COLUMN()) &amp; ":" &amp; ADDRESS(savings_max_row, COLUMN())))</f>
        <v>0</v>
      </c>
      <c r="BD65" s="27" cm="1">
        <f t="array" aca="1" ref="BD65" ca="1">SUM(INDIRECT(ADDRESS(savings_min_row, COLUMN()) &amp; ":" &amp; ADDRESS(savings_max_row, COLUMN())))</f>
        <v>0</v>
      </c>
      <c r="BE65" s="27" cm="1">
        <f t="array" aca="1" ref="BE65" ca="1">SUM(INDIRECT(ADDRESS(savings_min_row, COLUMN()) &amp; ":" &amp; ADDRESS(savings_max_row, COLUMN())))</f>
        <v>0</v>
      </c>
      <c r="BF65" s="27" cm="1">
        <f t="array" aca="1" ref="BF65" ca="1">SUM(INDIRECT(ADDRESS(savings_min_row, COLUMN()) &amp; ":" &amp; ADDRESS(savings_max_row, COLUMN())))</f>
        <v>0</v>
      </c>
      <c r="BG65" s="27" cm="1">
        <f t="array" aca="1" ref="BG65" ca="1">SUM(INDIRECT(ADDRESS(savings_min_row, COLUMN()) &amp; ":" &amp; ADDRESS(savings_max_row, COLUMN())))</f>
        <v>0</v>
      </c>
      <c r="BI65" s="160" cm="1">
        <f t="array" aca="1" ref="BI65" ca="1">SUM(INDIRECT(ADDRESS(savings_min_row, COLUMN()) &amp; ":" &amp; ADDRESS(savings_max_row, COLUMN())))</f>
        <v>0</v>
      </c>
      <c r="BJ65" s="160" cm="1">
        <f t="array" aca="1" ref="BJ65" ca="1">SUM(INDIRECT(ADDRESS(savings_min_row, COLUMN()) &amp; ":" &amp; ADDRESS(savings_max_row, COLUMN())))</f>
        <v>0</v>
      </c>
      <c r="BK65" s="160" cm="1">
        <f t="array" aca="1" ref="BK65" ca="1">SUM(INDIRECT(ADDRESS(savings_min_row, COLUMN()) &amp; ":" &amp; ADDRESS(savings_max_row, COLUMN())))</f>
        <v>0</v>
      </c>
      <c r="BL65" s="160" cm="1">
        <f t="array" aca="1" ref="BL65" ca="1">SUM(INDIRECT(ADDRESS(savings_min_row, COLUMN()) &amp; ":" &amp; ADDRESS(savings_max_row, COLUMN())))</f>
        <v>0</v>
      </c>
      <c r="BM65" s="160" cm="1">
        <f t="array" aca="1" ref="BM65" ca="1">SUM(INDIRECT(ADDRESS(savings_min_row, COLUMN()) &amp; ":" &amp; ADDRESS(savings_max_row, COLUMN())))</f>
        <v>0</v>
      </c>
      <c r="BN65" s="160" cm="1">
        <f t="array" aca="1" ref="BN65" ca="1">SUM(INDIRECT(ADDRESS(savings_min_row, COLUMN()) &amp; ":" &amp; ADDRESS(savings_max_row, COLUMN())))</f>
        <v>0</v>
      </c>
      <c r="BO65" s="160" cm="1">
        <f t="array" aca="1" ref="BO65" ca="1">SUM(INDIRECT(ADDRESS(savings_min_row, COLUMN()) &amp; ":" &amp; ADDRESS(savings_max_row, COLUMN())))</f>
        <v>0</v>
      </c>
      <c r="BP65" s="160" cm="1">
        <f t="array" aca="1" ref="BP65" ca="1">SUM(INDIRECT(ADDRESS(savings_min_row, COLUMN()) &amp; ":" &amp; ADDRESS(savings_max_row, COLUMN())))</f>
        <v>0</v>
      </c>
      <c r="BQ65" s="160" cm="1">
        <f t="array" aca="1" ref="BQ65" ca="1">SUM(INDIRECT(ADDRESS(savings_min_row, COLUMN()) &amp; ":" &amp; ADDRESS(savings_max_row, COLUMN())))</f>
        <v>0</v>
      </c>
      <c r="BR65" s="160" cm="1">
        <f t="array" aca="1" ref="BR65" ca="1">SUM(INDIRECT(ADDRESS(savings_min_row, COLUMN()) &amp; ":" &amp; ADDRESS(savings_max_row, COLUMN())))</f>
        <v>0</v>
      </c>
      <c r="BS65" s="160" cm="1">
        <f t="array" aca="1" ref="BS65" ca="1">SUM(INDIRECT(ADDRESS(savings_min_row, COLUMN()) &amp; ":" &amp; ADDRESS(savings_max_row, COLUMN())))</f>
        <v>0</v>
      </c>
      <c r="BT65" s="160" cm="1">
        <f t="array" aca="1" ref="BT65" ca="1">SUM(INDIRECT(ADDRESS(savings_min_row, COLUMN()) &amp; ":" &amp; ADDRESS(savings_max_row, COLUMN())))</f>
        <v>0</v>
      </c>
      <c r="BU65" s="160" cm="1">
        <f t="array" aca="1" ref="BU65" ca="1">SUM(INDIRECT(ADDRESS(savings_min_row, COLUMN()) &amp; ":" &amp; ADDRESS(savings_max_row, COLUMN())))</f>
        <v>0</v>
      </c>
      <c r="BV65" s="161"/>
      <c r="BW65" s="160" cm="1">
        <f t="array" aca="1" ref="BW65" ca="1">SUM(INDIRECT(ADDRESS(savings_min_row, COLUMN()) &amp; ":" &amp; ADDRESS(savings_max_row, COLUMN())))</f>
        <v>0</v>
      </c>
      <c r="BX65" s="160" cm="1">
        <f t="array" aca="1" ref="BX65" ca="1">SUM(INDIRECT(ADDRESS(savings_min_row, COLUMN()) &amp; ":" &amp; ADDRESS(savings_max_row, COLUMN())))</f>
        <v>0</v>
      </c>
      <c r="BY65" s="160" cm="1">
        <f t="array" aca="1" ref="BY65" ca="1">SUM(INDIRECT(ADDRESS(savings_min_row, COLUMN()) &amp; ":" &amp; ADDRESS(savings_max_row, COLUMN())))</f>
        <v>0</v>
      </c>
      <c r="BZ65" s="160" cm="1">
        <f t="array" aca="1" ref="BZ65" ca="1">SUM(INDIRECT(ADDRESS(savings_min_row, COLUMN()) &amp; ":" &amp; ADDRESS(savings_max_row, COLUMN())))</f>
        <v>0</v>
      </c>
      <c r="CA65" s="160" cm="1">
        <f t="array" aca="1" ref="CA65" ca="1">SUM(INDIRECT(ADDRESS(savings_min_row, COLUMN()) &amp; ":" &amp; ADDRESS(savings_max_row, COLUMN())))</f>
        <v>0</v>
      </c>
      <c r="CB65" s="160" cm="1">
        <f t="array" aca="1" ref="CB65" ca="1">SUM(INDIRECT(ADDRESS(savings_min_row, COLUMN()) &amp; ":" &amp; ADDRESS(savings_max_row, COLUMN())))</f>
        <v>0</v>
      </c>
      <c r="CC65" s="160" cm="1">
        <f t="array" aca="1" ref="CC65" ca="1">SUM(INDIRECT(ADDRESS(savings_min_row, COLUMN()) &amp; ":" &amp; ADDRESS(savings_max_row, COLUMN())))</f>
        <v>0</v>
      </c>
      <c r="CD65" s="160" cm="1">
        <f t="array" aca="1" ref="CD65" ca="1">SUM(INDIRECT(ADDRESS(savings_min_row, COLUMN()) &amp; ":" &amp; ADDRESS(savings_max_row, COLUMN())))</f>
        <v>0</v>
      </c>
      <c r="CE65" s="160" cm="1">
        <f t="array" aca="1" ref="CE65" ca="1">SUM(INDIRECT(ADDRESS(savings_min_row, COLUMN()) &amp; ":" &amp; ADDRESS(savings_max_row, COLUMN())))</f>
        <v>0</v>
      </c>
      <c r="CF65" s="160" cm="1">
        <f t="array" aca="1" ref="CF65" ca="1">SUM(INDIRECT(ADDRESS(savings_min_row, COLUMN()) &amp; ":" &amp; ADDRESS(savings_max_row, COLUMN())))</f>
        <v>0</v>
      </c>
      <c r="CG65" s="160" cm="1">
        <f t="array" aca="1" ref="CG65" ca="1">SUM(INDIRECT(ADDRESS(savings_min_row, COLUMN()) &amp; ":" &amp; ADDRESS(savings_max_row, COLUMN())))</f>
        <v>0</v>
      </c>
      <c r="CH65" s="160" cm="1">
        <f t="array" aca="1" ref="CH65" ca="1">SUM(INDIRECT(ADDRESS(savings_min_row, COLUMN()) &amp; ":" &amp; ADDRESS(savings_max_row, COLUMN())))</f>
        <v>0</v>
      </c>
      <c r="CI65" s="160" cm="1">
        <f t="array" aca="1" ref="CI65" ca="1">SUM(INDIRECT(ADDRESS(savings_min_row, COLUMN()) &amp; ":" &amp; ADDRESS(savings_max_row, COLUMN())))</f>
        <v>0</v>
      </c>
      <c r="CK65" s="27" cm="1">
        <f t="array" aca="1" ref="CK65" ca="1">SUM(INDIRECT(ADDRESS(savings_min_row, COLUMN()) &amp; ":" &amp; ADDRESS(savings_max_row, COLUMN())))</f>
        <v>0</v>
      </c>
      <c r="CL65" s="27" cm="1">
        <f t="array" aca="1" ref="CL65" ca="1">SUM(INDIRECT(ADDRESS(savings_min_row, COLUMN()) &amp; ":" &amp; ADDRESS(savings_max_row, COLUMN())))</f>
        <v>0</v>
      </c>
      <c r="CM65" s="27" cm="1">
        <f t="array" aca="1" ref="CM65" ca="1">SUM(INDIRECT(ADDRESS(savings_min_row, COLUMN()) &amp; ":" &amp; ADDRESS(savings_max_row, COLUMN())))</f>
        <v>0</v>
      </c>
      <c r="CN65" s="27" cm="1">
        <f t="array" aca="1" ref="CN65" ca="1">SUM(INDIRECT(ADDRESS(savings_min_row, COLUMN()) &amp; ":" &amp; ADDRESS(savings_max_row, COLUMN())))</f>
        <v>0</v>
      </c>
      <c r="CO65" s="27" cm="1">
        <f t="array" aca="1" ref="CO65" ca="1">SUM(INDIRECT(ADDRESS(savings_min_row, COLUMN()) &amp; ":" &amp; ADDRESS(savings_max_row, COLUMN())))</f>
        <v>0</v>
      </c>
      <c r="CP65" s="27" cm="1">
        <f t="array" aca="1" ref="CP65" ca="1">SUM(INDIRECT(ADDRESS(savings_min_row, COLUMN()) &amp; ":" &amp; ADDRESS(savings_max_row, COLUMN())))</f>
        <v>0</v>
      </c>
      <c r="CQ65" s="27" cm="1">
        <f t="array" aca="1" ref="CQ65" ca="1">SUM(INDIRECT(ADDRESS(savings_min_row, COLUMN()) &amp; ":" &amp; ADDRESS(savings_max_row, COLUMN())))</f>
        <v>0</v>
      </c>
      <c r="CR65" s="27" cm="1">
        <f t="array" aca="1" ref="CR65" ca="1">SUM(INDIRECT(ADDRESS(savings_min_row, COLUMN()) &amp; ":" &amp; ADDRESS(savings_max_row, COLUMN())))</f>
        <v>0</v>
      </c>
      <c r="CS65" s="27" cm="1">
        <f t="array" aca="1" ref="CS65" ca="1">SUM(INDIRECT(ADDRESS(savings_min_row, COLUMN()) &amp; ":" &amp; ADDRESS(savings_max_row, COLUMN())))</f>
        <v>0</v>
      </c>
      <c r="CT65" s="27" cm="1">
        <f t="array" aca="1" ref="CT65" ca="1">SUM(INDIRECT(ADDRESS(savings_min_row, COLUMN()) &amp; ":" &amp; ADDRESS(savings_max_row, COLUMN())))</f>
        <v>0</v>
      </c>
      <c r="CU65" s="27" cm="1">
        <f t="array" aca="1" ref="CU65" ca="1">SUM(INDIRECT(ADDRESS(savings_min_row, COLUMN()) &amp; ":" &amp; ADDRESS(savings_max_row, COLUMN())))</f>
        <v>0</v>
      </c>
      <c r="CV65" s="27" cm="1">
        <f t="array" aca="1" ref="CV65" ca="1">SUM(INDIRECT(ADDRESS(savings_min_row, COLUMN()) &amp; ":" &amp; ADDRESS(savings_max_row, COLUMN())))</f>
        <v>0</v>
      </c>
      <c r="CW65" s="27" cm="1">
        <f t="array" aca="1" ref="CW65" ca="1">SUM(INDIRECT(ADDRESS(savings_min_row, COLUMN()) &amp; ":" &amp; ADDRESS(savings_max_row, COLUMN())))</f>
        <v>0</v>
      </c>
      <c r="CY65" s="27" cm="1">
        <f t="array" aca="1" ref="CY65" ca="1">SUM(INDIRECT(ADDRESS(savings_min_row, COLUMN()) &amp; ":" &amp; ADDRESS(savings_max_row, COLUMN())))</f>
        <v>0</v>
      </c>
      <c r="CZ65" s="27" cm="1">
        <f t="array" aca="1" ref="CZ65" ca="1">SUM(INDIRECT(ADDRESS(savings_min_row, COLUMN()) &amp; ":" &amp; ADDRESS(savings_max_row, COLUMN())))</f>
        <v>0</v>
      </c>
      <c r="DA65" s="27" cm="1">
        <f t="array" aca="1" ref="DA65" ca="1">SUM(INDIRECT(ADDRESS(savings_min_row, COLUMN()) &amp; ":" &amp; ADDRESS(savings_max_row, COLUMN())))</f>
        <v>0</v>
      </c>
      <c r="DB65" s="27" cm="1">
        <f t="array" aca="1" ref="DB65" ca="1">SUM(INDIRECT(ADDRESS(savings_min_row, COLUMN()) &amp; ":" &amp; ADDRESS(savings_max_row, COLUMN())))</f>
        <v>0</v>
      </c>
      <c r="DC65" s="27" cm="1">
        <f t="array" aca="1" ref="DC65" ca="1">SUM(INDIRECT(ADDRESS(savings_min_row, COLUMN()) &amp; ":" &amp; ADDRESS(savings_max_row, COLUMN())))</f>
        <v>0</v>
      </c>
      <c r="DD65" s="27" cm="1">
        <f t="array" aca="1" ref="DD65" ca="1">SUM(INDIRECT(ADDRESS(savings_min_row, COLUMN()) &amp; ":" &amp; ADDRESS(savings_max_row, COLUMN())))</f>
        <v>0</v>
      </c>
      <c r="DE65" s="27" cm="1">
        <f t="array" aca="1" ref="DE65" ca="1">SUM(INDIRECT(ADDRESS(savings_min_row, COLUMN()) &amp; ":" &amp; ADDRESS(savings_max_row, COLUMN())))</f>
        <v>0</v>
      </c>
      <c r="DF65" s="27" cm="1">
        <f t="array" aca="1" ref="DF65" ca="1">SUM(INDIRECT(ADDRESS(savings_min_row, COLUMN()) &amp; ":" &amp; ADDRESS(savings_max_row, COLUMN())))</f>
        <v>0</v>
      </c>
      <c r="DG65" s="27" cm="1">
        <f t="array" aca="1" ref="DG65" ca="1">SUM(INDIRECT(ADDRESS(savings_min_row, COLUMN()) &amp; ":" &amp; ADDRESS(savings_max_row, COLUMN())))</f>
        <v>0</v>
      </c>
      <c r="DH65" s="27" cm="1">
        <f t="array" aca="1" ref="DH65" ca="1">SUM(INDIRECT(ADDRESS(savings_min_row, COLUMN()) &amp; ":" &amp; ADDRESS(savings_max_row, COLUMN())))</f>
        <v>0</v>
      </c>
      <c r="DI65" s="27" cm="1">
        <f t="array" aca="1" ref="DI65" ca="1">SUM(INDIRECT(ADDRESS(savings_min_row, COLUMN()) &amp; ":" &amp; ADDRESS(savings_max_row, COLUMN())))</f>
        <v>0</v>
      </c>
      <c r="DJ65" s="27" cm="1">
        <f t="array" aca="1" ref="DJ65" ca="1">SUM(INDIRECT(ADDRESS(savings_min_row, COLUMN()) &amp; ":" &amp; ADDRESS(savings_max_row, COLUMN())))</f>
        <v>0</v>
      </c>
      <c r="DK65" s="27" cm="1">
        <f t="array" aca="1" ref="DK65" ca="1">SUM(INDIRECT(ADDRESS(savings_min_row, COLUMN()) &amp; ":" &amp; ADDRESS(savings_max_row, COLUMN())))</f>
        <v>0</v>
      </c>
      <c r="DM65" s="27" cm="1">
        <f t="array" aca="1" ref="DM65" ca="1">SUM(INDIRECT(ADDRESS(savings_min_row, COLUMN()) &amp; ":" &amp; ADDRESS(savings_max_row, COLUMN())))</f>
        <v>0</v>
      </c>
      <c r="DN65" s="27" cm="1">
        <f t="array" aca="1" ref="DN65" ca="1">SUM(INDIRECT(ADDRESS(savings_min_row, COLUMN()) &amp; ":" &amp; ADDRESS(savings_max_row, COLUMN())))</f>
        <v>0</v>
      </c>
      <c r="DO65" s="27" cm="1">
        <f t="array" aca="1" ref="DO65" ca="1">SUM(INDIRECT(ADDRESS(savings_min_row, COLUMN()) &amp; ":" &amp; ADDRESS(savings_max_row, COLUMN())))</f>
        <v>0</v>
      </c>
      <c r="DP65" s="27" cm="1">
        <f t="array" aca="1" ref="DP65" ca="1">SUM(INDIRECT(ADDRESS(savings_min_row, COLUMN()) &amp; ":" &amp; ADDRESS(savings_max_row, COLUMN())))</f>
        <v>0</v>
      </c>
      <c r="DQ65" s="27" cm="1">
        <f t="array" aca="1" ref="DQ65" ca="1">SUM(INDIRECT(ADDRESS(savings_min_row, COLUMN()) &amp; ":" &amp; ADDRESS(savings_max_row, COLUMN())))</f>
        <v>0</v>
      </c>
      <c r="DR65" s="27" cm="1">
        <f t="array" aca="1" ref="DR65" ca="1">SUM(INDIRECT(ADDRESS(savings_min_row, COLUMN()) &amp; ":" &amp; ADDRESS(savings_max_row, COLUMN())))</f>
        <v>0</v>
      </c>
      <c r="DS65" s="27" cm="1">
        <f t="array" aca="1" ref="DS65" ca="1">SUM(INDIRECT(ADDRESS(savings_min_row, COLUMN()) &amp; ":" &amp; ADDRESS(savings_max_row, COLUMN())))</f>
        <v>0</v>
      </c>
      <c r="DT65" s="27" cm="1">
        <f t="array" aca="1" ref="DT65" ca="1">SUM(INDIRECT(ADDRESS(savings_min_row, COLUMN()) &amp; ":" &amp; ADDRESS(savings_max_row, COLUMN())))</f>
        <v>0</v>
      </c>
      <c r="DU65" s="27" cm="1">
        <f t="array" aca="1" ref="DU65" ca="1">SUM(INDIRECT(ADDRESS(savings_min_row, COLUMN()) &amp; ":" &amp; ADDRESS(savings_max_row, COLUMN())))</f>
        <v>0</v>
      </c>
      <c r="DV65" s="27" cm="1">
        <f t="array" aca="1" ref="DV65" ca="1">SUM(INDIRECT(ADDRESS(savings_min_row, COLUMN()) &amp; ":" &amp; ADDRESS(savings_max_row, COLUMN())))</f>
        <v>0</v>
      </c>
      <c r="DW65" s="27" cm="1">
        <f t="array" aca="1" ref="DW65" ca="1">SUM(INDIRECT(ADDRESS(savings_min_row, COLUMN()) &amp; ":" &amp; ADDRESS(savings_max_row, COLUMN())))</f>
        <v>0</v>
      </c>
      <c r="DX65" s="27" cm="1">
        <f t="array" aca="1" ref="DX65" ca="1">SUM(INDIRECT(ADDRESS(savings_min_row, COLUMN()) &amp; ":" &amp; ADDRESS(savings_max_row, COLUMN())))</f>
        <v>0</v>
      </c>
      <c r="DY65" s="27" cm="1">
        <f t="array" aca="1" ref="DY65" ca="1">SUM(INDIRECT(ADDRESS(savings_min_row, COLUMN()) &amp; ":" &amp; ADDRESS(savings_max_row, COLUMN())))</f>
        <v>0</v>
      </c>
      <c r="EA65" s="27" cm="1">
        <f t="array" aca="1" ref="EA65" ca="1">SUM(INDIRECT(ADDRESS(savings_min_row, COLUMN()) &amp; ":" &amp; ADDRESS(savings_max_row, COLUMN())))</f>
        <v>0</v>
      </c>
      <c r="EB65" s="27" cm="1">
        <f t="array" aca="1" ref="EB65" ca="1">SUM(INDIRECT(ADDRESS(savings_min_row, COLUMN()) &amp; ":" &amp; ADDRESS(savings_max_row, COLUMN())))</f>
        <v>0</v>
      </c>
      <c r="EC65" s="27" cm="1">
        <f t="array" aca="1" ref="EC65" ca="1">SUM(INDIRECT(ADDRESS(savings_min_row, COLUMN()) &amp; ":" &amp; ADDRESS(savings_max_row, COLUMN())))</f>
        <v>0</v>
      </c>
      <c r="ED65" s="27" cm="1">
        <f t="array" aca="1" ref="ED65" ca="1">SUM(INDIRECT(ADDRESS(savings_min_row, COLUMN()) &amp; ":" &amp; ADDRESS(savings_max_row, COLUMN())))</f>
        <v>0</v>
      </c>
      <c r="EE65" s="27" cm="1">
        <f t="array" aca="1" ref="EE65" ca="1">SUM(INDIRECT(ADDRESS(savings_min_row, COLUMN()) &amp; ":" &amp; ADDRESS(savings_max_row, COLUMN())))</f>
        <v>0</v>
      </c>
      <c r="EF65" s="27" cm="1">
        <f t="array" aca="1" ref="EF65" ca="1">SUM(INDIRECT(ADDRESS(savings_min_row, COLUMN()) &amp; ":" &amp; ADDRESS(savings_max_row, COLUMN())))</f>
        <v>0</v>
      </c>
      <c r="EG65" s="27" cm="1">
        <f t="array" aca="1" ref="EG65" ca="1">SUM(INDIRECT(ADDRESS(savings_min_row, COLUMN()) &amp; ":" &amp; ADDRESS(savings_max_row, COLUMN())))</f>
        <v>0</v>
      </c>
      <c r="EH65" s="27" cm="1">
        <f t="array" aca="1" ref="EH65" ca="1">SUM(INDIRECT(ADDRESS(savings_min_row, COLUMN()) &amp; ":" &amp; ADDRESS(savings_max_row, COLUMN())))</f>
        <v>0</v>
      </c>
      <c r="EI65" s="27" cm="1">
        <f t="array" aca="1" ref="EI65" ca="1">SUM(INDIRECT(ADDRESS(savings_min_row, COLUMN()) &amp; ":" &amp; ADDRESS(savings_max_row, COLUMN())))</f>
        <v>0</v>
      </c>
      <c r="EJ65" s="27" cm="1">
        <f t="array" aca="1" ref="EJ65" ca="1">SUM(INDIRECT(ADDRESS(savings_min_row, COLUMN()) &amp; ":" &amp; ADDRESS(savings_max_row, COLUMN())))</f>
        <v>0</v>
      </c>
      <c r="EK65" s="27" cm="1">
        <f t="array" aca="1" ref="EK65" ca="1">SUM(INDIRECT(ADDRESS(savings_min_row, COLUMN()) &amp; ":" &amp; ADDRESS(savings_max_row, COLUMN())))</f>
        <v>0</v>
      </c>
      <c r="EL65" s="27" cm="1">
        <f t="array" aca="1" ref="EL65" ca="1">SUM(INDIRECT(ADDRESS(savings_min_row, COLUMN()) &amp; ":" &amp; ADDRESS(savings_max_row, COLUMN())))</f>
        <v>0</v>
      </c>
      <c r="EM65" s="27" cm="1">
        <f t="array" aca="1" ref="EM65" ca="1">SUM(INDIRECT(ADDRESS(savings_min_row, COLUMN()) &amp; ":" &amp; ADDRESS(savings_max_row, COLUMN())))</f>
        <v>0</v>
      </c>
      <c r="EO65" s="27" cm="1">
        <f t="array" aca="1" ref="EO65" ca="1">SUM(INDIRECT(ADDRESS(savings_min_row, COLUMN()) &amp; ":" &amp; ADDRESS(savings_max_row, COLUMN())))</f>
        <v>0</v>
      </c>
      <c r="EP65" s="27" cm="1">
        <f t="array" aca="1" ref="EP65" ca="1">SUM(INDIRECT(ADDRESS(savings_min_row, COLUMN()) &amp; ":" &amp; ADDRESS(savings_max_row, COLUMN())))</f>
        <v>0</v>
      </c>
      <c r="EQ65" s="27" cm="1">
        <f t="array" aca="1" ref="EQ65" ca="1">SUM(INDIRECT(ADDRESS(savings_min_row, COLUMN()) &amp; ":" &amp; ADDRESS(savings_max_row, COLUMN())))</f>
        <v>0</v>
      </c>
      <c r="ER65" s="27" cm="1">
        <f t="array" aca="1" ref="ER65" ca="1">SUM(INDIRECT(ADDRESS(savings_min_row, COLUMN()) &amp; ":" &amp; ADDRESS(savings_max_row, COLUMN())))</f>
        <v>0</v>
      </c>
      <c r="ES65" s="27" cm="1">
        <f t="array" aca="1" ref="ES65" ca="1">SUM(INDIRECT(ADDRESS(savings_min_row, COLUMN()) &amp; ":" &amp; ADDRESS(savings_max_row, COLUMN())))</f>
        <v>0</v>
      </c>
      <c r="ET65" s="27" cm="1">
        <f t="array" aca="1" ref="ET65" ca="1">SUM(INDIRECT(ADDRESS(savings_min_row, COLUMN()) &amp; ":" &amp; ADDRESS(savings_max_row, COLUMN())))</f>
        <v>0</v>
      </c>
      <c r="EU65" s="27" cm="1">
        <f t="array" aca="1" ref="EU65" ca="1">SUM(INDIRECT(ADDRESS(savings_min_row, COLUMN()) &amp; ":" &amp; ADDRESS(savings_max_row, COLUMN())))</f>
        <v>0</v>
      </c>
      <c r="EV65" s="27" cm="1">
        <f t="array" aca="1" ref="EV65" ca="1">SUM(INDIRECT(ADDRESS(savings_min_row, COLUMN()) &amp; ":" &amp; ADDRESS(savings_max_row, COLUMN())))</f>
        <v>0</v>
      </c>
      <c r="EW65" s="27" cm="1">
        <f t="array" aca="1" ref="EW65" ca="1">SUM(INDIRECT(ADDRESS(savings_min_row, COLUMN()) &amp; ":" &amp; ADDRESS(savings_max_row, COLUMN())))</f>
        <v>0</v>
      </c>
      <c r="EX65" s="27" cm="1">
        <f t="array" aca="1" ref="EX65" ca="1">SUM(INDIRECT(ADDRESS(savings_min_row, COLUMN()) &amp; ":" &amp; ADDRESS(savings_max_row, COLUMN())))</f>
        <v>0</v>
      </c>
      <c r="EY65" s="27" cm="1">
        <f t="array" aca="1" ref="EY65" ca="1">SUM(INDIRECT(ADDRESS(savings_min_row, COLUMN()) &amp; ":" &amp; ADDRESS(savings_max_row, COLUMN())))</f>
        <v>0</v>
      </c>
      <c r="EZ65" s="27" cm="1">
        <f t="array" aca="1" ref="EZ65" ca="1">SUM(INDIRECT(ADDRESS(savings_min_row, COLUMN()) &amp; ":" &amp; ADDRESS(savings_max_row, COLUMN())))</f>
        <v>0</v>
      </c>
      <c r="FA65" s="27" cm="1">
        <f t="array" aca="1" ref="FA65" ca="1">SUM(INDIRECT(ADDRESS(savings_min_row, COLUMN()) &amp; ":" &amp; ADDRESS(savings_max_row, COLUMN())))</f>
        <v>0</v>
      </c>
    </row>
  </sheetData>
  <mergeCells count="11">
    <mergeCell ref="EO6:FA6"/>
    <mergeCell ref="E6:Q6"/>
    <mergeCell ref="CK6:CW6"/>
    <mergeCell ref="CY6:DK6"/>
    <mergeCell ref="DM6:DY6"/>
    <mergeCell ref="EA6:EM6"/>
    <mergeCell ref="S6:AE6"/>
    <mergeCell ref="AG6:AS6"/>
    <mergeCell ref="AU6:BG6"/>
    <mergeCell ref="BI6:BU6"/>
    <mergeCell ref="BW6:CI6"/>
  </mergeCells>
  <conditionalFormatting sqref="C11:C26 E11:Q26 S11:AE26 AG11:AS26 AU11:BG26 BI11:BU26 BW11:CI26 CK11:CW26 CY11:DK26 DM11:DY26 EA11:EM26 EO11:FA26">
    <cfRule type="expression" dxfId="10" priority="6">
      <formula>ROW(A11)&lt;=income_max_row</formula>
    </cfRule>
  </conditionalFormatting>
  <conditionalFormatting sqref="C30:C45 E30:Q45 S30:AE45 AG30:AS45 AU30:BG45 BI30:BU45 BW30:CI45 CK30:CW45 CY30:DK45 DM30:DY45 EA30:EM45 EO30:FA45">
    <cfRule type="expression" dxfId="9" priority="5">
      <formula>ROW(A30)&lt;=expenses_max_row</formula>
    </cfRule>
  </conditionalFormatting>
  <conditionalFormatting sqref="C49:C64 E49:Q64 S49:AE64 AG49:AS64 AU49:BG64 BI49:BU64 BW49:CI64 CK49:CW64 CY49:DK64 DM49:DY64 EA49:EM64 EO49:FA64">
    <cfRule type="expression" dxfId="8" priority="4">
      <formula>ROW(A49)&lt;=savings_max_row</formula>
    </cfRule>
  </conditionalFormatting>
  <conditionalFormatting sqref="E7:Q8 S7:AE8 AG7:AS8 AU7:BG8 BI7:BU8 BW7:CI8 CK7:CW8 CY7:DK8 DM7:DY8 EA7:EM8 EO7:FA8">
    <cfRule type="expression" dxfId="7" priority="1" stopIfTrue="1">
      <formula>AND(E$27=0, E$46=0, E$65=0)</formula>
    </cfRule>
    <cfRule type="expression" dxfId="6" priority="2" stopIfTrue="1">
      <formula>E$8=0</formula>
    </cfRule>
    <cfRule type="expression" dxfId="5" priority="3">
      <formula>E$8&lt;0</formula>
    </cfRule>
  </conditionalFormatting>
  <pageMargins left="0.7" right="0.7" top="0.75" bottom="0.75" header="0.3" footer="0.3"/>
  <pageSetup orientation="portrait"/>
  <headerFooter>
    <oddFooter>&amp;C&amp;"Helvetica Neue,Regular"&amp;12&amp;K000000&amp;P</oddFooter>
  </headerFooter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I29"/>
  <sheetViews>
    <sheetView showGridLines="0" zoomScale="150" zoomScaleNormal="150" workbookViewId="0">
      <pane ySplit="11" topLeftCell="A12" activePane="bottomLeft" state="frozen"/>
      <selection pane="bottomLeft" activeCell="G15" sqref="G15"/>
    </sheetView>
  </sheetViews>
  <sheetFormatPr baseColWidth="10" defaultColWidth="10.83203125" defaultRowHeight="16" customHeight="1" x14ac:dyDescent="0.2"/>
  <cols>
    <col min="1" max="1" width="10.83203125" style="39" customWidth="1"/>
    <col min="2" max="2" width="3.83203125" style="39" customWidth="1"/>
    <col min="3" max="4" width="18.83203125" style="39" customWidth="1"/>
    <col min="5" max="5" width="22.5" style="39" bestFit="1" customWidth="1"/>
    <col min="6" max="6" width="18.83203125" style="39" customWidth="1"/>
    <col min="7" max="7" width="36" style="39" bestFit="1" customWidth="1"/>
    <col min="8" max="9" width="18.83203125" style="39" customWidth="1"/>
    <col min="10" max="16384" width="10.83203125" style="39"/>
  </cols>
  <sheetData>
    <row r="1" spans="1:9" s="45" customFormat="1" ht="10" customHeight="1" x14ac:dyDescent="0.2">
      <c r="A1" s="55"/>
      <c r="B1" s="55"/>
      <c r="C1" s="55"/>
      <c r="D1" s="55"/>
      <c r="E1" s="55"/>
    </row>
    <row r="2" spans="1:9" s="45" customFormat="1" ht="29" customHeight="1" x14ac:dyDescent="0.35">
      <c r="A2" s="55"/>
      <c r="B2" s="54" t="s">
        <v>15</v>
      </c>
      <c r="C2" s="55"/>
      <c r="D2" s="55"/>
      <c r="E2" s="55"/>
    </row>
    <row r="3" spans="1:9" s="45" customFormat="1" ht="10" customHeight="1" x14ac:dyDescent="0.2">
      <c r="A3" s="55"/>
      <c r="B3" s="55"/>
      <c r="C3" s="55"/>
      <c r="D3" s="55"/>
      <c r="E3" s="55"/>
    </row>
    <row r="4" spans="1:9" ht="15.25" customHeight="1" x14ac:dyDescent="0.2">
      <c r="A4" s="10"/>
      <c r="B4" s="10"/>
      <c r="C4" s="10"/>
      <c r="D4" s="10"/>
      <c r="E4" s="10"/>
    </row>
    <row r="5" spans="1:9" ht="15.25" customHeight="1" x14ac:dyDescent="0.2">
      <c r="A5" s="10"/>
      <c r="B5" s="10"/>
      <c r="C5" s="10"/>
      <c r="D5" s="10"/>
      <c r="E5" s="10"/>
    </row>
    <row r="6" spans="1:9" ht="15.25" customHeight="1" x14ac:dyDescent="0.2">
      <c r="A6" s="10"/>
      <c r="B6" s="10"/>
      <c r="C6" s="10"/>
      <c r="D6" s="10"/>
      <c r="E6" s="10"/>
    </row>
    <row r="7" spans="1:9" ht="15.25" customHeight="1" x14ac:dyDescent="0.2">
      <c r="A7" s="10"/>
      <c r="B7" s="10"/>
      <c r="C7" s="10"/>
      <c r="D7" s="10"/>
      <c r="E7" s="10"/>
    </row>
    <row r="8" spans="1:9" ht="15.25" customHeight="1" x14ac:dyDescent="0.2">
      <c r="A8" s="10"/>
      <c r="B8" s="10"/>
      <c r="C8" s="10"/>
      <c r="D8" s="10"/>
      <c r="E8" s="10"/>
    </row>
    <row r="9" spans="1:9" ht="15.25" customHeight="1" x14ac:dyDescent="0.2">
      <c r="A9" s="10"/>
      <c r="B9" s="10"/>
      <c r="C9" s="10"/>
      <c r="D9" s="10"/>
      <c r="E9" s="10"/>
    </row>
    <row r="10" spans="1:9" ht="15.25" customHeight="1" x14ac:dyDescent="0.2">
      <c r="A10" s="10"/>
      <c r="B10" s="10"/>
      <c r="C10" s="10"/>
      <c r="D10" s="10"/>
      <c r="E10" s="10"/>
    </row>
    <row r="11" spans="1:9" ht="16" customHeight="1" x14ac:dyDescent="0.2">
      <c r="C11" s="56" t="s">
        <v>34</v>
      </c>
      <c r="D11" s="56" t="s">
        <v>35</v>
      </c>
      <c r="E11" s="56" t="s">
        <v>36</v>
      </c>
      <c r="F11" s="56" t="s">
        <v>37</v>
      </c>
      <c r="G11" s="56" t="s">
        <v>38</v>
      </c>
      <c r="H11" s="60" t="s">
        <v>39</v>
      </c>
      <c r="I11" s="60" t="s">
        <v>40</v>
      </c>
    </row>
    <row r="12" spans="1:9" ht="16" customHeight="1" x14ac:dyDescent="0.2">
      <c r="C12" s="58">
        <v>46170</v>
      </c>
      <c r="D12" s="57" t="s">
        <v>6</v>
      </c>
      <c r="E12" s="57" t="s">
        <v>119</v>
      </c>
      <c r="F12" s="59">
        <v>145744</v>
      </c>
      <c r="G12" s="57" t="s">
        <v>127</v>
      </c>
      <c r="H12" s="90" cm="1">
        <f t="array" ref="H12">SUMPRODUCT(Tracking[Amount], --(Tracking[Date]&lt;=Tracking[[#This Row],[Date]]), (Tracking[Type]&lt;&gt;"Income") * (-1) + (Tracking[Type]="Income"))</f>
        <v>256488</v>
      </c>
      <c r="I12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46174</v>
      </c>
    </row>
    <row r="13" spans="1:9" ht="16" customHeight="1" x14ac:dyDescent="0.2">
      <c r="C13" s="58">
        <v>46140</v>
      </c>
      <c r="D13" s="57" t="s">
        <v>6</v>
      </c>
      <c r="E13" s="57" t="s">
        <v>119</v>
      </c>
      <c r="F13" s="59">
        <v>145744</v>
      </c>
      <c r="G13" s="57" t="s">
        <v>127</v>
      </c>
      <c r="H13" s="90" cm="1">
        <f t="array" ref="H13">SUMPRODUCT(Tracking[Amount], --(Tracking[Date]&lt;=Tracking[[#This Row],[Date]]), (Tracking[Type]&lt;&gt;"Income") * (-1) + (Tracking[Type]="Income"))</f>
        <v>145744</v>
      </c>
      <c r="I13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46143</v>
      </c>
    </row>
    <row r="14" spans="1:9" ht="16" customHeight="1" x14ac:dyDescent="0.2">
      <c r="C14" s="58">
        <v>46143</v>
      </c>
      <c r="D14" s="57" t="s">
        <v>10</v>
      </c>
      <c r="E14" s="57" t="s">
        <v>11</v>
      </c>
      <c r="F14" s="59">
        <v>35000</v>
      </c>
      <c r="G14" s="57" t="s">
        <v>11</v>
      </c>
      <c r="H14" s="90" cm="1">
        <f t="array" ref="H14">SUMPRODUCT(Tracking[Amount], --(Tracking[Date]&lt;=Tracking[[#This Row],[Date]]), (Tracking[Type]&lt;&gt;"Income") * (-1) + (Tracking[Type]="Income"))</f>
        <v>110744</v>
      </c>
      <c r="I14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46143</v>
      </c>
    </row>
    <row r="15" spans="1:9" ht="16" customHeight="1" x14ac:dyDescent="0.2">
      <c r="C15" s="58">
        <v>46174</v>
      </c>
      <c r="D15" s="57" t="s">
        <v>10</v>
      </c>
      <c r="E15" s="57" t="s">
        <v>11</v>
      </c>
      <c r="F15" s="59">
        <v>35000</v>
      </c>
      <c r="G15" s="57" t="s">
        <v>11</v>
      </c>
      <c r="H15" s="90" cm="1">
        <f t="array" ref="H15">SUMPRODUCT(Tracking[Amount], --(Tracking[Date]&lt;=Tracking[[#This Row],[Date]]), (Tracking[Type]&lt;&gt;"Income") * (-1) + (Tracking[Type]="Income"))</f>
        <v>221488</v>
      </c>
      <c r="I15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46174</v>
      </c>
    </row>
    <row r="16" spans="1:9" ht="16" customHeight="1" x14ac:dyDescent="0.2">
      <c r="C16" s="58"/>
      <c r="D16" s="57"/>
      <c r="E16" s="57"/>
      <c r="F16" s="59"/>
      <c r="G16" s="57"/>
      <c r="H16" s="90" cm="1">
        <f t="array" ref="H16">SUMPRODUCT(Tracking[Amount], --(Tracking[Date]&lt;=Tracking[[#This Row],[Date]]), (Tracking[Type]&lt;&gt;"Income") * (-1) + (Tracking[Type]="Income"))</f>
        <v>0</v>
      </c>
      <c r="I16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17" spans="3:9" ht="16" customHeight="1" x14ac:dyDescent="0.2">
      <c r="C17" s="58"/>
      <c r="D17" s="57"/>
      <c r="E17" s="57"/>
      <c r="F17" s="59"/>
      <c r="G17" s="57"/>
      <c r="H17" s="90" cm="1">
        <f t="array" ref="H17">SUMPRODUCT(Tracking[Amount], --(Tracking[Date]&lt;=Tracking[[#This Row],[Date]]), (Tracking[Type]&lt;&gt;"Income") * (-1) + (Tracking[Type]="Income"))</f>
        <v>0</v>
      </c>
      <c r="I17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18" spans="3:9" ht="16" customHeight="1" x14ac:dyDescent="0.2">
      <c r="C18" s="58"/>
      <c r="D18" s="57"/>
      <c r="E18" s="57"/>
      <c r="F18" s="59"/>
      <c r="G18" s="57"/>
      <c r="H18" s="90" cm="1">
        <f t="array" ref="H18">SUMPRODUCT(Tracking[Amount], --(Tracking[Date]&lt;=Tracking[[#This Row],[Date]]), (Tracking[Type]&lt;&gt;"Income") * (-1) + (Tracking[Type]="Income"))</f>
        <v>0</v>
      </c>
      <c r="I18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19" spans="3:9" ht="16" customHeight="1" x14ac:dyDescent="0.2">
      <c r="C19" s="58"/>
      <c r="D19" s="57"/>
      <c r="E19" s="57"/>
      <c r="F19" s="59"/>
      <c r="G19" s="57"/>
      <c r="H19" s="90" cm="1">
        <f t="array" ref="H19">SUMPRODUCT(Tracking[Amount], --(Tracking[Date]&lt;=Tracking[[#This Row],[Date]]), (Tracking[Type]&lt;&gt;"Income") * (-1) + (Tracking[Type]="Income"))</f>
        <v>0</v>
      </c>
      <c r="I19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20" spans="3:9" ht="16" customHeight="1" x14ac:dyDescent="0.2">
      <c r="C20" s="58"/>
      <c r="D20" s="57"/>
      <c r="E20" s="57"/>
      <c r="F20" s="59"/>
      <c r="G20" s="57"/>
      <c r="H20" s="90" cm="1">
        <f t="array" ref="H20">SUMPRODUCT(Tracking[Amount], --(Tracking[Date]&lt;=Tracking[[#This Row],[Date]]), (Tracking[Type]&lt;&gt;"Income") * (-1) + (Tracking[Type]="Income"))</f>
        <v>0</v>
      </c>
      <c r="I20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21" spans="3:9" ht="16" customHeight="1" x14ac:dyDescent="0.2">
      <c r="C21" s="58"/>
      <c r="D21" s="57"/>
      <c r="E21" s="57"/>
      <c r="F21" s="59"/>
      <c r="G21" s="57"/>
      <c r="H21" s="90" cm="1">
        <f t="array" ref="H21">SUMPRODUCT(Tracking[Amount], --(Tracking[Date]&lt;=Tracking[[#This Row],[Date]]), (Tracking[Type]&lt;&gt;"Income") * (-1) + (Tracking[Type]="Income"))</f>
        <v>0</v>
      </c>
      <c r="I21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22" spans="3:9" ht="16" customHeight="1" x14ac:dyDescent="0.2">
      <c r="C22" s="58"/>
      <c r="D22" s="57"/>
      <c r="E22" s="57"/>
      <c r="F22" s="59"/>
      <c r="G22" s="57"/>
      <c r="H22" s="90" cm="1">
        <f t="array" ref="H22">SUMPRODUCT(Tracking[Amount], --(Tracking[Date]&lt;=Tracking[[#This Row],[Date]]), (Tracking[Type]&lt;&gt;"Income") * (-1) + (Tracking[Type]="Income"))</f>
        <v>0</v>
      </c>
      <c r="I22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23" spans="3:9" ht="16" customHeight="1" x14ac:dyDescent="0.2">
      <c r="C23" s="58"/>
      <c r="D23" s="57"/>
      <c r="E23" s="57"/>
      <c r="F23" s="59"/>
      <c r="G23" s="57"/>
      <c r="H23" s="90" cm="1">
        <f t="array" ref="H23">SUMPRODUCT(Tracking[Amount], --(Tracking[Date]&lt;=Tracking[[#This Row],[Date]]), (Tracking[Type]&lt;&gt;"Income") * (-1) + (Tracking[Type]="Income"))</f>
        <v>0</v>
      </c>
      <c r="I23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24" spans="3:9" ht="16" customHeight="1" x14ac:dyDescent="0.2">
      <c r="C24" s="58"/>
      <c r="D24" s="57"/>
      <c r="E24" s="57"/>
      <c r="F24" s="59"/>
      <c r="G24" s="57"/>
      <c r="H24" s="90" cm="1">
        <f t="array" ref="H24">SUMPRODUCT(Tracking[Amount], --(Tracking[Date]&lt;=Tracking[[#This Row],[Date]]), (Tracking[Type]&lt;&gt;"Income") * (-1) + (Tracking[Type]="Income"))</f>
        <v>0</v>
      </c>
      <c r="I24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25" spans="3:9" ht="16" customHeight="1" x14ac:dyDescent="0.2">
      <c r="C25" s="58"/>
      <c r="D25" s="57"/>
      <c r="E25" s="57"/>
      <c r="F25" s="59"/>
      <c r="G25" s="57"/>
      <c r="H25" s="90" cm="1">
        <f t="array" ref="H25">SUMPRODUCT(Tracking[Amount], --(Tracking[Date]&lt;=Tracking[[#This Row],[Date]]), (Tracking[Type]&lt;&gt;"Income") * (-1) + (Tracking[Type]="Income"))</f>
        <v>0</v>
      </c>
      <c r="I25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26" spans="3:9" ht="16" customHeight="1" x14ac:dyDescent="0.2">
      <c r="C26" s="58"/>
      <c r="D26" s="57"/>
      <c r="E26" s="57"/>
      <c r="F26" s="59"/>
      <c r="G26" s="57"/>
      <c r="H26" s="90" cm="1">
        <f t="array" ref="H26">SUMPRODUCT(Tracking[Amount], --(Tracking[Date]&lt;=Tracking[[#This Row],[Date]]), (Tracking[Type]&lt;&gt;"Income") * (-1) + (Tracking[Type]="Income"))</f>
        <v>0</v>
      </c>
      <c r="I26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27" spans="3:9" ht="16" customHeight="1" x14ac:dyDescent="0.2">
      <c r="C27" s="58"/>
      <c r="D27" s="57"/>
      <c r="E27" s="57"/>
      <c r="F27" s="59"/>
      <c r="G27" s="57"/>
      <c r="H27" s="90" cm="1">
        <f t="array" ref="H27">SUMPRODUCT(Tracking[Amount], --(Tracking[Date]&lt;=Tracking[[#This Row],[Date]]), (Tracking[Type]&lt;&gt;"Income") * (-1) + (Tracking[Type]="Income"))</f>
        <v>0</v>
      </c>
      <c r="I27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28" spans="3:9" ht="16" customHeight="1" x14ac:dyDescent="0.2">
      <c r="C28" s="58"/>
      <c r="D28" s="57"/>
      <c r="E28" s="57"/>
      <c r="F28" s="59"/>
      <c r="G28" s="57"/>
      <c r="H28" s="90" cm="1">
        <f t="array" ref="H28">SUMPRODUCT(Tracking[Amount], --(Tracking[Date]&lt;=Tracking[[#This Row],[Date]]), (Tracking[Type]&lt;&gt;"Income") * (-1) + (Tracking[Type]="Income"))</f>
        <v>0</v>
      </c>
      <c r="I28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  <row r="29" spans="3:9" ht="16" customHeight="1" x14ac:dyDescent="0.2">
      <c r="C29" s="58"/>
      <c r="D29" s="57"/>
      <c r="E29" s="57"/>
      <c r="F29" s="59"/>
      <c r="G29" s="57"/>
      <c r="H29" s="90" cm="1">
        <f t="array" ref="H29">SUMPRODUCT(Tracking[Amount], --(Tracking[Date]&lt;=Tracking[[#This Row],[Date]]), (Tracking[Type]&lt;&gt;"Income") * (-1) + (Tracking[Type]="Income"))</f>
        <v>0</v>
      </c>
      <c r="I29" s="68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0</v>
      </c>
    </row>
  </sheetData>
  <phoneticPr fontId="33" type="noConversion"/>
  <conditionalFormatting sqref="E12:E29">
    <cfRule type="expression" dxfId="4" priority="4" stopIfTrue="1">
      <formula>ISNA(MATCH(E12, INDIRECT(D12), 0))</formula>
    </cfRule>
  </conditionalFormatting>
  <conditionalFormatting sqref="F12:F29">
    <cfRule type="expression" dxfId="3" priority="3">
      <formula>D12="Income"</formula>
    </cfRule>
  </conditionalFormatting>
  <conditionalFormatting sqref="H12:H29">
    <cfRule type="expression" dxfId="2" priority="2">
      <formula>F12="Income"</formula>
    </cfRule>
  </conditionalFormatting>
  <conditionalFormatting sqref="I12:I29">
    <cfRule type="expression" dxfId="1" priority="1">
      <formula>AND(D12="Income", Shift_late_income_status="Active", DAY(C12)&gt;=Shift_late_income_starting_date)</formula>
    </cfRule>
  </conditionalFormatting>
  <dataValidations disablePrompts="1" count="4">
    <dataValidation type="date" operator="greaterThan" allowBlank="1" showInputMessage="1" showErrorMessage="1" errorTitle="Invalid Date" error="This Table only accepts dates after 1/1/2020, please enter a valid date" sqref="C12:C29" xr:uid="{81932867-D420-054E-93B2-712E24192613}">
      <formula1>43831</formula1>
    </dataValidation>
    <dataValidation type="list" allowBlank="1" showInputMessage="1" showErrorMessage="1" errorTitle="Invalid Type" error="Please select a type from the dropdown only." sqref="D12:D29" xr:uid="{94FEF91D-66B2-D44D-ACC1-8029B6252627}">
      <formula1>"Income, Expenses, Savings"</formula1>
    </dataValidation>
    <dataValidation type="list" allowBlank="1" showInputMessage="1" showErrorMessage="1" sqref="E12:E29" xr:uid="{17C89392-CED2-694D-A659-7F4EB975DEFB}">
      <formula1>INDIRECT(D12)</formula1>
    </dataValidation>
    <dataValidation type="custom" allowBlank="1" showInputMessage="1" showErrorMessage="1" errorTitle="Invalid Amount" error="Please enter a valid amount." sqref="F12:F29" xr:uid="{01AFD556-D115-8949-A68B-12FAE2E3E5B5}">
      <formula1>ISNUMBER(F12)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E364-CC68-1F41-914A-9F33267412C2}">
  <sheetPr>
    <tabColor theme="1" tint="0.499984740745262"/>
  </sheetPr>
  <dimension ref="A1"/>
  <sheetViews>
    <sheetView showGridLines="0" topLeftCell="XFD1048576" zoomScaleNormal="100" workbookViewId="0">
      <selection sqref="A1:XFD1048576"/>
    </sheetView>
  </sheetViews>
  <sheetFormatPr baseColWidth="10" defaultColWidth="0" defaultRowHeight="16" zeroHeight="1" x14ac:dyDescent="0.2"/>
  <cols>
    <col min="1" max="16384" width="10.83203125" hidden="1"/>
  </cols>
  <sheetData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8680-DDD9-1448-813B-4BCFBFCF6654}">
  <dimension ref="C1:N75"/>
  <sheetViews>
    <sheetView showGridLines="0" topLeftCell="A3" zoomScale="110" workbookViewId="0">
      <selection activeCell="F29" sqref="F28:F29"/>
    </sheetView>
  </sheetViews>
  <sheetFormatPr baseColWidth="10" defaultRowHeight="16" x14ac:dyDescent="0.2"/>
  <cols>
    <col min="1" max="2" width="1" style="162" customWidth="1"/>
    <col min="3" max="3" width="32.33203125" style="181" bestFit="1" customWidth="1"/>
    <col min="4" max="4" width="25.6640625" style="181" bestFit="1" customWidth="1"/>
    <col min="5" max="5" width="16.33203125" style="196" customWidth="1"/>
    <col min="6" max="6" width="30.33203125" style="170" bestFit="1" customWidth="1"/>
    <col min="7" max="7" width="23.33203125" style="170" bestFit="1" customWidth="1"/>
    <col min="8" max="8" width="25.6640625" style="170" bestFit="1" customWidth="1"/>
    <col min="9" max="9" width="16.83203125" style="170" bestFit="1" customWidth="1"/>
    <col min="10" max="10" width="10.33203125" style="162" bestFit="1" customWidth="1"/>
    <col min="11" max="11" width="10.83203125" style="162"/>
    <col min="12" max="12" width="31.5" style="162" customWidth="1"/>
    <col min="13" max="13" width="12.6640625" style="162" bestFit="1" customWidth="1"/>
    <col min="14" max="16384" width="10.83203125" style="162"/>
  </cols>
  <sheetData>
    <row r="1" spans="3:13" ht="3" customHeight="1" x14ac:dyDescent="0.2">
      <c r="C1" s="162"/>
      <c r="D1" s="162"/>
      <c r="E1" s="162"/>
      <c r="F1" s="162"/>
      <c r="G1" s="162"/>
      <c r="H1" s="162"/>
      <c r="I1" s="162"/>
    </row>
    <row r="2" spans="3:13" ht="3" customHeight="1" x14ac:dyDescent="0.2">
      <c r="C2" s="162"/>
      <c r="D2" s="162"/>
      <c r="E2" s="162"/>
      <c r="F2" s="162"/>
      <c r="G2" s="162"/>
      <c r="H2" s="162"/>
      <c r="I2" s="162"/>
    </row>
    <row r="3" spans="3:13" x14ac:dyDescent="0.2">
      <c r="C3" s="163" t="s">
        <v>128</v>
      </c>
      <c r="D3" s="164">
        <v>5.8099999999999999E-2</v>
      </c>
      <c r="E3" s="162"/>
      <c r="F3" s="163" t="s">
        <v>129</v>
      </c>
      <c r="G3" s="165">
        <f>SUM(E10:E1048576)</f>
        <v>1050200</v>
      </c>
      <c r="H3" s="166"/>
      <c r="I3" s="162"/>
      <c r="L3" s="163" t="s">
        <v>130</v>
      </c>
      <c r="M3" s="167">
        <f ca="1">G4-$G$3</f>
        <v>428979.62417698465</v>
      </c>
    </row>
    <row r="4" spans="3:13" x14ac:dyDescent="0.2">
      <c r="C4" s="163" t="s">
        <v>131</v>
      </c>
      <c r="D4" s="164">
        <v>6.2E-2</v>
      </c>
      <c r="E4" s="162"/>
      <c r="F4" s="163" t="s">
        <v>132</v>
      </c>
      <c r="G4" s="168">
        <f ca="1">SUM(F10:F1048576)</f>
        <v>1479179.6241769847</v>
      </c>
      <c r="H4" s="169">
        <f ca="1">MEDIAN($G$4,$G$5,$G$6,$G$7)</f>
        <v>1588964.4737794297</v>
      </c>
      <c r="J4" s="171"/>
      <c r="L4" s="163" t="s">
        <v>133</v>
      </c>
      <c r="M4" s="167">
        <f ca="1">G6-$G$3</f>
        <v>616300.74302557809</v>
      </c>
    </row>
    <row r="5" spans="3:13" x14ac:dyDescent="0.2">
      <c r="C5" s="163" t="s">
        <v>134</v>
      </c>
      <c r="D5" s="164">
        <v>0.08</v>
      </c>
      <c r="E5" s="162"/>
      <c r="F5" s="163" t="s">
        <v>135</v>
      </c>
      <c r="G5" s="172">
        <f ca="1">SUM(G10:G1048576)</f>
        <v>1511428.2045332813</v>
      </c>
      <c r="H5" s="169">
        <f ca="1">AVERAGE($G$4,$G$5,$G$6,$G$7)</f>
        <v>1627150.36355303</v>
      </c>
      <c r="L5" s="163" t="s">
        <v>136</v>
      </c>
      <c r="M5" s="167">
        <f ca="1">G5-$G$3</f>
        <v>461228.20453328127</v>
      </c>
    </row>
    <row r="6" spans="3:13" x14ac:dyDescent="0.2">
      <c r="C6" s="163" t="s">
        <v>137</v>
      </c>
      <c r="D6" s="164">
        <v>0.1</v>
      </c>
      <c r="E6" s="162"/>
      <c r="F6" s="163" t="s">
        <v>138</v>
      </c>
      <c r="G6" s="173">
        <f ca="1">SUM(H10:H1048576)</f>
        <v>1666500.7430255781</v>
      </c>
      <c r="L6" s="163" t="s">
        <v>139</v>
      </c>
      <c r="M6" s="167">
        <f ca="1">G7-$G$3</f>
        <v>801292.88247627579</v>
      </c>
    </row>
    <row r="7" spans="3:13" x14ac:dyDescent="0.2">
      <c r="C7" s="163" t="s">
        <v>140</v>
      </c>
      <c r="D7" s="174">
        <f ca="1">TODAY()</f>
        <v>46282</v>
      </c>
      <c r="E7" s="162"/>
      <c r="F7" s="163" t="s">
        <v>141</v>
      </c>
      <c r="G7" s="175">
        <f ca="1">SUM(I10:I1048576)</f>
        <v>1851492.8824762758</v>
      </c>
      <c r="J7" s="171"/>
    </row>
    <row r="8" spans="3:13" x14ac:dyDescent="0.2">
      <c r="C8" s="162"/>
      <c r="D8" s="162"/>
      <c r="E8" s="162"/>
      <c r="F8" s="162"/>
      <c r="G8" s="162"/>
      <c r="H8" s="162"/>
      <c r="I8" s="162"/>
      <c r="L8" s="176" t="s">
        <v>142</v>
      </c>
      <c r="M8" s="177">
        <v>65000</v>
      </c>
    </row>
    <row r="9" spans="3:13" x14ac:dyDescent="0.2">
      <c r="C9" s="178" t="s">
        <v>126</v>
      </c>
      <c r="D9" s="178" t="s">
        <v>34</v>
      </c>
      <c r="E9" s="178" t="s">
        <v>143</v>
      </c>
      <c r="F9" s="178" t="s">
        <v>144</v>
      </c>
      <c r="G9" s="178" t="s">
        <v>145</v>
      </c>
      <c r="H9" s="178" t="s">
        <v>146</v>
      </c>
      <c r="I9" s="178" t="s">
        <v>147</v>
      </c>
      <c r="L9" s="179" t="s">
        <v>148</v>
      </c>
      <c r="M9" s="180">
        <f>NPER(D3/12, -$M$8, G3)</f>
        <v>16.864587170335664</v>
      </c>
    </row>
    <row r="10" spans="3:13" x14ac:dyDescent="0.2">
      <c r="C10" s="181" t="s">
        <v>149</v>
      </c>
      <c r="D10" s="182">
        <v>43221</v>
      </c>
      <c r="E10" s="183">
        <v>25200</v>
      </c>
      <c r="F10" s="170">
        <f ca="1">$E10*(1+$D$3)^(($D$7-$D10)/365)</f>
        <v>40465.877198634822</v>
      </c>
      <c r="G10" s="170">
        <f ca="1">$E10*(1+$D$4)^(($D$7-$D10)/365)</f>
        <v>41733.865431106795</v>
      </c>
      <c r="H10" s="170">
        <f ca="1">$E10*(1+$D$5)^(($D$7-$D10)/365)</f>
        <v>48050.977529873191</v>
      </c>
      <c r="I10" s="170">
        <f ca="1">$E10*(1+$D$6)^(($D$7-$D10)/365)</f>
        <v>56044.380509972529</v>
      </c>
      <c r="L10" s="179" t="s">
        <v>150</v>
      </c>
      <c r="M10" s="180">
        <f ca="1">NPER(D3/12, -$M$8, G4)</f>
        <v>24.169025022545419</v>
      </c>
    </row>
    <row r="11" spans="3:13" x14ac:dyDescent="0.2">
      <c r="C11" s="181" t="s">
        <v>151</v>
      </c>
      <c r="D11" s="182">
        <v>43221</v>
      </c>
      <c r="E11" s="183">
        <v>6400</v>
      </c>
      <c r="F11" s="170">
        <f t="shared" ref="F11:F48" ca="1" si="0">$E11*(1+$D$3)^(($D$7-$D11)/365)</f>
        <v>10277.048177431065</v>
      </c>
      <c r="G11" s="170">
        <f t="shared" ref="G11:G48" ca="1" si="1">$E11*(1+$D$4)^(($D$7-$D11)/365)</f>
        <v>10599.076934884266</v>
      </c>
      <c r="H11" s="170">
        <f t="shared" ref="H11:H48" ca="1" si="2">$E11*(1+$D$5)^(($D$7-$D11)/365)</f>
        <v>12203.422864729699</v>
      </c>
      <c r="I11" s="170">
        <f t="shared" ref="I11:I48" ca="1" si="3">$E11*(1+$D$6)^(($D$7-$D11)/365)</f>
        <v>14233.493462850165</v>
      </c>
      <c r="L11" s="179" t="s">
        <v>152</v>
      </c>
      <c r="M11" s="180">
        <f ca="1">NPER(D4/12, -$M$8, G5)</f>
        <v>24.836494223292799</v>
      </c>
    </row>
    <row r="12" spans="3:13" x14ac:dyDescent="0.2">
      <c r="C12" s="181" t="s">
        <v>153</v>
      </c>
      <c r="D12" s="182">
        <v>43266</v>
      </c>
      <c r="E12" s="183">
        <v>37800</v>
      </c>
      <c r="F12" s="170">
        <f t="shared" ca="1" si="0"/>
        <v>60277.658930676545</v>
      </c>
      <c r="G12" s="170">
        <f t="shared" ca="1" si="1"/>
        <v>62138.253079414455</v>
      </c>
      <c r="H12" s="170">
        <f t="shared" ca="1" si="2"/>
        <v>71395.81397274867</v>
      </c>
      <c r="I12" s="170">
        <f t="shared" ca="1" si="3"/>
        <v>83084.521748696177</v>
      </c>
      <c r="L12" s="179" t="s">
        <v>154</v>
      </c>
      <c r="M12" s="180">
        <f ca="1">NPER(D5/12, -$M$8, G6)</f>
        <v>28.209981906263103</v>
      </c>
    </row>
    <row r="13" spans="3:13" x14ac:dyDescent="0.2">
      <c r="C13" s="181" t="s">
        <v>155</v>
      </c>
      <c r="D13" s="182">
        <v>43268</v>
      </c>
      <c r="E13" s="183">
        <v>29000</v>
      </c>
      <c r="F13" s="170">
        <f t="shared" ca="1" si="0"/>
        <v>46230.45650335808</v>
      </c>
      <c r="G13" s="170">
        <f t="shared" ca="1" si="1"/>
        <v>47656.494071852067</v>
      </c>
      <c r="H13" s="170">
        <f t="shared" ca="1" si="2"/>
        <v>54751.472473064045</v>
      </c>
      <c r="I13" s="170">
        <f t="shared" ca="1" si="3"/>
        <v>63708.812943374214</v>
      </c>
      <c r="L13" s="184" t="s">
        <v>156</v>
      </c>
      <c r="M13" s="185">
        <f ca="1">NPER(D6/12, -$M$8, G7)</f>
        <v>32.653318350672969</v>
      </c>
    </row>
    <row r="14" spans="3:13" x14ac:dyDescent="0.2">
      <c r="C14" s="181" t="s">
        <v>157</v>
      </c>
      <c r="D14" s="182">
        <v>43298</v>
      </c>
      <c r="E14" s="183">
        <v>44000</v>
      </c>
      <c r="F14" s="170">
        <f t="shared" ca="1" si="0"/>
        <v>69817.929628814949</v>
      </c>
      <c r="G14" s="170">
        <f t="shared" ca="1" si="1"/>
        <v>71949.792805510428</v>
      </c>
      <c r="H14" s="170">
        <f t="shared" ca="1" si="2"/>
        <v>82547.385795237555</v>
      </c>
      <c r="I14" s="170">
        <f t="shared" ca="1" si="3"/>
        <v>95907.385773723276</v>
      </c>
    </row>
    <row r="15" spans="3:13" x14ac:dyDescent="0.2">
      <c r="C15" s="181" t="s">
        <v>158</v>
      </c>
      <c r="D15" s="182">
        <v>43298</v>
      </c>
      <c r="E15" s="183">
        <v>28500</v>
      </c>
      <c r="F15" s="170">
        <f t="shared" ca="1" si="0"/>
        <v>45222.977145936951</v>
      </c>
      <c r="G15" s="170">
        <f t="shared" ca="1" si="1"/>
        <v>46603.843067205613</v>
      </c>
      <c r="H15" s="170">
        <f t="shared" ca="1" si="2"/>
        <v>53468.193071915237</v>
      </c>
      <c r="I15" s="170">
        <f t="shared" ca="1" si="3"/>
        <v>62121.82942161621</v>
      </c>
    </row>
    <row r="16" spans="3:13" x14ac:dyDescent="0.2">
      <c r="C16" s="181" t="s">
        <v>159</v>
      </c>
      <c r="D16" s="186">
        <v>44023</v>
      </c>
      <c r="E16" s="187">
        <v>12000</v>
      </c>
      <c r="F16" s="170">
        <f t="shared" ca="1" si="0"/>
        <v>17020.726346792286</v>
      </c>
      <c r="G16" s="170">
        <f t="shared" ca="1" si="1"/>
        <v>17412.733522214243</v>
      </c>
      <c r="H16" s="170">
        <f t="shared" ca="1" si="2"/>
        <v>19321.562420909584</v>
      </c>
      <c r="I16" s="170">
        <f t="shared" ca="1" si="3"/>
        <v>21645.233519634974</v>
      </c>
      <c r="J16" s="188"/>
    </row>
    <row r="17" spans="3:12" x14ac:dyDescent="0.2">
      <c r="C17" s="181" t="s">
        <v>160</v>
      </c>
      <c r="D17" s="182">
        <v>44500</v>
      </c>
      <c r="E17" s="183">
        <v>113500</v>
      </c>
      <c r="F17" s="170">
        <f t="shared" ca="1" si="0"/>
        <v>149534.01176736856</v>
      </c>
      <c r="G17" s="170">
        <f t="shared" ca="1" si="1"/>
        <v>152244.20211162002</v>
      </c>
      <c r="H17" s="170">
        <f t="shared" ca="1" si="2"/>
        <v>165263.53794489242</v>
      </c>
      <c r="I17" s="170">
        <f t="shared" ca="1" si="3"/>
        <v>180751.90734767259</v>
      </c>
      <c r="J17" s="188"/>
    </row>
    <row r="18" spans="3:12" x14ac:dyDescent="0.2">
      <c r="C18" s="181" t="s">
        <v>161</v>
      </c>
      <c r="D18" s="182">
        <v>44571</v>
      </c>
      <c r="E18" s="183">
        <v>94000</v>
      </c>
      <c r="F18" s="170">
        <f t="shared" ca="1" si="0"/>
        <v>122490.1106815011</v>
      </c>
      <c r="G18" s="170">
        <f t="shared" ca="1" si="1"/>
        <v>124620.93324538093</v>
      </c>
      <c r="H18" s="170">
        <f t="shared" ca="1" si="2"/>
        <v>134836.48752984975</v>
      </c>
      <c r="I18" s="170">
        <f t="shared" ca="1" si="3"/>
        <v>146947.82184596465</v>
      </c>
      <c r="J18" s="188"/>
    </row>
    <row r="19" spans="3:12" x14ac:dyDescent="0.2">
      <c r="C19" s="181" t="s">
        <v>159</v>
      </c>
      <c r="D19" s="182">
        <v>44631</v>
      </c>
      <c r="E19" s="183">
        <v>1600</v>
      </c>
      <c r="F19" s="170">
        <f t="shared" ca="1" si="0"/>
        <v>2065.6720224886285</v>
      </c>
      <c r="G19" s="170">
        <f t="shared" ca="1" si="1"/>
        <v>2100.3355689729742</v>
      </c>
      <c r="H19" s="170">
        <f t="shared" ca="1" si="2"/>
        <v>2266.2365718175711</v>
      </c>
      <c r="I19" s="170">
        <f t="shared" ca="1" si="3"/>
        <v>2462.3569241241935</v>
      </c>
      <c r="J19" s="188"/>
    </row>
    <row r="20" spans="3:12" x14ac:dyDescent="0.2">
      <c r="C20" s="181" t="s">
        <v>162</v>
      </c>
      <c r="D20" s="182">
        <v>44654</v>
      </c>
      <c r="E20" s="187">
        <v>199000</v>
      </c>
      <c r="F20" s="170">
        <f t="shared" ca="1" si="0"/>
        <v>256005.2916014455</v>
      </c>
      <c r="G20" s="170">
        <f t="shared" ca="1" si="1"/>
        <v>260240.91575032799</v>
      </c>
      <c r="H20" s="170">
        <f t="shared" ca="1" si="2"/>
        <v>280499.55917934381</v>
      </c>
      <c r="I20" s="170">
        <f t="shared" ca="1" si="3"/>
        <v>304421.83023281669</v>
      </c>
      <c r="J20" s="188"/>
      <c r="L20" s="162">
        <f>145000</f>
        <v>145000</v>
      </c>
    </row>
    <row r="21" spans="3:12" x14ac:dyDescent="0.2">
      <c r="C21" s="181" t="s">
        <v>163</v>
      </c>
      <c r="D21" s="182">
        <v>44787</v>
      </c>
      <c r="E21" s="183">
        <v>219000</v>
      </c>
      <c r="F21" s="170">
        <f t="shared" ca="1" si="0"/>
        <v>275996.03890182555</v>
      </c>
      <c r="G21" s="170">
        <f t="shared" ca="1" si="1"/>
        <v>280186.54275779857</v>
      </c>
      <c r="H21" s="170">
        <f t="shared" ca="1" si="2"/>
        <v>300154.0131900672</v>
      </c>
      <c r="I21" s="170">
        <f t="shared" ca="1" si="3"/>
        <v>323581.74823194352</v>
      </c>
      <c r="J21" s="188"/>
      <c r="L21" s="162">
        <f>-35000</f>
        <v>-35000</v>
      </c>
    </row>
    <row r="22" spans="3:12" x14ac:dyDescent="0.2">
      <c r="C22" s="181" t="s">
        <v>164</v>
      </c>
      <c r="D22" s="182">
        <v>44805</v>
      </c>
      <c r="E22" s="183">
        <v>13500</v>
      </c>
      <c r="F22" s="170">
        <f t="shared" ca="1" si="0"/>
        <v>16966.136867091598</v>
      </c>
      <c r="G22" s="170">
        <f t="shared" ca="1" si="1"/>
        <v>17220.612479449788</v>
      </c>
      <c r="H22" s="170">
        <f t="shared" ca="1" si="2"/>
        <v>18432.553932738265</v>
      </c>
      <c r="I22" s="170">
        <f t="shared" ca="1" si="3"/>
        <v>19853.285482466978</v>
      </c>
      <c r="J22" s="188"/>
      <c r="L22" s="162">
        <v>-78000</v>
      </c>
    </row>
    <row r="23" spans="3:12" x14ac:dyDescent="0.2">
      <c r="C23" s="181" t="s">
        <v>165</v>
      </c>
      <c r="D23" s="182">
        <v>44835</v>
      </c>
      <c r="E23" s="183">
        <v>13500</v>
      </c>
      <c r="F23" s="170">
        <f t="shared" ca="1" si="0"/>
        <v>16887.566485639105</v>
      </c>
      <c r="G23" s="170">
        <f t="shared" ca="1" si="1"/>
        <v>17135.681179700332</v>
      </c>
      <c r="H23" s="170">
        <f t="shared" ca="1" si="2"/>
        <v>18316.325606730145</v>
      </c>
      <c r="I23" s="170">
        <f t="shared" ca="1" si="3"/>
        <v>19698.368115142082</v>
      </c>
      <c r="J23" s="188"/>
    </row>
    <row r="24" spans="3:12" x14ac:dyDescent="0.2">
      <c r="C24" s="181" t="s">
        <v>166</v>
      </c>
      <c r="D24" s="182">
        <v>44866</v>
      </c>
      <c r="E24" s="183">
        <v>13500</v>
      </c>
      <c r="F24" s="170">
        <f t="shared" ca="1" si="0"/>
        <v>16806.75932731363</v>
      </c>
      <c r="G24" s="170">
        <f t="shared" ca="1" si="1"/>
        <v>17048.358866480041</v>
      </c>
      <c r="H24" s="170">
        <f t="shared" ca="1" si="2"/>
        <v>18196.992890214344</v>
      </c>
      <c r="I24" s="170">
        <f t="shared" ca="1" si="3"/>
        <v>19539.556675929907</v>
      </c>
      <c r="J24" s="188"/>
    </row>
    <row r="25" spans="3:12" x14ac:dyDescent="0.2">
      <c r="C25" s="181" t="s">
        <v>167</v>
      </c>
      <c r="D25" s="182">
        <v>44896</v>
      </c>
      <c r="E25" s="183">
        <v>13500</v>
      </c>
      <c r="F25" s="170">
        <f t="shared" ca="1" si="0"/>
        <v>16728.927025141849</v>
      </c>
      <c r="G25" s="170">
        <f t="shared" ca="1" si="1"/>
        <v>16964.277113937664</v>
      </c>
      <c r="H25" s="170">
        <f t="shared" ca="1" si="2"/>
        <v>18082.249918093981</v>
      </c>
      <c r="I25" s="170">
        <f t="shared" ca="1" si="3"/>
        <v>19387.08736894271</v>
      </c>
      <c r="J25" s="188"/>
    </row>
    <row r="26" spans="3:12" x14ac:dyDescent="0.2">
      <c r="C26" s="181" t="s">
        <v>168</v>
      </c>
      <c r="D26" s="182">
        <v>44927</v>
      </c>
      <c r="E26" s="183">
        <v>13500</v>
      </c>
      <c r="F26" s="170">
        <f t="shared" ca="1" si="0"/>
        <v>16648.878958069217</v>
      </c>
      <c r="G26" s="170">
        <f t="shared" ca="1" si="1"/>
        <v>16877.8282646527</v>
      </c>
      <c r="H26" s="170">
        <f t="shared" ca="1" si="2"/>
        <v>17964.442228398242</v>
      </c>
      <c r="I26" s="170">
        <f t="shared" ca="1" si="3"/>
        <v>19230.785525602336</v>
      </c>
      <c r="J26" s="188"/>
    </row>
    <row r="27" spans="3:12" x14ac:dyDescent="0.2">
      <c r="C27" s="181" t="s">
        <v>169</v>
      </c>
      <c r="D27" s="182">
        <v>44958</v>
      </c>
      <c r="E27" s="183">
        <v>13500</v>
      </c>
      <c r="F27" s="170">
        <f t="shared" ca="1" si="0"/>
        <v>16569.213921721297</v>
      </c>
      <c r="G27" s="170">
        <f t="shared" ca="1" si="1"/>
        <v>16791.819953063059</v>
      </c>
      <c r="H27" s="170">
        <f t="shared" ca="1" si="2"/>
        <v>17847.402067733146</v>
      </c>
      <c r="I27" s="170">
        <f t="shared" ca="1" si="3"/>
        <v>19075.74381307825</v>
      </c>
      <c r="J27" s="188"/>
    </row>
    <row r="28" spans="3:12" x14ac:dyDescent="0.2">
      <c r="C28" s="181" t="s">
        <v>170</v>
      </c>
      <c r="D28" s="182">
        <v>44986</v>
      </c>
      <c r="E28" s="183">
        <v>13500</v>
      </c>
      <c r="F28" s="170">
        <f t="shared" ca="1" si="0"/>
        <v>16497.586103403817</v>
      </c>
      <c r="G28" s="170">
        <f t="shared" ca="1" si="1"/>
        <v>16714.511810443208</v>
      </c>
      <c r="H28" s="170">
        <f t="shared" ca="1" si="2"/>
        <v>17742.343921732834</v>
      </c>
      <c r="I28" s="170">
        <f t="shared" ca="1" si="3"/>
        <v>18936.780794397408</v>
      </c>
      <c r="J28" s="188"/>
      <c r="L28" s="162">
        <f>SUM(L20:L26)</f>
        <v>32000</v>
      </c>
    </row>
    <row r="29" spans="3:12" x14ac:dyDescent="0.2">
      <c r="C29" s="181" t="s">
        <v>171</v>
      </c>
      <c r="D29" s="182">
        <v>45017</v>
      </c>
      <c r="E29" s="183">
        <v>13500</v>
      </c>
      <c r="F29" s="170">
        <f t="shared" ca="1" si="0"/>
        <v>16418.645004733411</v>
      </c>
      <c r="G29" s="170">
        <f t="shared" ca="1" si="1"/>
        <v>16629.335748848127</v>
      </c>
      <c r="H29" s="170">
        <f t="shared" ca="1" si="2"/>
        <v>17626.75075403112</v>
      </c>
      <c r="I29" s="170">
        <f t="shared" ca="1" si="3"/>
        <v>18784.109395709722</v>
      </c>
      <c r="J29" s="188"/>
    </row>
    <row r="30" spans="3:12" x14ac:dyDescent="0.2">
      <c r="C30" s="181" t="s">
        <v>172</v>
      </c>
      <c r="D30" s="182">
        <v>45047</v>
      </c>
      <c r="E30" s="183">
        <v>13500</v>
      </c>
      <c r="F30" s="170">
        <f t="shared" ca="1" si="0"/>
        <v>16342.610064601742</v>
      </c>
      <c r="G30" s="170">
        <f t="shared" ca="1" si="1"/>
        <v>16547.320599804782</v>
      </c>
      <c r="H30" s="170">
        <f t="shared" ca="1" si="2"/>
        <v>17515.603501155616</v>
      </c>
      <c r="I30" s="170">
        <f t="shared" ca="1" si="3"/>
        <v>18637.534926829183</v>
      </c>
      <c r="J30" s="188"/>
    </row>
    <row r="31" spans="3:12" x14ac:dyDescent="0.2">
      <c r="C31" s="181" t="s">
        <v>173</v>
      </c>
      <c r="D31" s="182">
        <v>45139</v>
      </c>
      <c r="E31" s="183">
        <v>14000</v>
      </c>
      <c r="F31" s="170">
        <f t="shared" ca="1" si="0"/>
        <v>16708.351756379914</v>
      </c>
      <c r="G31" s="170">
        <f t="shared" ca="1" si="1"/>
        <v>16901.962694220183</v>
      </c>
      <c r="H31" s="170">
        <f t="shared" ca="1" si="2"/>
        <v>17815.366244635523</v>
      </c>
      <c r="I31" s="170">
        <f t="shared" ca="1" si="3"/>
        <v>18869.027297356282</v>
      </c>
      <c r="J31" s="188"/>
    </row>
    <row r="32" spans="3:12" x14ac:dyDescent="0.2">
      <c r="C32" s="181" t="s">
        <v>174</v>
      </c>
      <c r="D32" s="182">
        <v>45151</v>
      </c>
      <c r="E32" s="183">
        <v>229000</v>
      </c>
      <c r="F32" s="170">
        <f t="shared" ca="1" si="0"/>
        <v>272793.92760987388</v>
      </c>
      <c r="G32" s="170">
        <f t="shared" ca="1" si="1"/>
        <v>275921.59841825953</v>
      </c>
      <c r="H32" s="170">
        <f t="shared" ca="1" si="2"/>
        <v>290672.09339179506</v>
      </c>
      <c r="I32" s="170">
        <f t="shared" ca="1" si="3"/>
        <v>307677.75924149662</v>
      </c>
      <c r="J32" s="188"/>
    </row>
    <row r="33" spans="3:10" x14ac:dyDescent="0.2">
      <c r="C33" s="181" t="s">
        <v>175</v>
      </c>
      <c r="D33" s="182">
        <v>45170</v>
      </c>
      <c r="E33" s="183">
        <v>14000</v>
      </c>
      <c r="F33" s="170">
        <f t="shared" ca="1" si="0"/>
        <v>16628.40214215434</v>
      </c>
      <c r="G33" s="170">
        <f t="shared" ca="1" si="1"/>
        <v>16815.831395152196</v>
      </c>
      <c r="H33" s="170">
        <f t="shared" ca="1" si="2"/>
        <v>17699.297329103956</v>
      </c>
      <c r="I33" s="170">
        <f t="shared" ca="1" si="3"/>
        <v>18716.902138352707</v>
      </c>
      <c r="J33" s="188"/>
    </row>
    <row r="34" spans="3:10" x14ac:dyDescent="0.2">
      <c r="C34" s="181" t="s">
        <v>176</v>
      </c>
      <c r="D34" s="182">
        <v>45200</v>
      </c>
      <c r="E34" s="183">
        <v>14000</v>
      </c>
      <c r="F34" s="170">
        <f t="shared" ca="1" si="0"/>
        <v>16551.39581422658</v>
      </c>
      <c r="G34" s="170">
        <f t="shared" ca="1" si="1"/>
        <v>16732.896457822742</v>
      </c>
      <c r="H34" s="170">
        <f t="shared" ca="1" si="2"/>
        <v>17587.69262648985</v>
      </c>
      <c r="I34" s="170">
        <f t="shared" ca="1" si="3"/>
        <v>18570.852095083443</v>
      </c>
      <c r="J34" s="188"/>
    </row>
    <row r="35" spans="3:10" x14ac:dyDescent="0.2">
      <c r="C35" s="181" t="s">
        <v>177</v>
      </c>
      <c r="D35" s="182">
        <v>45231</v>
      </c>
      <c r="E35" s="183">
        <v>14000</v>
      </c>
      <c r="F35" s="170">
        <f t="shared" ca="1" si="0"/>
        <v>16472.197235603358</v>
      </c>
      <c r="G35" s="170">
        <f t="shared" ca="1" si="1"/>
        <v>16647.626709264183</v>
      </c>
      <c r="H35" s="170">
        <f t="shared" ca="1" si="2"/>
        <v>17473.107027640657</v>
      </c>
      <c r="I35" s="170">
        <f t="shared" ca="1" si="3"/>
        <v>18421.130872930549</v>
      </c>
      <c r="J35" s="188"/>
    </row>
    <row r="36" spans="3:10" x14ac:dyDescent="0.2">
      <c r="C36" s="181" t="s">
        <v>178</v>
      </c>
      <c r="D36" s="182">
        <v>45261</v>
      </c>
      <c r="E36" s="183">
        <v>14000</v>
      </c>
      <c r="F36" s="170">
        <f t="shared" ca="1" si="0"/>
        <v>16395.914294454131</v>
      </c>
      <c r="G36" s="170">
        <f t="shared" ca="1" si="1"/>
        <v>16565.521350012361</v>
      </c>
      <c r="H36" s="170">
        <f t="shared" ca="1" si="2"/>
        <v>17362.928590762396</v>
      </c>
      <c r="I36" s="170">
        <f t="shared" ca="1" si="3"/>
        <v>18277.388765333195</v>
      </c>
      <c r="J36" s="188"/>
    </row>
    <row r="37" spans="3:10" x14ac:dyDescent="0.2">
      <c r="C37" s="181" t="s">
        <v>179</v>
      </c>
      <c r="D37" s="182">
        <v>45292</v>
      </c>
      <c r="E37" s="183">
        <v>14000</v>
      </c>
      <c r="F37" s="170">
        <f t="shared" ca="1" si="0"/>
        <v>16317.45969630883</v>
      </c>
      <c r="G37" s="170">
        <f t="shared" ca="1" si="1"/>
        <v>16481.104534082286</v>
      </c>
      <c r="H37" s="170">
        <f t="shared" ca="1" si="2"/>
        <v>17249.807352371427</v>
      </c>
      <c r="I37" s="170">
        <f t="shared" ca="1" si="3"/>
        <v>18130.033492150349</v>
      </c>
      <c r="J37" s="188"/>
    </row>
    <row r="38" spans="3:10" x14ac:dyDescent="0.2">
      <c r="C38" s="181" t="s">
        <v>180</v>
      </c>
      <c r="D38" s="182">
        <v>45323</v>
      </c>
      <c r="E38" s="183">
        <v>14000</v>
      </c>
      <c r="F38" s="170">
        <f t="shared" ca="1" si="0"/>
        <v>16239.380504125014</v>
      </c>
      <c r="G38" s="170">
        <f t="shared" ca="1" si="1"/>
        <v>16397.117900738151</v>
      </c>
      <c r="H38" s="170">
        <f t="shared" ca="1" si="2"/>
        <v>17137.423110306176</v>
      </c>
      <c r="I38" s="170">
        <f t="shared" ca="1" si="3"/>
        <v>17983.86622108387</v>
      </c>
      <c r="J38" s="188"/>
    </row>
    <row r="39" spans="3:10" x14ac:dyDescent="0.2">
      <c r="C39" s="181" t="s">
        <v>181</v>
      </c>
      <c r="D39" s="182">
        <v>45352</v>
      </c>
      <c r="E39" s="183">
        <v>14000</v>
      </c>
      <c r="F39" s="170">
        <f t="shared" ca="1" si="0"/>
        <v>16166.676945440819</v>
      </c>
      <c r="G39" s="170">
        <f t="shared" ca="1" si="1"/>
        <v>16318.937265083809</v>
      </c>
      <c r="H39" s="170">
        <f t="shared" ca="1" si="2"/>
        <v>17032.952418522735</v>
      </c>
      <c r="I39" s="170">
        <f t="shared" ca="1" si="3"/>
        <v>17848.196117593699</v>
      </c>
      <c r="J39" s="188"/>
    </row>
    <row r="40" spans="3:10" x14ac:dyDescent="0.2">
      <c r="C40" s="181" t="s">
        <v>182</v>
      </c>
      <c r="D40" s="182">
        <v>45383</v>
      </c>
      <c r="E40" s="183">
        <v>14000</v>
      </c>
      <c r="F40" s="170">
        <f t="shared" ca="1" si="0"/>
        <v>16089.319250083232</v>
      </c>
      <c r="G40" s="170">
        <f t="shared" ca="1" si="1"/>
        <v>16235.777025561374</v>
      </c>
      <c r="H40" s="170">
        <f t="shared" ca="1" si="2"/>
        <v>16921.981008315885</v>
      </c>
      <c r="I40" s="170">
        <f t="shared" ca="1" si="3"/>
        <v>17704.301065160533</v>
      </c>
      <c r="J40" s="188"/>
    </row>
    <row r="41" spans="3:10" x14ac:dyDescent="0.2">
      <c r="C41" s="181" t="s">
        <v>183</v>
      </c>
      <c r="D41" s="182">
        <v>45413</v>
      </c>
      <c r="E41" s="183">
        <v>14000</v>
      </c>
      <c r="F41" s="170">
        <f t="shared" ca="1" si="0"/>
        <v>16014.809421434969</v>
      </c>
      <c r="G41" s="170">
        <f t="shared" ca="1" si="1"/>
        <v>16155.702890749455</v>
      </c>
      <c r="H41" s="170">
        <f t="shared" ca="1" si="2"/>
        <v>16815.277752081576</v>
      </c>
      <c r="I41" s="170">
        <f t="shared" ca="1" si="3"/>
        <v>17566.152459290526</v>
      </c>
      <c r="J41" s="188"/>
    </row>
    <row r="42" spans="3:10" x14ac:dyDescent="0.2">
      <c r="C42" s="181" t="s">
        <v>184</v>
      </c>
      <c r="D42" s="182">
        <v>45505</v>
      </c>
      <c r="E42" s="183">
        <v>14000</v>
      </c>
      <c r="F42" s="170">
        <f t="shared" ca="1" si="0"/>
        <v>15788.457373106639</v>
      </c>
      <c r="G42" s="170">
        <f t="shared" ca="1" si="1"/>
        <v>15912.59641360758</v>
      </c>
      <c r="H42" s="170">
        <f t="shared" ca="1" si="2"/>
        <v>16492.23169633677</v>
      </c>
      <c r="I42" s="170">
        <f t="shared" ca="1" si="3"/>
        <v>17149.182535327574</v>
      </c>
      <c r="J42" s="188"/>
    </row>
    <row r="43" spans="3:10" x14ac:dyDescent="0.2">
      <c r="C43" s="181" t="s">
        <v>185</v>
      </c>
      <c r="D43" s="182">
        <v>45523</v>
      </c>
      <c r="E43" s="183">
        <v>236700</v>
      </c>
      <c r="F43" s="170">
        <f t="shared" ca="1" si="0"/>
        <v>266195.30082552676</v>
      </c>
      <c r="G43" s="170">
        <f t="shared" ca="1" si="1"/>
        <v>268239.62789060548</v>
      </c>
      <c r="H43" s="170">
        <f t="shared" ca="1" si="2"/>
        <v>277780.24393581226</v>
      </c>
      <c r="I43" s="170">
        <f t="shared" ca="1" si="3"/>
        <v>288584.07532314741</v>
      </c>
      <c r="J43" s="188"/>
    </row>
    <row r="44" spans="3:10" x14ac:dyDescent="0.2">
      <c r="C44" s="181" t="s">
        <v>186</v>
      </c>
      <c r="D44" s="182">
        <v>45536</v>
      </c>
      <c r="E44" s="183">
        <v>14000</v>
      </c>
      <c r="F44" s="170">
        <f t="shared" ca="1" si="0"/>
        <v>15712.909461822404</v>
      </c>
      <c r="G44" s="170">
        <f t="shared" ca="1" si="1"/>
        <v>15831.506860551281</v>
      </c>
      <c r="H44" s="170">
        <f t="shared" ca="1" si="2"/>
        <v>16384.78313640242</v>
      </c>
      <c r="I44" s="170">
        <f t="shared" ca="1" si="3"/>
        <v>17010.923043788574</v>
      </c>
      <c r="J44" s="188"/>
    </row>
    <row r="45" spans="3:10" x14ac:dyDescent="0.2">
      <c r="C45" s="181" t="s">
        <v>187</v>
      </c>
      <c r="D45" s="182">
        <v>45566</v>
      </c>
      <c r="E45" s="183">
        <v>14000</v>
      </c>
      <c r="F45" s="170">
        <f t="shared" ca="1" si="0"/>
        <v>15640.142791376729</v>
      </c>
      <c r="G45" s="170">
        <f t="shared" ca="1" si="1"/>
        <v>15753.426568328017</v>
      </c>
      <c r="H45" s="170">
        <f t="shared" ca="1" si="2"/>
        <v>16281.467235475217</v>
      </c>
      <c r="I45" s="170">
        <f t="shared" ca="1" si="3"/>
        <v>16878.184942780681</v>
      </c>
      <c r="J45" s="188"/>
    </row>
    <row r="46" spans="3:10" x14ac:dyDescent="0.2">
      <c r="C46" s="181" t="s">
        <v>188</v>
      </c>
      <c r="D46" s="182">
        <v>45597</v>
      </c>
      <c r="E46" s="183">
        <v>14000</v>
      </c>
      <c r="F46" s="170">
        <f t="shared" ca="1" si="0"/>
        <v>15565.304566707087</v>
      </c>
      <c r="G46" s="170">
        <f t="shared" ca="1" si="1"/>
        <v>15673.148134417723</v>
      </c>
      <c r="H46" s="170">
        <f t="shared" ca="1" si="2"/>
        <v>16175.391827350873</v>
      </c>
      <c r="I46" s="170">
        <f t="shared" ca="1" si="3"/>
        <v>16742.110277794003</v>
      </c>
      <c r="J46" s="188"/>
    </row>
    <row r="47" spans="3:10" x14ac:dyDescent="0.2">
      <c r="C47" s="181" t="s">
        <v>189</v>
      </c>
      <c r="D47" s="182">
        <v>45627</v>
      </c>
      <c r="E47" s="183">
        <v>14000</v>
      </c>
      <c r="F47" s="170">
        <f t="shared" ca="1" si="0"/>
        <v>15493.221456284788</v>
      </c>
      <c r="G47" s="170">
        <f t="shared" ca="1" si="1"/>
        <v>15595.848860433689</v>
      </c>
      <c r="H47" s="170">
        <f t="shared" ca="1" si="2"/>
        <v>16073.396264420266</v>
      </c>
      <c r="I47" s="170">
        <f t="shared" ca="1" si="3"/>
        <v>16611.469752325836</v>
      </c>
      <c r="J47" s="188"/>
    </row>
    <row r="48" spans="3:10" x14ac:dyDescent="0.2">
      <c r="C48" s="189" t="s">
        <v>190</v>
      </c>
      <c r="D48" s="190">
        <v>45658</v>
      </c>
      <c r="E48" s="191">
        <v>100000</v>
      </c>
      <c r="F48" s="192">
        <f t="shared" ca="1" si="0"/>
        <v>110136.3303680855</v>
      </c>
      <c r="G48" s="192">
        <f t="shared" ca="1" si="1"/>
        <v>110831.23880172265</v>
      </c>
      <c r="H48" s="192">
        <f t="shared" ca="1" si="2"/>
        <v>114061.97471247878</v>
      </c>
      <c r="I48" s="192">
        <f t="shared" ca="1" si="3"/>
        <v>117696.75277479374</v>
      </c>
      <c r="J48" s="188"/>
    </row>
    <row r="49" spans="3:14" x14ac:dyDescent="0.2">
      <c r="C49" s="193" t="str">
        <f>"Payment " &amp; ROW(C49)-48 &amp; " - " &amp; TEXT(EDATE(DATE(2025,8,1),ROW(C49)-49),"mmm yyyy")</f>
        <v>Payment 1 - Aug 2025</v>
      </c>
      <c r="D49" s="182">
        <v>45898</v>
      </c>
      <c r="E49" s="194">
        <v>-275000</v>
      </c>
      <c r="F49" s="195">
        <f>E49</f>
        <v>-275000</v>
      </c>
      <c r="G49" s="195">
        <f t="shared" ref="G49:I49" si="4">F49</f>
        <v>-275000</v>
      </c>
      <c r="H49" s="195">
        <f t="shared" si="4"/>
        <v>-275000</v>
      </c>
      <c r="I49" s="195">
        <f t="shared" si="4"/>
        <v>-275000</v>
      </c>
      <c r="J49" s="188"/>
      <c r="K49" s="188"/>
      <c r="L49" s="188"/>
      <c r="M49" s="188"/>
      <c r="N49" s="188"/>
    </row>
    <row r="50" spans="3:14" x14ac:dyDescent="0.2">
      <c r="C50" s="193" t="str">
        <f t="shared" ref="C50:C56" si="5">"Payment " &amp; ROW(C50)-48 &amp; " - " &amp; TEXT(EDATE(DATE(2025,8,1),ROW(C50)-49),"mmm yyyy")</f>
        <v>Payment 2 - Sep 2025</v>
      </c>
      <c r="D50" s="182">
        <v>45929</v>
      </c>
      <c r="E50" s="194">
        <v>-50000</v>
      </c>
      <c r="F50" s="195">
        <f t="shared" ref="F50:I56" si="6">E50</f>
        <v>-50000</v>
      </c>
      <c r="G50" s="195">
        <f t="shared" si="6"/>
        <v>-50000</v>
      </c>
      <c r="H50" s="195">
        <f t="shared" si="6"/>
        <v>-50000</v>
      </c>
      <c r="I50" s="195">
        <f t="shared" si="6"/>
        <v>-50000</v>
      </c>
      <c r="J50" s="188"/>
      <c r="K50" s="188"/>
      <c r="L50" s="188"/>
      <c r="M50" s="188"/>
      <c r="N50" s="188"/>
    </row>
    <row r="51" spans="3:14" x14ac:dyDescent="0.2">
      <c r="C51" s="193" t="str">
        <f t="shared" si="5"/>
        <v>Payment 3 - Oct 2025</v>
      </c>
      <c r="D51" s="182">
        <v>45967</v>
      </c>
      <c r="E51" s="194">
        <v>-50000</v>
      </c>
      <c r="F51" s="195">
        <f t="shared" si="6"/>
        <v>-50000</v>
      </c>
      <c r="G51" s="195">
        <f t="shared" si="6"/>
        <v>-50000</v>
      </c>
      <c r="H51" s="195">
        <f t="shared" si="6"/>
        <v>-50000</v>
      </c>
      <c r="I51" s="195">
        <f t="shared" si="6"/>
        <v>-50000</v>
      </c>
      <c r="J51" s="188"/>
      <c r="K51" s="188"/>
      <c r="L51" s="188"/>
      <c r="M51" s="188"/>
      <c r="N51" s="188"/>
    </row>
    <row r="52" spans="3:14" x14ac:dyDescent="0.2">
      <c r="C52" s="193" t="str">
        <f t="shared" si="5"/>
        <v>Payment 4 - Nov 2025</v>
      </c>
      <c r="D52" s="182">
        <v>45999</v>
      </c>
      <c r="E52" s="194">
        <v>-50000</v>
      </c>
      <c r="F52" s="195">
        <f t="shared" si="6"/>
        <v>-50000</v>
      </c>
      <c r="G52" s="195">
        <f t="shared" si="6"/>
        <v>-50000</v>
      </c>
      <c r="H52" s="195">
        <f t="shared" si="6"/>
        <v>-50000</v>
      </c>
      <c r="I52" s="195">
        <f t="shared" si="6"/>
        <v>-50000</v>
      </c>
      <c r="J52" s="188"/>
      <c r="K52" s="188"/>
      <c r="L52" s="188"/>
      <c r="M52" s="188"/>
      <c r="N52" s="188"/>
    </row>
    <row r="53" spans="3:14" x14ac:dyDescent="0.2">
      <c r="C53" s="193" t="str">
        <f t="shared" si="5"/>
        <v>Payment 5 - Dec 2025</v>
      </c>
      <c r="D53" s="182">
        <v>46020</v>
      </c>
      <c r="E53" s="194">
        <v>-50000</v>
      </c>
      <c r="F53" s="195">
        <f t="shared" si="6"/>
        <v>-50000</v>
      </c>
      <c r="G53" s="195">
        <f t="shared" si="6"/>
        <v>-50000</v>
      </c>
      <c r="H53" s="195">
        <f t="shared" si="6"/>
        <v>-50000</v>
      </c>
      <c r="I53" s="195">
        <f t="shared" si="6"/>
        <v>-50000</v>
      </c>
      <c r="J53" s="188"/>
      <c r="K53" s="188"/>
      <c r="L53" s="188"/>
      <c r="M53" s="188"/>
      <c r="N53" s="188"/>
    </row>
    <row r="54" spans="3:14" x14ac:dyDescent="0.2">
      <c r="C54" s="193" t="str">
        <f t="shared" si="5"/>
        <v>Payment 6 - Jan 2026</v>
      </c>
      <c r="D54" s="182">
        <v>46057</v>
      </c>
      <c r="E54" s="194">
        <v>-50000</v>
      </c>
      <c r="F54" s="195">
        <f t="shared" si="6"/>
        <v>-50000</v>
      </c>
      <c r="G54" s="195">
        <f t="shared" si="6"/>
        <v>-50000</v>
      </c>
      <c r="H54" s="195">
        <f t="shared" si="6"/>
        <v>-50000</v>
      </c>
      <c r="I54" s="195">
        <f t="shared" si="6"/>
        <v>-50000</v>
      </c>
      <c r="J54" s="188"/>
      <c r="K54" s="188"/>
      <c r="L54" s="188"/>
      <c r="M54" s="188"/>
      <c r="N54" s="188"/>
    </row>
    <row r="55" spans="3:14" x14ac:dyDescent="0.2">
      <c r="C55" s="193" t="str">
        <f t="shared" si="5"/>
        <v>Payment 7 - Feb 2026</v>
      </c>
      <c r="D55" s="182">
        <v>46081</v>
      </c>
      <c r="E55" s="194">
        <v>-80000</v>
      </c>
      <c r="F55" s="195">
        <f t="shared" si="6"/>
        <v>-80000</v>
      </c>
      <c r="G55" s="195">
        <f t="shared" si="6"/>
        <v>-80000</v>
      </c>
      <c r="H55" s="195">
        <f t="shared" si="6"/>
        <v>-80000</v>
      </c>
      <c r="I55" s="195">
        <f t="shared" si="6"/>
        <v>-80000</v>
      </c>
      <c r="J55" s="188"/>
      <c r="K55" s="188"/>
      <c r="L55" s="188"/>
      <c r="M55" s="188"/>
      <c r="N55" s="188"/>
    </row>
    <row r="56" spans="3:14" x14ac:dyDescent="0.2">
      <c r="C56" s="193" t="str">
        <f t="shared" si="5"/>
        <v>Payment 8 - Mar 2026</v>
      </c>
      <c r="D56" s="182">
        <v>46125</v>
      </c>
      <c r="E56" s="194">
        <v>-52000</v>
      </c>
      <c r="F56" s="195">
        <f t="shared" si="6"/>
        <v>-52000</v>
      </c>
      <c r="G56" s="195">
        <f t="shared" si="6"/>
        <v>-52000</v>
      </c>
      <c r="H56" s="195">
        <f t="shared" si="6"/>
        <v>-52000</v>
      </c>
      <c r="I56" s="195">
        <f t="shared" si="6"/>
        <v>-52000</v>
      </c>
      <c r="J56" s="188"/>
      <c r="K56" s="188"/>
      <c r="L56" s="188"/>
      <c r="M56" s="188"/>
      <c r="N56" s="188"/>
    </row>
    <row r="57" spans="3:14" x14ac:dyDescent="0.2">
      <c r="F57" s="196"/>
      <c r="G57" s="196"/>
      <c r="H57" s="196"/>
      <c r="I57" s="196"/>
      <c r="J57" s="188"/>
      <c r="K57" s="188"/>
      <c r="L57" s="188"/>
      <c r="M57" s="188"/>
      <c r="N57" s="188"/>
    </row>
    <row r="58" spans="3:14" x14ac:dyDescent="0.2">
      <c r="F58" s="196"/>
      <c r="G58" s="196"/>
      <c r="H58" s="196"/>
      <c r="I58" s="196"/>
      <c r="J58" s="188"/>
      <c r="K58" s="188"/>
      <c r="L58" s="188"/>
      <c r="M58" s="188"/>
      <c r="N58" s="188"/>
    </row>
    <row r="59" spans="3:14" x14ac:dyDescent="0.2">
      <c r="F59" s="196"/>
      <c r="G59" s="196"/>
      <c r="H59" s="196"/>
      <c r="I59" s="196"/>
    </row>
    <row r="60" spans="3:14" x14ac:dyDescent="0.2">
      <c r="F60" s="196"/>
      <c r="G60" s="196"/>
      <c r="H60" s="196"/>
      <c r="I60" s="196"/>
    </row>
    <row r="61" spans="3:14" x14ac:dyDescent="0.2">
      <c r="F61" s="196"/>
      <c r="G61" s="196"/>
      <c r="H61" s="196"/>
      <c r="I61" s="196"/>
    </row>
    <row r="62" spans="3:14" x14ac:dyDescent="0.2">
      <c r="F62" s="196"/>
      <c r="G62" s="196"/>
      <c r="H62" s="196"/>
      <c r="I62" s="196"/>
    </row>
    <row r="63" spans="3:14" x14ac:dyDescent="0.2">
      <c r="F63" s="196"/>
      <c r="G63" s="196"/>
      <c r="H63" s="196"/>
      <c r="I63" s="196"/>
    </row>
    <row r="64" spans="3:14" x14ac:dyDescent="0.2">
      <c r="F64" s="196"/>
      <c r="G64" s="196"/>
      <c r="H64" s="196"/>
      <c r="I64" s="196"/>
    </row>
    <row r="65" spans="6:9" x14ac:dyDescent="0.2">
      <c r="F65" s="196"/>
      <c r="G65" s="196"/>
      <c r="H65" s="196"/>
      <c r="I65" s="196"/>
    </row>
    <row r="66" spans="6:9" x14ac:dyDescent="0.2">
      <c r="F66" s="196"/>
      <c r="G66" s="196"/>
      <c r="H66" s="196"/>
      <c r="I66" s="196"/>
    </row>
    <row r="67" spans="6:9" x14ac:dyDescent="0.2">
      <c r="F67" s="196"/>
      <c r="G67" s="196"/>
      <c r="H67" s="196"/>
      <c r="I67" s="196"/>
    </row>
    <row r="68" spans="6:9" x14ac:dyDescent="0.2">
      <c r="F68" s="196"/>
      <c r="G68" s="196"/>
      <c r="H68" s="196"/>
      <c r="I68" s="196"/>
    </row>
    <row r="69" spans="6:9" x14ac:dyDescent="0.2">
      <c r="F69" s="196"/>
      <c r="G69" s="196"/>
      <c r="H69" s="196"/>
      <c r="I69" s="196"/>
    </row>
    <row r="70" spans="6:9" x14ac:dyDescent="0.2">
      <c r="F70" s="196"/>
      <c r="G70" s="196"/>
      <c r="H70" s="196"/>
      <c r="I70" s="196"/>
    </row>
    <row r="71" spans="6:9" x14ac:dyDescent="0.2">
      <c r="F71" s="196"/>
      <c r="G71" s="196"/>
      <c r="H71" s="196"/>
      <c r="I71" s="196"/>
    </row>
    <row r="72" spans="6:9" x14ac:dyDescent="0.2">
      <c r="F72" s="196"/>
      <c r="G72" s="196"/>
      <c r="H72" s="196"/>
      <c r="I72" s="196"/>
    </row>
    <row r="73" spans="6:9" x14ac:dyDescent="0.2">
      <c r="F73" s="196"/>
      <c r="G73" s="196"/>
      <c r="H73" s="196"/>
      <c r="I73" s="196"/>
    </row>
    <row r="74" spans="6:9" x14ac:dyDescent="0.2">
      <c r="F74" s="196"/>
      <c r="G74" s="196"/>
      <c r="H74" s="196"/>
      <c r="I74" s="196"/>
    </row>
    <row r="75" spans="6:9" x14ac:dyDescent="0.2">
      <c r="F75" s="196"/>
      <c r="G75" s="196"/>
      <c r="H75" s="196"/>
      <c r="I75" s="196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5FDE-D155-0D4B-B52D-CC3F78B8AE75}">
  <dimension ref="B1:T147"/>
  <sheetViews>
    <sheetView showGridLines="0" zoomScale="131" workbookViewId="0"/>
  </sheetViews>
  <sheetFormatPr baseColWidth="10" defaultRowHeight="16" x14ac:dyDescent="0.2"/>
  <cols>
    <col min="1" max="1" width="2.83203125" style="162" customWidth="1"/>
    <col min="2" max="2" width="48.5" style="162" bestFit="1" customWidth="1"/>
    <col min="3" max="3" width="10.83203125" style="197" customWidth="1"/>
    <col min="4" max="8" width="12.83203125" style="197" customWidth="1"/>
    <col min="9" max="9" width="2.83203125" style="162" customWidth="1"/>
    <col min="10" max="10" width="20.83203125" style="162" customWidth="1"/>
    <col min="11" max="15" width="13.6640625" style="162" customWidth="1"/>
    <col min="16" max="16" width="11.5" style="162" bestFit="1" customWidth="1"/>
    <col min="17" max="17" width="10.83203125" style="162"/>
    <col min="18" max="18" width="17.5" style="162" bestFit="1" customWidth="1"/>
    <col min="19" max="19" width="9.6640625" style="162" bestFit="1" customWidth="1"/>
    <col min="20" max="20" width="9.5" style="162" bestFit="1" customWidth="1"/>
    <col min="21" max="16384" width="10.83203125" style="162"/>
  </cols>
  <sheetData>
    <row r="1" spans="2:15" ht="5" customHeight="1" x14ac:dyDescent="0.2"/>
    <row r="2" spans="2:15" ht="5" customHeight="1" x14ac:dyDescent="0.2"/>
    <row r="3" spans="2:15" x14ac:dyDescent="0.2">
      <c r="B3" s="198" t="s">
        <v>293</v>
      </c>
      <c r="C3" s="199"/>
      <c r="D3" s="199"/>
      <c r="E3" s="199"/>
      <c r="F3" s="199"/>
      <c r="G3" s="199"/>
      <c r="H3" s="199"/>
    </row>
    <row r="4" spans="2:15" x14ac:dyDescent="0.2">
      <c r="B4" s="178" t="s">
        <v>192</v>
      </c>
      <c r="C4" s="201" t="s">
        <v>34</v>
      </c>
      <c r="D4" s="201" t="s">
        <v>193</v>
      </c>
      <c r="E4" s="201" t="s">
        <v>194</v>
      </c>
      <c r="F4" s="201" t="s">
        <v>195</v>
      </c>
      <c r="G4" s="201" t="s">
        <v>196</v>
      </c>
      <c r="H4" s="201" t="s">
        <v>197</v>
      </c>
    </row>
    <row r="5" spans="2:15" x14ac:dyDescent="0.2">
      <c r="B5" s="230" t="s">
        <v>319</v>
      </c>
      <c r="C5" s="215">
        <v>46240</v>
      </c>
      <c r="D5" s="216">
        <f>190+80</f>
        <v>270</v>
      </c>
      <c r="E5" s="216">
        <f>105.833333333333+40</f>
        <v>145.833333333333</v>
      </c>
      <c r="F5" s="216">
        <f>105.833333333333+40</f>
        <v>145.833333333333</v>
      </c>
      <c r="G5" s="216">
        <v>63.333333333333336</v>
      </c>
      <c r="H5" s="217">
        <f t="shared" ref="H5:H26" si="0">D5-E5-F5-G5</f>
        <v>-84.999999999999346</v>
      </c>
      <c r="K5" s="227" t="s">
        <v>203</v>
      </c>
      <c r="L5" s="228">
        <v>46262</v>
      </c>
      <c r="M5" s="229" t="s">
        <v>295</v>
      </c>
      <c r="N5" s="228">
        <v>46280</v>
      </c>
      <c r="O5" s="229" t="s">
        <v>296</v>
      </c>
    </row>
    <row r="6" spans="2:15" x14ac:dyDescent="0.2">
      <c r="B6" s="230" t="s">
        <v>316</v>
      </c>
      <c r="C6" s="215">
        <v>46242</v>
      </c>
      <c r="D6" s="216">
        <f>157+346+115</f>
        <v>618</v>
      </c>
      <c r="E6" s="216">
        <f>78.5+173+58</f>
        <v>309.5</v>
      </c>
      <c r="F6" s="216">
        <f>78.5+173+58</f>
        <v>309.5</v>
      </c>
      <c r="G6" s="216"/>
      <c r="H6" s="217">
        <f t="shared" si="0"/>
        <v>-1</v>
      </c>
      <c r="K6" s="227" t="s">
        <v>206</v>
      </c>
      <c r="L6" s="228">
        <v>46241</v>
      </c>
      <c r="M6" s="229" t="s">
        <v>294</v>
      </c>
      <c r="N6" s="228">
        <v>46251</v>
      </c>
      <c r="O6" s="229" t="s">
        <v>294</v>
      </c>
    </row>
    <row r="7" spans="2:15" x14ac:dyDescent="0.2">
      <c r="B7" s="230" t="s">
        <v>303</v>
      </c>
      <c r="C7" s="232">
        <v>46246</v>
      </c>
      <c r="D7" s="216">
        <v>503</v>
      </c>
      <c r="E7" s="216">
        <v>251.5</v>
      </c>
      <c r="F7" s="216">
        <v>251.5</v>
      </c>
      <c r="G7" s="216"/>
      <c r="H7" s="217">
        <f t="shared" si="0"/>
        <v>0</v>
      </c>
    </row>
    <row r="8" spans="2:15" x14ac:dyDescent="0.2">
      <c r="B8" s="230" t="s">
        <v>298</v>
      </c>
      <c r="C8" s="215">
        <v>46248</v>
      </c>
      <c r="D8" s="216">
        <v>438</v>
      </c>
      <c r="E8" s="216">
        <v>166</v>
      </c>
      <c r="F8" s="216">
        <v>166</v>
      </c>
      <c r="G8" s="216">
        <v>106</v>
      </c>
      <c r="H8" s="217">
        <f t="shared" si="0"/>
        <v>0</v>
      </c>
    </row>
    <row r="9" spans="2:15" x14ac:dyDescent="0.2">
      <c r="B9" s="230" t="s">
        <v>314</v>
      </c>
      <c r="C9" s="215">
        <v>46249</v>
      </c>
      <c r="D9" s="216">
        <v>164</v>
      </c>
      <c r="E9" s="216">
        <v>65</v>
      </c>
      <c r="F9" s="216">
        <v>99</v>
      </c>
      <c r="G9" s="216"/>
      <c r="H9" s="217">
        <f t="shared" si="0"/>
        <v>0</v>
      </c>
      <c r="K9" s="226" t="s">
        <v>306</v>
      </c>
      <c r="L9" s="162">
        <v>800</v>
      </c>
    </row>
    <row r="10" spans="2:15" x14ac:dyDescent="0.2">
      <c r="B10" s="230" t="s">
        <v>299</v>
      </c>
      <c r="C10" s="215">
        <v>46250</v>
      </c>
      <c r="D10" s="216">
        <v>661</v>
      </c>
      <c r="E10" s="216">
        <v>220.33333333333334</v>
      </c>
      <c r="F10" s="216">
        <v>220.33333333333334</v>
      </c>
      <c r="G10" s="216">
        <v>220.33333333333334</v>
      </c>
      <c r="H10" s="217">
        <f t="shared" si="0"/>
        <v>0</v>
      </c>
      <c r="K10" s="226" t="s">
        <v>307</v>
      </c>
      <c r="L10" s="162">
        <v>610</v>
      </c>
    </row>
    <row r="11" spans="2:15" x14ac:dyDescent="0.2">
      <c r="B11" s="230" t="s">
        <v>221</v>
      </c>
      <c r="C11" s="215">
        <v>46250</v>
      </c>
      <c r="D11" s="216">
        <v>140</v>
      </c>
      <c r="E11" s="216">
        <v>70</v>
      </c>
      <c r="F11" s="216">
        <v>70</v>
      </c>
      <c r="G11" s="216"/>
      <c r="H11" s="217">
        <f t="shared" si="0"/>
        <v>0</v>
      </c>
      <c r="K11" s="226" t="s">
        <v>308</v>
      </c>
      <c r="L11" s="162">
        <f>2181</f>
        <v>2181</v>
      </c>
    </row>
    <row r="12" spans="2:15" x14ac:dyDescent="0.2">
      <c r="B12" s="230" t="s">
        <v>317</v>
      </c>
      <c r="C12" s="215">
        <v>46252</v>
      </c>
      <c r="D12" s="216">
        <f>518+60+115</f>
        <v>693</v>
      </c>
      <c r="E12" s="216">
        <f>172.666666666667+20+38</f>
        <v>230.666666666667</v>
      </c>
      <c r="F12" s="216">
        <f>172.666666666667+20+38</f>
        <v>230.666666666667</v>
      </c>
      <c r="G12" s="216">
        <f>172.666666666667+20+38</f>
        <v>230.666666666667</v>
      </c>
      <c r="H12" s="217">
        <f t="shared" si="0"/>
        <v>0.99999999999903366</v>
      </c>
      <c r="K12" s="226" t="s">
        <v>309</v>
      </c>
      <c r="L12" s="162">
        <f>1570</f>
        <v>1570</v>
      </c>
    </row>
    <row r="13" spans="2:15" x14ac:dyDescent="0.2">
      <c r="B13" s="230" t="s">
        <v>315</v>
      </c>
      <c r="C13" s="215">
        <v>46253</v>
      </c>
      <c r="D13" s="216">
        <f>306+346</f>
        <v>652</v>
      </c>
      <c r="E13" s="216">
        <f>133.5+115</f>
        <v>248.5</v>
      </c>
      <c r="F13" s="216">
        <f>172.5+115</f>
        <v>287.5</v>
      </c>
      <c r="G13" s="216">
        <v>115.33333333333333</v>
      </c>
      <c r="H13" s="217">
        <f t="shared" si="0"/>
        <v>0.6666666666666714</v>
      </c>
      <c r="K13" s="226" t="s">
        <v>310</v>
      </c>
      <c r="L13" s="162">
        <f>2381</f>
        <v>2381</v>
      </c>
    </row>
    <row r="14" spans="2:15" x14ac:dyDescent="0.2">
      <c r="B14" s="230" t="s">
        <v>305</v>
      </c>
      <c r="C14" s="215">
        <v>46255</v>
      </c>
      <c r="D14" s="216">
        <v>325</v>
      </c>
      <c r="E14" s="216">
        <v>162.5</v>
      </c>
      <c r="F14" s="216">
        <v>162.5</v>
      </c>
      <c r="G14" s="216"/>
      <c r="H14" s="217">
        <f t="shared" si="0"/>
        <v>0</v>
      </c>
      <c r="K14" s="226" t="s">
        <v>311</v>
      </c>
      <c r="L14" s="162">
        <v>580</v>
      </c>
    </row>
    <row r="15" spans="2:15" x14ac:dyDescent="0.2">
      <c r="B15" s="230" t="s">
        <v>297</v>
      </c>
      <c r="C15" s="215">
        <v>46257</v>
      </c>
      <c r="D15" s="216">
        <v>98</v>
      </c>
      <c r="E15" s="231"/>
      <c r="F15" s="231"/>
      <c r="G15" s="216">
        <v>98</v>
      </c>
      <c r="H15" s="217">
        <f t="shared" si="0"/>
        <v>0</v>
      </c>
    </row>
    <row r="16" spans="2:15" x14ac:dyDescent="0.2">
      <c r="B16" s="230" t="s">
        <v>304</v>
      </c>
      <c r="C16" s="215">
        <v>46259</v>
      </c>
      <c r="D16" s="216">
        <v>490</v>
      </c>
      <c r="E16" s="216">
        <v>163.33333333333334</v>
      </c>
      <c r="F16" s="216">
        <v>163.33333333333334</v>
      </c>
      <c r="G16" s="216">
        <v>163.33333333333334</v>
      </c>
      <c r="H16" s="217">
        <f t="shared" si="0"/>
        <v>0</v>
      </c>
    </row>
    <row r="17" spans="2:17" x14ac:dyDescent="0.2">
      <c r="B17" s="230" t="s">
        <v>313</v>
      </c>
      <c r="C17" s="215">
        <v>46260</v>
      </c>
      <c r="D17" s="216">
        <f>286+50</f>
        <v>336</v>
      </c>
      <c r="E17" s="216">
        <f>95.3333333333333+25</f>
        <v>120.3333333333333</v>
      </c>
      <c r="F17" s="216">
        <v>95.333333333333329</v>
      </c>
      <c r="G17" s="216">
        <f>95.3333333333333+25</f>
        <v>120.3333333333333</v>
      </c>
      <c r="H17" s="217">
        <f t="shared" si="0"/>
        <v>0</v>
      </c>
      <c r="K17" s="226"/>
      <c r="L17" s="205"/>
      <c r="M17" s="218"/>
      <c r="N17" s="218"/>
      <c r="O17" s="218"/>
      <c r="P17" s="218"/>
    </row>
    <row r="18" spans="2:17" x14ac:dyDescent="0.2">
      <c r="B18" s="230" t="s">
        <v>302</v>
      </c>
      <c r="C18" s="215">
        <v>46262</v>
      </c>
      <c r="D18" s="216">
        <v>996</v>
      </c>
      <c r="E18" s="216">
        <v>429.33333333333331</v>
      </c>
      <c r="F18" s="216">
        <v>137.33333333333331</v>
      </c>
      <c r="G18" s="216">
        <v>429.33333333333331</v>
      </c>
      <c r="H18" s="217">
        <f t="shared" si="0"/>
        <v>0</v>
      </c>
      <c r="M18" s="233"/>
      <c r="N18" s="233"/>
      <c r="O18" s="233"/>
      <c r="P18" s="233"/>
    </row>
    <row r="19" spans="2:17" x14ac:dyDescent="0.2">
      <c r="B19" s="230" t="s">
        <v>320</v>
      </c>
      <c r="C19" s="215">
        <v>46262</v>
      </c>
      <c r="D19" s="216">
        <v>17840</v>
      </c>
      <c r="E19" s="216">
        <v>5946.666666666667</v>
      </c>
      <c r="F19" s="216">
        <v>5946.666666666667</v>
      </c>
      <c r="G19" s="216">
        <v>5946.666666666667</v>
      </c>
      <c r="H19" s="217">
        <f t="shared" si="0"/>
        <v>0</v>
      </c>
    </row>
    <row r="20" spans="2:17" x14ac:dyDescent="0.2">
      <c r="B20" s="230" t="s">
        <v>301</v>
      </c>
      <c r="C20" s="215">
        <v>46263</v>
      </c>
      <c r="D20" s="216">
        <v>502</v>
      </c>
      <c r="E20" s="216">
        <v>174</v>
      </c>
      <c r="F20" s="216">
        <v>154</v>
      </c>
      <c r="G20" s="216">
        <v>174</v>
      </c>
      <c r="H20" s="217">
        <f t="shared" si="0"/>
        <v>0</v>
      </c>
    </row>
    <row r="21" spans="2:17" x14ac:dyDescent="0.2">
      <c r="B21" s="230" t="s">
        <v>322</v>
      </c>
      <c r="C21" s="215">
        <v>46263</v>
      </c>
      <c r="D21" s="216">
        <v>247</v>
      </c>
      <c r="E21" s="216">
        <f>192/3+55/2</f>
        <v>91.5</v>
      </c>
      <c r="F21" s="216">
        <f t="shared" ref="F21" si="1">192/3</f>
        <v>64</v>
      </c>
      <c r="G21" s="216">
        <f>192/3+55/2</f>
        <v>91.5</v>
      </c>
      <c r="H21" s="217">
        <f t="shared" si="0"/>
        <v>0</v>
      </c>
    </row>
    <row r="22" spans="2:17" x14ac:dyDescent="0.2">
      <c r="B22" s="230" t="s">
        <v>318</v>
      </c>
      <c r="C22" s="215">
        <v>46278</v>
      </c>
      <c r="D22" s="216">
        <v>1615</v>
      </c>
      <c r="E22" s="216">
        <v>688</v>
      </c>
      <c r="F22" s="216">
        <v>292</v>
      </c>
      <c r="G22" s="216">
        <v>635</v>
      </c>
      <c r="H22" s="217">
        <f t="shared" si="0"/>
        <v>0</v>
      </c>
    </row>
    <row r="23" spans="2:17" x14ac:dyDescent="0.2">
      <c r="B23" s="230" t="s">
        <v>312</v>
      </c>
      <c r="C23" s="215">
        <v>46266</v>
      </c>
      <c r="D23" s="216">
        <v>1089</v>
      </c>
      <c r="E23" s="216">
        <v>363</v>
      </c>
      <c r="F23" s="216">
        <v>363</v>
      </c>
      <c r="G23" s="216">
        <v>363</v>
      </c>
      <c r="H23" s="217">
        <f t="shared" si="0"/>
        <v>0</v>
      </c>
    </row>
    <row r="24" spans="2:17" x14ac:dyDescent="0.2">
      <c r="B24" s="230" t="s">
        <v>323</v>
      </c>
      <c r="C24" s="215">
        <v>46267</v>
      </c>
      <c r="D24" s="216">
        <v>873</v>
      </c>
      <c r="E24" s="216">
        <v>316</v>
      </c>
      <c r="F24" s="216">
        <v>242</v>
      </c>
      <c r="G24" s="216">
        <v>316</v>
      </c>
      <c r="H24" s="217">
        <f t="shared" si="0"/>
        <v>-1</v>
      </c>
    </row>
    <row r="25" spans="2:17" x14ac:dyDescent="0.2">
      <c r="B25" s="230" t="s">
        <v>300</v>
      </c>
      <c r="C25" s="215">
        <v>46272</v>
      </c>
      <c r="D25" s="216">
        <v>352</v>
      </c>
      <c r="E25" s="216">
        <v>176</v>
      </c>
      <c r="F25" s="216"/>
      <c r="G25" s="216">
        <v>176</v>
      </c>
      <c r="H25" s="217">
        <f t="shared" si="0"/>
        <v>0</v>
      </c>
    </row>
    <row r="26" spans="2:17" x14ac:dyDescent="0.2">
      <c r="B26" s="230" t="s">
        <v>321</v>
      </c>
      <c r="C26" s="215">
        <v>46279</v>
      </c>
      <c r="D26" s="216">
        <f>9+163+261</f>
        <v>433</v>
      </c>
      <c r="E26" s="216">
        <f>3+54+87</f>
        <v>144</v>
      </c>
      <c r="F26" s="216">
        <f>3+54+87</f>
        <v>144</v>
      </c>
      <c r="G26" s="216">
        <f>3+54+87</f>
        <v>144</v>
      </c>
      <c r="H26" s="217">
        <f t="shared" si="0"/>
        <v>1</v>
      </c>
      <c r="K26" s="226"/>
      <c r="L26" s="205"/>
      <c r="M26" s="218"/>
      <c r="N26" s="218"/>
      <c r="O26" s="218"/>
      <c r="P26" s="218"/>
      <c r="Q26" s="207"/>
    </row>
    <row r="28" spans="2:17" x14ac:dyDescent="0.2">
      <c r="B28" s="162" t="s">
        <v>262</v>
      </c>
      <c r="C28" s="205"/>
      <c r="D28" s="211">
        <f>SUM(D5:D26)</f>
        <v>29335</v>
      </c>
      <c r="E28" s="211">
        <f>SUM(E5:E26)</f>
        <v>10482</v>
      </c>
      <c r="F28" s="206"/>
      <c r="G28" s="206"/>
      <c r="H28" s="207"/>
    </row>
    <row r="29" spans="2:17" x14ac:dyDescent="0.2">
      <c r="B29" s="162" t="s">
        <v>229</v>
      </c>
      <c r="D29" s="206">
        <f>D28-E28</f>
        <v>18853</v>
      </c>
      <c r="E29" s="206"/>
      <c r="F29" s="206"/>
      <c r="G29" s="206"/>
      <c r="H29" s="207"/>
    </row>
    <row r="31" spans="2:17" ht="16" customHeight="1" x14ac:dyDescent="0.2">
      <c r="B31" s="198" t="s">
        <v>280</v>
      </c>
      <c r="C31" s="199"/>
      <c r="D31" s="199"/>
      <c r="E31" s="199"/>
      <c r="F31" s="199"/>
      <c r="G31" s="199"/>
      <c r="H31" s="199"/>
    </row>
    <row r="32" spans="2:17" ht="16" customHeight="1" x14ac:dyDescent="0.2">
      <c r="B32" s="178" t="s">
        <v>192</v>
      </c>
      <c r="C32" s="201" t="s">
        <v>34</v>
      </c>
      <c r="D32" s="201" t="s">
        <v>193</v>
      </c>
      <c r="E32" s="201" t="s">
        <v>194</v>
      </c>
      <c r="F32" s="201" t="s">
        <v>195</v>
      </c>
      <c r="G32" s="201" t="s">
        <v>196</v>
      </c>
      <c r="H32" s="201" t="s">
        <v>197</v>
      </c>
    </row>
    <row r="33" spans="2:11" ht="16" customHeight="1" x14ac:dyDescent="0.2">
      <c r="B33" s="225" t="s">
        <v>290</v>
      </c>
      <c r="C33" s="215">
        <v>46217</v>
      </c>
      <c r="D33" s="216">
        <v>851</v>
      </c>
      <c r="E33" s="216">
        <v>292.83333333333331</v>
      </c>
      <c r="F33" s="216">
        <v>292.83333333333331</v>
      </c>
      <c r="G33" s="216">
        <v>265.3</v>
      </c>
      <c r="H33" s="217">
        <f t="shared" ref="H33:H46" si="2">D33-E33-F33-G33</f>
        <v>3.3333333333416704E-2</v>
      </c>
    </row>
    <row r="34" spans="2:11" ht="16" customHeight="1" x14ac:dyDescent="0.2">
      <c r="B34" s="225" t="s">
        <v>286</v>
      </c>
      <c r="C34" s="215">
        <v>46223</v>
      </c>
      <c r="D34" s="216">
        <v>514</v>
      </c>
      <c r="E34" s="216">
        <v>171.33333333333334</v>
      </c>
      <c r="F34" s="216">
        <v>171.33333333333334</v>
      </c>
      <c r="G34" s="216">
        <v>171.33333333333334</v>
      </c>
      <c r="H34" s="217">
        <f t="shared" si="2"/>
        <v>0</v>
      </c>
      <c r="J34" s="223"/>
    </row>
    <row r="35" spans="2:11" ht="16" customHeight="1" x14ac:dyDescent="0.2">
      <c r="B35" s="225" t="s">
        <v>283</v>
      </c>
      <c r="C35" s="215">
        <v>46224</v>
      </c>
      <c r="D35" s="216">
        <v>1199</v>
      </c>
      <c r="E35" s="216">
        <v>599.5</v>
      </c>
      <c r="F35" s="216">
        <v>599.5</v>
      </c>
      <c r="G35" s="216">
        <v>0</v>
      </c>
      <c r="H35" s="217">
        <f t="shared" si="2"/>
        <v>0</v>
      </c>
      <c r="K35" s="223"/>
    </row>
    <row r="36" spans="2:11" ht="16" customHeight="1" x14ac:dyDescent="0.2">
      <c r="B36" s="225" t="s">
        <v>287</v>
      </c>
      <c r="C36" s="215">
        <v>46225</v>
      </c>
      <c r="D36" s="216">
        <v>371</v>
      </c>
      <c r="E36" s="216">
        <v>123.66666666666667</v>
      </c>
      <c r="F36" s="216">
        <v>123.66666666666667</v>
      </c>
      <c r="G36" s="216">
        <v>123.66666666666667</v>
      </c>
      <c r="H36" s="217">
        <f t="shared" si="2"/>
        <v>0</v>
      </c>
    </row>
    <row r="37" spans="2:11" ht="16" customHeight="1" x14ac:dyDescent="0.2">
      <c r="B37" s="225" t="s">
        <v>291</v>
      </c>
      <c r="C37" s="215">
        <v>46226</v>
      </c>
      <c r="D37" s="216">
        <v>335</v>
      </c>
      <c r="E37" s="216">
        <v>111.66666666666667</v>
      </c>
      <c r="F37" s="216">
        <v>111.66666666666667</v>
      </c>
      <c r="G37" s="216">
        <v>111.66666666666667</v>
      </c>
      <c r="H37" s="217">
        <f t="shared" si="2"/>
        <v>0</v>
      </c>
    </row>
    <row r="38" spans="2:11" ht="16" customHeight="1" x14ac:dyDescent="0.2">
      <c r="B38" s="225" t="s">
        <v>284</v>
      </c>
      <c r="C38" s="215">
        <v>46226</v>
      </c>
      <c r="D38" s="216">
        <v>400</v>
      </c>
      <c r="E38" s="216">
        <v>200</v>
      </c>
      <c r="F38" s="216">
        <v>200</v>
      </c>
      <c r="G38" s="222">
        <v>0</v>
      </c>
      <c r="H38" s="217">
        <f t="shared" si="2"/>
        <v>0</v>
      </c>
    </row>
    <row r="39" spans="2:11" ht="16" customHeight="1" x14ac:dyDescent="0.2">
      <c r="B39" s="225" t="s">
        <v>288</v>
      </c>
      <c r="C39" s="215">
        <v>46230</v>
      </c>
      <c r="D39" s="216">
        <v>1054</v>
      </c>
      <c r="E39" s="216">
        <v>351.33333333333331</v>
      </c>
      <c r="F39" s="216">
        <v>351.33333333333331</v>
      </c>
      <c r="G39" s="216">
        <v>351.33333333333331</v>
      </c>
      <c r="H39" s="217">
        <f t="shared" si="2"/>
        <v>0</v>
      </c>
    </row>
    <row r="40" spans="2:11" ht="16" customHeight="1" x14ac:dyDescent="0.2">
      <c r="B40" s="225" t="s">
        <v>285</v>
      </c>
      <c r="C40" s="215">
        <v>46231</v>
      </c>
      <c r="D40" s="216">
        <v>639</v>
      </c>
      <c r="E40" s="216">
        <v>279.66666666666663</v>
      </c>
      <c r="F40" s="216">
        <v>199.66666666666666</v>
      </c>
      <c r="G40" s="216">
        <v>159.66666666666666</v>
      </c>
      <c r="H40" s="217">
        <f t="shared" si="2"/>
        <v>0</v>
      </c>
    </row>
    <row r="41" spans="2:11" ht="16" customHeight="1" x14ac:dyDescent="0.2">
      <c r="B41" s="225" t="s">
        <v>292</v>
      </c>
      <c r="C41" s="215">
        <v>46232</v>
      </c>
      <c r="D41" s="216">
        <v>456</v>
      </c>
      <c r="E41" s="216">
        <v>166.16666666666669</v>
      </c>
      <c r="F41" s="216">
        <v>166.16666666666669</v>
      </c>
      <c r="G41" s="216">
        <v>123.67</v>
      </c>
      <c r="H41" s="217">
        <f t="shared" si="2"/>
        <v>-3.3333333333729342E-3</v>
      </c>
    </row>
    <row r="42" spans="2:11" ht="16" customHeight="1" x14ac:dyDescent="0.2">
      <c r="B42" s="225" t="s">
        <v>289</v>
      </c>
      <c r="C42" s="215">
        <v>46232</v>
      </c>
      <c r="D42" s="216">
        <v>472</v>
      </c>
      <c r="E42" s="216">
        <v>157.33333333333334</v>
      </c>
      <c r="F42" s="216">
        <v>157.33333333333334</v>
      </c>
      <c r="G42" s="216">
        <v>157.33333333333334</v>
      </c>
      <c r="H42" s="217">
        <f t="shared" si="2"/>
        <v>0</v>
      </c>
    </row>
    <row r="43" spans="2:11" ht="16" customHeight="1" x14ac:dyDescent="0.2">
      <c r="B43" s="225" t="s">
        <v>201</v>
      </c>
      <c r="C43" s="215">
        <v>46236</v>
      </c>
      <c r="D43" s="216">
        <v>294</v>
      </c>
      <c r="E43" s="216">
        <v>98</v>
      </c>
      <c r="F43" s="216">
        <v>98</v>
      </c>
      <c r="G43" s="216">
        <v>98</v>
      </c>
      <c r="H43" s="217">
        <f t="shared" si="2"/>
        <v>0</v>
      </c>
    </row>
    <row r="44" spans="2:11" ht="16" customHeight="1" x14ac:dyDescent="0.2">
      <c r="B44" s="225" t="s">
        <v>201</v>
      </c>
      <c r="C44" s="215">
        <v>46236</v>
      </c>
      <c r="D44" s="216">
        <v>294</v>
      </c>
      <c r="E44" s="216">
        <v>98</v>
      </c>
      <c r="F44" s="216">
        <v>98</v>
      </c>
      <c r="G44" s="216">
        <v>98</v>
      </c>
      <c r="H44" s="217">
        <f t="shared" si="2"/>
        <v>0</v>
      </c>
    </row>
    <row r="45" spans="2:11" ht="16" customHeight="1" x14ac:dyDescent="0.2">
      <c r="B45" s="225" t="s">
        <v>282</v>
      </c>
      <c r="C45" s="215">
        <v>46236</v>
      </c>
      <c r="D45" s="216">
        <v>1040</v>
      </c>
      <c r="E45" s="216">
        <v>346.66666666666669</v>
      </c>
      <c r="F45" s="216">
        <v>346.66666666666669</v>
      </c>
      <c r="G45" s="216">
        <v>346.66666666666669</v>
      </c>
      <c r="H45" s="217">
        <f t="shared" si="2"/>
        <v>0</v>
      </c>
    </row>
    <row r="46" spans="2:11" ht="16" customHeight="1" x14ac:dyDescent="0.2">
      <c r="B46" s="225" t="s">
        <v>281</v>
      </c>
      <c r="C46" s="215">
        <v>46236</v>
      </c>
      <c r="D46" s="216">
        <v>1089</v>
      </c>
      <c r="E46" s="216">
        <v>363</v>
      </c>
      <c r="F46" s="216">
        <v>363</v>
      </c>
      <c r="G46" s="216">
        <v>363</v>
      </c>
      <c r="H46" s="217">
        <f t="shared" si="2"/>
        <v>0</v>
      </c>
    </row>
    <row r="47" spans="2:11" ht="16" customHeight="1" x14ac:dyDescent="0.2"/>
    <row r="48" spans="2:11" ht="16" customHeight="1" x14ac:dyDescent="0.2">
      <c r="B48" s="162" t="s">
        <v>262</v>
      </c>
      <c r="C48" s="205"/>
      <c r="D48" s="211">
        <f>SUM(D33:D46)</f>
        <v>9008</v>
      </c>
      <c r="E48" s="211">
        <f>SUM(E33:E46)</f>
        <v>3359.1666666666665</v>
      </c>
      <c r="F48" s="206"/>
      <c r="G48" s="206"/>
      <c r="H48" s="207"/>
    </row>
    <row r="49" spans="2:11" ht="16" customHeight="1" x14ac:dyDescent="0.2">
      <c r="B49" s="162" t="s">
        <v>229</v>
      </c>
      <c r="D49" s="206">
        <f>D48-E48</f>
        <v>5648.8333333333339</v>
      </c>
      <c r="E49" s="206"/>
      <c r="F49" s="206"/>
      <c r="G49" s="206"/>
      <c r="H49" s="207"/>
    </row>
    <row r="51" spans="2:11" ht="16" customHeight="1" x14ac:dyDescent="0.2">
      <c r="B51" s="198" t="s">
        <v>264</v>
      </c>
      <c r="C51" s="199"/>
      <c r="D51" s="199"/>
      <c r="E51" s="199"/>
      <c r="F51" s="199"/>
      <c r="G51" s="199"/>
      <c r="H51" s="199"/>
    </row>
    <row r="52" spans="2:11" ht="16" customHeight="1" x14ac:dyDescent="0.2">
      <c r="B52" s="178" t="s">
        <v>192</v>
      </c>
      <c r="C52" s="201" t="s">
        <v>34</v>
      </c>
      <c r="D52" s="201" t="s">
        <v>193</v>
      </c>
      <c r="E52" s="201" t="s">
        <v>194</v>
      </c>
      <c r="F52" s="201" t="s">
        <v>195</v>
      </c>
      <c r="G52" s="201" t="s">
        <v>196</v>
      </c>
      <c r="H52" s="201" t="s">
        <v>197</v>
      </c>
    </row>
    <row r="53" spans="2:11" ht="16" customHeight="1" x14ac:dyDescent="0.2">
      <c r="B53" s="224" t="s">
        <v>274</v>
      </c>
      <c r="C53" s="215">
        <v>46174</v>
      </c>
      <c r="D53" s="216">
        <v>555</v>
      </c>
      <c r="E53" s="216">
        <v>230</v>
      </c>
      <c r="F53" s="216">
        <v>230</v>
      </c>
      <c r="G53" s="216">
        <v>95.333333333333329</v>
      </c>
      <c r="H53" s="217">
        <f t="shared" ref="H53:H69" si="3">D53-E53-F53-G53</f>
        <v>-0.3333333333333286</v>
      </c>
    </row>
    <row r="54" spans="2:11" ht="16" customHeight="1" x14ac:dyDescent="0.2">
      <c r="B54" s="224" t="s">
        <v>275</v>
      </c>
      <c r="C54" s="215">
        <v>46176</v>
      </c>
      <c r="D54" s="216">
        <f>511+57</f>
        <v>568</v>
      </c>
      <c r="E54" s="216">
        <f>199+19</f>
        <v>218</v>
      </c>
      <c r="F54" s="216">
        <f>199+19</f>
        <v>218</v>
      </c>
      <c r="G54" s="216">
        <f>113.666666666667+19</f>
        <v>132.666666666667</v>
      </c>
      <c r="H54" s="217">
        <f t="shared" si="3"/>
        <v>-0.66666666666699825</v>
      </c>
    </row>
    <row r="55" spans="2:11" ht="16" customHeight="1" x14ac:dyDescent="0.2">
      <c r="B55" s="224" t="s">
        <v>273</v>
      </c>
      <c r="C55" s="215">
        <v>46179</v>
      </c>
      <c r="D55" s="216">
        <v>347</v>
      </c>
      <c r="E55" s="216">
        <v>150.66666666666666</v>
      </c>
      <c r="F55" s="216">
        <v>150.66666666666666</v>
      </c>
      <c r="G55" s="216">
        <v>45.666666666666664</v>
      </c>
      <c r="H55" s="217">
        <f t="shared" si="3"/>
        <v>0</v>
      </c>
    </row>
    <row r="56" spans="2:11" ht="16" customHeight="1" x14ac:dyDescent="0.2">
      <c r="B56" s="224" t="s">
        <v>272</v>
      </c>
      <c r="C56" s="215">
        <v>46183</v>
      </c>
      <c r="D56" s="216">
        <v>804</v>
      </c>
      <c r="E56" s="216">
        <v>268</v>
      </c>
      <c r="F56" s="216">
        <v>268</v>
      </c>
      <c r="G56" s="216">
        <v>268</v>
      </c>
      <c r="H56" s="217">
        <f t="shared" si="3"/>
        <v>0</v>
      </c>
      <c r="J56" s="223"/>
    </row>
    <row r="57" spans="2:11" ht="16" customHeight="1" x14ac:dyDescent="0.2">
      <c r="B57" s="224" t="s">
        <v>276</v>
      </c>
      <c r="C57" s="215">
        <v>46183</v>
      </c>
      <c r="D57" s="216">
        <f>361+234</f>
        <v>595</v>
      </c>
      <c r="E57" s="216">
        <f>180.5+117</f>
        <v>297.5</v>
      </c>
      <c r="F57" s="216">
        <f>180.5+117</f>
        <v>297.5</v>
      </c>
      <c r="G57" s="222">
        <v>0</v>
      </c>
      <c r="H57" s="217">
        <f t="shared" si="3"/>
        <v>0</v>
      </c>
      <c r="K57" s="223"/>
    </row>
    <row r="58" spans="2:11" ht="16" customHeight="1" x14ac:dyDescent="0.2">
      <c r="B58" s="224" t="s">
        <v>277</v>
      </c>
      <c r="C58" s="215">
        <v>46189</v>
      </c>
      <c r="D58" s="216">
        <f>742+20+7</f>
        <v>769</v>
      </c>
      <c r="E58" s="216">
        <f>308.66+7</f>
        <v>315.66000000000003</v>
      </c>
      <c r="F58" s="216">
        <f>308.66+7</f>
        <v>315.66000000000003</v>
      </c>
      <c r="G58" s="216">
        <f>124.667+7+7</f>
        <v>138.667</v>
      </c>
      <c r="H58" s="217">
        <f t="shared" si="3"/>
        <v>-0.98700000000005161</v>
      </c>
      <c r="K58" s="223"/>
    </row>
    <row r="59" spans="2:11" ht="16" customHeight="1" x14ac:dyDescent="0.2">
      <c r="B59" s="224" t="s">
        <v>278</v>
      </c>
      <c r="C59" s="215">
        <v>46191</v>
      </c>
      <c r="D59" s="216">
        <f>842+132</f>
        <v>974</v>
      </c>
      <c r="E59" s="216">
        <f>373.333333333333+132/3</f>
        <v>417.33333333333297</v>
      </c>
      <c r="F59" s="216">
        <f>153.333333333333+132/3</f>
        <v>197.333333333333</v>
      </c>
      <c r="G59" s="216">
        <f>315.333333333333+132/3</f>
        <v>359.33333333333297</v>
      </c>
      <c r="H59" s="217">
        <f t="shared" si="3"/>
        <v>9.6633812063373625E-13</v>
      </c>
    </row>
    <row r="60" spans="2:11" ht="16" customHeight="1" x14ac:dyDescent="0.2">
      <c r="B60" s="224" t="s">
        <v>19</v>
      </c>
      <c r="C60" s="215">
        <v>46192</v>
      </c>
      <c r="D60" s="216">
        <v>180</v>
      </c>
      <c r="E60" s="216">
        <v>60</v>
      </c>
      <c r="F60" s="216">
        <v>60</v>
      </c>
      <c r="G60" s="216">
        <v>60</v>
      </c>
      <c r="H60" s="217">
        <f t="shared" si="3"/>
        <v>0</v>
      </c>
    </row>
    <row r="61" spans="2:11" ht="16" customHeight="1" x14ac:dyDescent="0.2">
      <c r="B61" s="224" t="s">
        <v>279</v>
      </c>
      <c r="C61" s="215">
        <v>46194</v>
      </c>
      <c r="D61" s="216">
        <f>212+81</f>
        <v>293</v>
      </c>
      <c r="E61" s="216">
        <f>70.6666666666667+40.5</f>
        <v>111.1666666666667</v>
      </c>
      <c r="F61" s="216">
        <f>70.6666666666667+40.5</f>
        <v>111.1666666666667</v>
      </c>
      <c r="G61" s="216">
        <v>70.666666666666671</v>
      </c>
      <c r="H61" s="217">
        <f t="shared" si="3"/>
        <v>0</v>
      </c>
    </row>
    <row r="62" spans="2:11" ht="16" customHeight="1" x14ac:dyDescent="0.2">
      <c r="B62" s="224" t="s">
        <v>271</v>
      </c>
      <c r="C62" s="215">
        <v>46195</v>
      </c>
      <c r="D62" s="216">
        <v>446</v>
      </c>
      <c r="E62" s="216">
        <v>169</v>
      </c>
      <c r="F62" s="216">
        <v>169</v>
      </c>
      <c r="G62" s="216">
        <v>108</v>
      </c>
      <c r="H62" s="217">
        <f t="shared" si="3"/>
        <v>0</v>
      </c>
    </row>
    <row r="63" spans="2:11" ht="16" customHeight="1" x14ac:dyDescent="0.2">
      <c r="B63" s="224" t="s">
        <v>270</v>
      </c>
      <c r="C63" s="215">
        <v>46197</v>
      </c>
      <c r="D63" s="216">
        <v>376</v>
      </c>
      <c r="E63" s="216">
        <v>135</v>
      </c>
      <c r="F63" s="216">
        <v>135</v>
      </c>
      <c r="G63" s="216">
        <v>106</v>
      </c>
      <c r="H63" s="217">
        <f t="shared" si="3"/>
        <v>0</v>
      </c>
    </row>
    <row r="64" spans="2:11" ht="16" customHeight="1" x14ac:dyDescent="0.2">
      <c r="B64" s="220" t="s">
        <v>266</v>
      </c>
      <c r="C64" s="215">
        <v>46179</v>
      </c>
      <c r="D64" s="216">
        <v>4687</v>
      </c>
      <c r="E64" s="216">
        <v>937.5</v>
      </c>
      <c r="F64" s="216">
        <v>2812</v>
      </c>
      <c r="G64" s="216">
        <v>937.5</v>
      </c>
      <c r="H64" s="217">
        <f t="shared" si="3"/>
        <v>0</v>
      </c>
    </row>
    <row r="65" spans="2:20" ht="16" customHeight="1" x14ac:dyDescent="0.2">
      <c r="B65" s="221" t="s">
        <v>269</v>
      </c>
      <c r="C65" s="215">
        <v>46180</v>
      </c>
      <c r="D65" s="216">
        <v>999</v>
      </c>
      <c r="E65" s="216">
        <v>333</v>
      </c>
      <c r="F65" s="216">
        <v>333</v>
      </c>
      <c r="G65" s="216">
        <v>333</v>
      </c>
      <c r="H65" s="217">
        <f t="shared" si="3"/>
        <v>0</v>
      </c>
    </row>
    <row r="66" spans="2:20" ht="16" customHeight="1" x14ac:dyDescent="0.2">
      <c r="B66" s="221" t="s">
        <v>268</v>
      </c>
      <c r="C66" s="215">
        <v>46186</v>
      </c>
      <c r="D66" s="216">
        <v>300</v>
      </c>
      <c r="E66" s="216">
        <v>150</v>
      </c>
      <c r="F66" s="216">
        <v>150</v>
      </c>
      <c r="G66" s="222">
        <v>0</v>
      </c>
      <c r="H66" s="217">
        <f t="shared" si="3"/>
        <v>0</v>
      </c>
    </row>
    <row r="67" spans="2:20" ht="16" customHeight="1" x14ac:dyDescent="0.2">
      <c r="B67" s="221" t="s">
        <v>267</v>
      </c>
      <c r="C67" s="215">
        <v>46193</v>
      </c>
      <c r="D67" s="216">
        <v>447</v>
      </c>
      <c r="E67" s="216">
        <v>149</v>
      </c>
      <c r="F67" s="216">
        <v>149</v>
      </c>
      <c r="G67" s="216">
        <v>149</v>
      </c>
      <c r="H67" s="217">
        <f t="shared" si="3"/>
        <v>0</v>
      </c>
    </row>
    <row r="68" spans="2:20" ht="16" customHeight="1" x14ac:dyDescent="0.2">
      <c r="B68" s="220" t="s">
        <v>265</v>
      </c>
      <c r="C68" s="215">
        <v>46196</v>
      </c>
      <c r="D68" s="216">
        <v>21567</v>
      </c>
      <c r="E68" s="216">
        <v>7189</v>
      </c>
      <c r="F68" s="216">
        <v>7189</v>
      </c>
      <c r="G68" s="216">
        <v>7189</v>
      </c>
      <c r="H68" s="217">
        <f t="shared" si="3"/>
        <v>0</v>
      </c>
    </row>
    <row r="69" spans="2:20" ht="16" customHeight="1" x14ac:dyDescent="0.2">
      <c r="B69" s="220" t="s">
        <v>263</v>
      </c>
      <c r="C69" s="215">
        <v>46196</v>
      </c>
      <c r="D69" s="216">
        <v>1089</v>
      </c>
      <c r="E69" s="216">
        <v>363</v>
      </c>
      <c r="F69" s="216">
        <v>363</v>
      </c>
      <c r="G69" s="216">
        <v>363</v>
      </c>
      <c r="H69" s="217">
        <f t="shared" si="3"/>
        <v>0</v>
      </c>
    </row>
    <row r="70" spans="2:20" ht="16" customHeight="1" x14ac:dyDescent="0.2"/>
    <row r="71" spans="2:20" ht="16" customHeight="1" x14ac:dyDescent="0.2">
      <c r="B71" s="162" t="s">
        <v>262</v>
      </c>
      <c r="C71" s="205"/>
      <c r="D71" s="211">
        <f>SUM(D53:D69)</f>
        <v>34996</v>
      </c>
      <c r="E71" s="211">
        <f>SUM(E53:E69)</f>
        <v>11493.826666666666</v>
      </c>
      <c r="F71" s="206"/>
      <c r="G71" s="206"/>
      <c r="H71" s="207"/>
    </row>
    <row r="72" spans="2:20" ht="16" customHeight="1" x14ac:dyDescent="0.2">
      <c r="B72" s="162" t="s">
        <v>229</v>
      </c>
      <c r="D72" s="206">
        <f>D71-E71</f>
        <v>23502.173333333332</v>
      </c>
      <c r="E72" s="206"/>
      <c r="F72" s="206"/>
      <c r="G72" s="206"/>
      <c r="H72" s="207"/>
    </row>
    <row r="73" spans="2:20" ht="16" customHeight="1" x14ac:dyDescent="0.2"/>
    <row r="74" spans="2:20" ht="16" customHeight="1" x14ac:dyDescent="0.2"/>
    <row r="75" spans="2:20" ht="16" customHeight="1" x14ac:dyDescent="0.2">
      <c r="B75" s="198" t="s">
        <v>191</v>
      </c>
      <c r="C75" s="199"/>
      <c r="D75" s="199"/>
      <c r="E75" s="199"/>
      <c r="F75" s="199"/>
      <c r="G75" s="199"/>
      <c r="H75" s="199"/>
      <c r="M75" s="200"/>
    </row>
    <row r="76" spans="2:20" x14ac:dyDescent="0.2">
      <c r="B76" s="178" t="s">
        <v>192</v>
      </c>
      <c r="C76" s="201" t="s">
        <v>34</v>
      </c>
      <c r="D76" s="201" t="s">
        <v>193</v>
      </c>
      <c r="E76" s="201" t="s">
        <v>194</v>
      </c>
      <c r="F76" s="201" t="s">
        <v>195</v>
      </c>
      <c r="G76" s="201" t="s">
        <v>196</v>
      </c>
      <c r="H76" s="201" t="s">
        <v>197</v>
      </c>
      <c r="J76" s="162" t="s">
        <v>198</v>
      </c>
      <c r="K76" s="202">
        <v>46032</v>
      </c>
      <c r="L76" s="203">
        <v>720</v>
      </c>
      <c r="M76" s="200"/>
      <c r="N76" s="200"/>
    </row>
    <row r="77" spans="2:20" x14ac:dyDescent="0.2">
      <c r="B77" s="204" t="s">
        <v>199</v>
      </c>
      <c r="C77" s="205">
        <v>46143</v>
      </c>
      <c r="D77" s="206">
        <v>1089</v>
      </c>
      <c r="E77" s="206">
        <f>$D77/3</f>
        <v>363</v>
      </c>
      <c r="F77" s="206">
        <f t="shared" ref="F77:G92" si="4">$D77/3</f>
        <v>363</v>
      </c>
      <c r="G77" s="206">
        <f t="shared" si="4"/>
        <v>363</v>
      </c>
      <c r="H77" s="207">
        <f>D77-E77-F77-G77</f>
        <v>0</v>
      </c>
      <c r="J77" s="162" t="s">
        <v>200</v>
      </c>
      <c r="K77" s="202">
        <v>46092</v>
      </c>
      <c r="L77" s="203">
        <f>160</f>
        <v>160</v>
      </c>
      <c r="M77" s="200"/>
      <c r="N77" s="200"/>
    </row>
    <row r="78" spans="2:20" x14ac:dyDescent="0.2">
      <c r="B78" s="204" t="s">
        <v>201</v>
      </c>
      <c r="C78" s="205">
        <v>46144</v>
      </c>
      <c r="D78" s="206">
        <v>262</v>
      </c>
      <c r="E78" s="206">
        <f>$D78/2</f>
        <v>131</v>
      </c>
      <c r="F78" s="206"/>
      <c r="G78" s="206">
        <f>$D78/2</f>
        <v>131</v>
      </c>
      <c r="H78" s="207">
        <f t="shared" ref="H78:H92" si="5">D78-E78-F78-G78</f>
        <v>0</v>
      </c>
      <c r="J78" s="162" t="s">
        <v>202</v>
      </c>
      <c r="K78" s="202">
        <v>46095</v>
      </c>
      <c r="L78" s="203">
        <v>214</v>
      </c>
      <c r="M78" s="200"/>
      <c r="N78" s="200"/>
      <c r="R78" s="162" t="s">
        <v>203</v>
      </c>
      <c r="S78" s="202">
        <v>46136</v>
      </c>
      <c r="T78" s="202">
        <v>46149</v>
      </c>
    </row>
    <row r="79" spans="2:20" x14ac:dyDescent="0.2">
      <c r="B79" s="204" t="s">
        <v>204</v>
      </c>
      <c r="C79" s="205">
        <v>46143</v>
      </c>
      <c r="D79" s="206">
        <v>385</v>
      </c>
      <c r="E79" s="206">
        <f>126.5+23</f>
        <v>149.5</v>
      </c>
      <c r="F79" s="206">
        <f>88.5+23</f>
        <v>111.5</v>
      </c>
      <c r="G79" s="206">
        <f>102+23</f>
        <v>125</v>
      </c>
      <c r="H79" s="207">
        <f t="shared" si="5"/>
        <v>-1</v>
      </c>
      <c r="J79" s="162" t="s">
        <v>205</v>
      </c>
      <c r="K79" s="202">
        <v>46097</v>
      </c>
      <c r="L79" s="203">
        <v>1150</v>
      </c>
      <c r="M79" s="200"/>
      <c r="N79" s="200"/>
      <c r="R79" s="162" t="s">
        <v>206</v>
      </c>
      <c r="S79" s="202">
        <v>46123</v>
      </c>
      <c r="T79" s="202">
        <v>46124</v>
      </c>
    </row>
    <row r="80" spans="2:20" x14ac:dyDescent="0.2">
      <c r="B80" s="204" t="s">
        <v>207</v>
      </c>
      <c r="C80" s="205">
        <v>46130</v>
      </c>
      <c r="D80" s="206">
        <v>240</v>
      </c>
      <c r="E80" s="206">
        <f t="shared" ref="E80:E92" si="6">$D80/3</f>
        <v>80</v>
      </c>
      <c r="F80" s="206">
        <f t="shared" si="4"/>
        <v>80</v>
      </c>
      <c r="G80" s="206">
        <f t="shared" si="4"/>
        <v>80</v>
      </c>
      <c r="H80" s="207">
        <f t="shared" si="5"/>
        <v>0</v>
      </c>
      <c r="J80" s="162" t="s">
        <v>19</v>
      </c>
      <c r="K80" s="202">
        <v>46098</v>
      </c>
      <c r="L80" s="208">
        <f>490+86</f>
        <v>576</v>
      </c>
      <c r="R80" s="162" t="s">
        <v>203</v>
      </c>
      <c r="S80" s="202">
        <v>46115</v>
      </c>
      <c r="T80" s="202">
        <v>46118</v>
      </c>
    </row>
    <row r="81" spans="2:20" x14ac:dyDescent="0.2">
      <c r="B81" s="204" t="s">
        <v>208</v>
      </c>
      <c r="C81" s="205">
        <v>46125</v>
      </c>
      <c r="D81" s="206">
        <v>414</v>
      </c>
      <c r="E81" s="206">
        <f>$D81/3+27</f>
        <v>165</v>
      </c>
      <c r="F81" s="206">
        <f>$D81/3+27</f>
        <v>165</v>
      </c>
      <c r="G81" s="206">
        <v>84</v>
      </c>
      <c r="H81" s="207">
        <f t="shared" si="5"/>
        <v>0</v>
      </c>
      <c r="J81" s="162" t="s">
        <v>209</v>
      </c>
      <c r="K81" s="202">
        <v>46100</v>
      </c>
      <c r="L81" s="203">
        <f>112+98</f>
        <v>210</v>
      </c>
      <c r="M81" s="200">
        <v>98</v>
      </c>
      <c r="N81" s="200">
        <v>98</v>
      </c>
      <c r="R81" s="162" t="s">
        <v>206</v>
      </c>
      <c r="S81" s="202">
        <v>46113</v>
      </c>
      <c r="T81" s="202">
        <v>46119</v>
      </c>
    </row>
    <row r="82" spans="2:20" x14ac:dyDescent="0.2">
      <c r="B82" s="204" t="s">
        <v>210</v>
      </c>
      <c r="C82" s="205">
        <v>46123</v>
      </c>
      <c r="D82" s="206">
        <v>158</v>
      </c>
      <c r="E82" s="206">
        <f t="shared" si="6"/>
        <v>52.666666666666664</v>
      </c>
      <c r="F82" s="206">
        <f t="shared" si="4"/>
        <v>52.666666666666664</v>
      </c>
      <c r="G82" s="206">
        <f t="shared" si="4"/>
        <v>52.666666666666664</v>
      </c>
      <c r="H82" s="207">
        <f t="shared" si="5"/>
        <v>0</v>
      </c>
      <c r="J82" s="162" t="s">
        <v>211</v>
      </c>
      <c r="K82" s="202">
        <v>46100</v>
      </c>
      <c r="L82" s="203">
        <f>160/2+90/3</f>
        <v>110</v>
      </c>
      <c r="M82" s="200">
        <v>110</v>
      </c>
      <c r="N82" s="200">
        <v>30</v>
      </c>
    </row>
    <row r="83" spans="2:20" x14ac:dyDescent="0.2">
      <c r="B83" s="204" t="s">
        <v>212</v>
      </c>
      <c r="C83" s="205">
        <v>46118</v>
      </c>
      <c r="D83" s="206">
        <v>259</v>
      </c>
      <c r="E83" s="206">
        <f t="shared" si="6"/>
        <v>86.333333333333329</v>
      </c>
      <c r="F83" s="206">
        <f t="shared" si="4"/>
        <v>86.333333333333329</v>
      </c>
      <c r="G83" s="206">
        <f t="shared" si="4"/>
        <v>86.333333333333329</v>
      </c>
      <c r="H83" s="207">
        <f t="shared" si="5"/>
        <v>0</v>
      </c>
      <c r="J83" s="162" t="s">
        <v>213</v>
      </c>
      <c r="K83" s="202">
        <v>46101</v>
      </c>
      <c r="L83" s="203">
        <v>957</v>
      </c>
      <c r="M83" s="200"/>
      <c r="N83" s="200"/>
    </row>
    <row r="84" spans="2:20" x14ac:dyDescent="0.2">
      <c r="B84" s="204" t="s">
        <v>214</v>
      </c>
      <c r="C84" s="205">
        <v>46132</v>
      </c>
      <c r="D84" s="206">
        <v>400</v>
      </c>
      <c r="E84" s="206">
        <f>$D84/2</f>
        <v>200</v>
      </c>
      <c r="F84" s="206">
        <f>$D84/2</f>
        <v>200</v>
      </c>
      <c r="G84" s="206">
        <v>0</v>
      </c>
      <c r="H84" s="207">
        <f t="shared" si="5"/>
        <v>0</v>
      </c>
      <c r="J84" s="162" t="s">
        <v>19</v>
      </c>
      <c r="K84" s="202">
        <v>46101</v>
      </c>
      <c r="L84" s="203">
        <v>755</v>
      </c>
      <c r="M84" s="200"/>
      <c r="N84" s="200"/>
    </row>
    <row r="85" spans="2:20" x14ac:dyDescent="0.2">
      <c r="B85" s="204" t="s">
        <v>215</v>
      </c>
      <c r="C85" s="205">
        <v>46126</v>
      </c>
      <c r="D85" s="206">
        <v>403</v>
      </c>
      <c r="E85" s="206">
        <v>161.5</v>
      </c>
      <c r="F85" s="206">
        <v>161.5</v>
      </c>
      <c r="G85" s="206">
        <v>80</v>
      </c>
      <c r="H85" s="207">
        <f t="shared" si="5"/>
        <v>0</v>
      </c>
      <c r="J85" s="162" t="s">
        <v>216</v>
      </c>
      <c r="K85" s="202">
        <v>46101</v>
      </c>
      <c r="L85" s="203">
        <v>210</v>
      </c>
      <c r="M85" s="200"/>
      <c r="N85" s="200"/>
    </row>
    <row r="86" spans="2:20" x14ac:dyDescent="0.2">
      <c r="B86" s="204" t="s">
        <v>217</v>
      </c>
      <c r="C86" s="205">
        <v>46124</v>
      </c>
      <c r="D86" s="206">
        <v>657</v>
      </c>
      <c r="E86" s="206">
        <v>247</v>
      </c>
      <c r="F86" s="206">
        <v>247</v>
      </c>
      <c r="G86" s="206">
        <v>163</v>
      </c>
      <c r="H86" s="207">
        <f t="shared" si="5"/>
        <v>0</v>
      </c>
      <c r="J86" s="162" t="s">
        <v>218</v>
      </c>
      <c r="K86" s="202">
        <v>46102</v>
      </c>
      <c r="L86" s="203">
        <f>1120-300</f>
        <v>820</v>
      </c>
      <c r="M86" s="200"/>
      <c r="N86" s="200"/>
    </row>
    <row r="87" spans="2:20" x14ac:dyDescent="0.2">
      <c r="B87" s="204" t="s">
        <v>219</v>
      </c>
      <c r="C87" s="205">
        <v>46118</v>
      </c>
      <c r="D87" s="206">
        <v>438</v>
      </c>
      <c r="E87" s="206">
        <f t="shared" si="6"/>
        <v>146</v>
      </c>
      <c r="F87" s="206">
        <f t="shared" si="4"/>
        <v>146</v>
      </c>
      <c r="G87" s="206">
        <f t="shared" si="4"/>
        <v>146</v>
      </c>
      <c r="H87" s="207">
        <f t="shared" si="5"/>
        <v>0</v>
      </c>
      <c r="J87" s="162" t="s">
        <v>220</v>
      </c>
      <c r="K87" s="202">
        <v>46102</v>
      </c>
      <c r="L87" s="203">
        <v>1036</v>
      </c>
      <c r="M87" s="200"/>
      <c r="N87" s="200"/>
    </row>
    <row r="88" spans="2:20" x14ac:dyDescent="0.2">
      <c r="B88" s="209" t="s">
        <v>221</v>
      </c>
      <c r="C88" s="205">
        <v>46130</v>
      </c>
      <c r="D88" s="206">
        <v>72</v>
      </c>
      <c r="E88" s="206"/>
      <c r="F88" s="206">
        <v>72</v>
      </c>
      <c r="G88" s="206"/>
      <c r="H88" s="207">
        <f t="shared" si="5"/>
        <v>0</v>
      </c>
      <c r="J88" s="162" t="s">
        <v>222</v>
      </c>
      <c r="K88" s="202">
        <v>46102</v>
      </c>
      <c r="L88" s="203">
        <v>285</v>
      </c>
      <c r="M88" s="200"/>
      <c r="N88" s="200"/>
    </row>
    <row r="89" spans="2:20" x14ac:dyDescent="0.2">
      <c r="B89" s="210" t="s">
        <v>223</v>
      </c>
      <c r="C89" s="205">
        <v>46117</v>
      </c>
      <c r="D89" s="206">
        <v>423</v>
      </c>
      <c r="E89" s="206">
        <f>$D89/3</f>
        <v>141</v>
      </c>
      <c r="F89" s="206">
        <f t="shared" ref="F89:G89" si="7">$D89/3</f>
        <v>141</v>
      </c>
      <c r="G89" s="206">
        <f t="shared" si="7"/>
        <v>141</v>
      </c>
      <c r="H89" s="207">
        <f t="shared" si="5"/>
        <v>0</v>
      </c>
      <c r="J89" s="162" t="s">
        <v>19</v>
      </c>
      <c r="K89" s="202">
        <v>46103</v>
      </c>
      <c r="L89" s="203">
        <v>440</v>
      </c>
      <c r="M89" s="200"/>
      <c r="N89" s="200"/>
    </row>
    <row r="90" spans="2:20" x14ac:dyDescent="0.2">
      <c r="B90" s="210" t="s">
        <v>224</v>
      </c>
      <c r="C90" s="205">
        <v>46114</v>
      </c>
      <c r="D90" s="206">
        <v>1069</v>
      </c>
      <c r="E90" s="206">
        <f>$D90/2</f>
        <v>534.5</v>
      </c>
      <c r="F90" s="206">
        <f>$D90/2</f>
        <v>534.5</v>
      </c>
      <c r="G90" s="206"/>
      <c r="H90" s="207">
        <f t="shared" si="5"/>
        <v>0</v>
      </c>
      <c r="J90" s="162" t="s">
        <v>225</v>
      </c>
      <c r="K90" s="202">
        <v>46105</v>
      </c>
      <c r="L90" s="203">
        <v>1200</v>
      </c>
      <c r="M90" s="200"/>
      <c r="N90" s="200"/>
    </row>
    <row r="91" spans="2:20" x14ac:dyDescent="0.2">
      <c r="B91" s="210" t="s">
        <v>226</v>
      </c>
      <c r="C91" s="197" t="s">
        <v>227</v>
      </c>
      <c r="D91" s="206">
        <v>120</v>
      </c>
      <c r="E91" s="206">
        <f t="shared" si="6"/>
        <v>40</v>
      </c>
      <c r="F91" s="206">
        <f t="shared" si="4"/>
        <v>40</v>
      </c>
      <c r="G91" s="206">
        <f t="shared" si="4"/>
        <v>40</v>
      </c>
      <c r="H91" s="207">
        <f t="shared" si="5"/>
        <v>0</v>
      </c>
      <c r="I91" s="200"/>
      <c r="J91" s="162" t="s">
        <v>19</v>
      </c>
      <c r="K91" s="202">
        <v>46105</v>
      </c>
      <c r="L91" s="203">
        <v>430</v>
      </c>
      <c r="M91" s="200"/>
      <c r="N91" s="200"/>
    </row>
    <row r="92" spans="2:20" x14ac:dyDescent="0.2">
      <c r="B92" s="210" t="s">
        <v>228</v>
      </c>
      <c r="C92" s="205">
        <v>46137</v>
      </c>
      <c r="D92" s="206">
        <v>534</v>
      </c>
      <c r="E92" s="206">
        <f t="shared" si="6"/>
        <v>178</v>
      </c>
      <c r="F92" s="206">
        <f t="shared" si="4"/>
        <v>178</v>
      </c>
      <c r="G92" s="206">
        <f t="shared" si="4"/>
        <v>178</v>
      </c>
      <c r="H92" s="207">
        <f t="shared" si="5"/>
        <v>0</v>
      </c>
      <c r="I92" s="200"/>
      <c r="L92" s="200"/>
      <c r="M92" s="200"/>
      <c r="N92" s="200"/>
    </row>
    <row r="93" spans="2:20" x14ac:dyDescent="0.2">
      <c r="C93" s="205"/>
      <c r="D93" s="211">
        <f>SUM(D77:D92)</f>
        <v>6923</v>
      </c>
      <c r="E93" s="211">
        <f>SUM(E77:E92)</f>
        <v>2675.5</v>
      </c>
      <c r="F93" s="206"/>
      <c r="G93" s="206"/>
      <c r="H93" s="207"/>
      <c r="I93" s="200"/>
      <c r="L93" s="200">
        <f>SUM(L76:L91)</f>
        <v>9273</v>
      </c>
      <c r="M93" s="200"/>
      <c r="N93" s="200"/>
    </row>
    <row r="94" spans="2:20" x14ac:dyDescent="0.2">
      <c r="B94" s="162" t="s">
        <v>229</v>
      </c>
      <c r="D94" s="206">
        <f>D93-E93</f>
        <v>4247.5</v>
      </c>
      <c r="E94" s="206"/>
      <c r="F94" s="206"/>
      <c r="G94" s="206"/>
      <c r="H94" s="207"/>
    </row>
    <row r="95" spans="2:20" x14ac:dyDescent="0.2">
      <c r="C95" s="205"/>
      <c r="D95" s="206"/>
      <c r="E95" s="206"/>
      <c r="F95" s="206"/>
      <c r="G95" s="206"/>
      <c r="H95" s="207"/>
      <c r="J95" s="212" t="s">
        <v>230</v>
      </c>
      <c r="K95" s="212" t="s">
        <v>231</v>
      </c>
      <c r="L95" s="212" t="s">
        <v>232</v>
      </c>
      <c r="M95" s="212" t="s">
        <v>233</v>
      </c>
      <c r="N95" s="212" t="s">
        <v>9</v>
      </c>
    </row>
    <row r="96" spans="2:20" x14ac:dyDescent="0.2">
      <c r="B96" s="198" t="s">
        <v>234</v>
      </c>
      <c r="C96" s="199"/>
      <c r="D96" s="199"/>
      <c r="E96" s="199"/>
      <c r="F96" s="199"/>
      <c r="G96" s="199"/>
      <c r="H96" s="199"/>
      <c r="J96" s="212" t="s">
        <v>235</v>
      </c>
      <c r="K96" s="213">
        <f>2600/COUNTA($J$96:$J$100)</f>
        <v>520</v>
      </c>
      <c r="L96" s="213"/>
      <c r="M96" s="213">
        <v>480</v>
      </c>
      <c r="N96" s="214">
        <f>SUM(K96:M96)</f>
        <v>1000</v>
      </c>
    </row>
    <row r="97" spans="2:16" x14ac:dyDescent="0.2">
      <c r="B97" s="178" t="s">
        <v>192</v>
      </c>
      <c r="C97" s="201" t="s">
        <v>34</v>
      </c>
      <c r="D97" s="201" t="s">
        <v>193</v>
      </c>
      <c r="E97" s="201" t="s">
        <v>194</v>
      </c>
      <c r="F97" s="201" t="s">
        <v>195</v>
      </c>
      <c r="G97" s="201" t="s">
        <v>196</v>
      </c>
      <c r="H97" s="201" t="s">
        <v>197</v>
      </c>
      <c r="J97" s="212" t="s">
        <v>236</v>
      </c>
      <c r="K97" s="213">
        <f>2600/COUNTA($J$96:$J$100)</f>
        <v>520</v>
      </c>
      <c r="L97" s="213"/>
      <c r="M97" s="213"/>
      <c r="N97" s="214">
        <f t="shared" ref="N97:N101" si="8">SUM(K97:M97)</f>
        <v>520</v>
      </c>
    </row>
    <row r="98" spans="2:16" x14ac:dyDescent="0.2">
      <c r="B98" s="204" t="s">
        <v>237</v>
      </c>
      <c r="C98" s="215">
        <v>46145</v>
      </c>
      <c r="D98" s="216">
        <v>168</v>
      </c>
      <c r="E98" s="216">
        <f>D98/2</f>
        <v>84</v>
      </c>
      <c r="F98" s="216">
        <f>D98/2</f>
        <v>84</v>
      </c>
      <c r="G98" s="216">
        <v>0</v>
      </c>
      <c r="H98" s="217">
        <f t="shared" ref="H98:H119" si="9">D98-E98-F98-G98</f>
        <v>0</v>
      </c>
      <c r="J98" s="212" t="s">
        <v>238</v>
      </c>
      <c r="K98" s="213">
        <f>2600/COUNTA($J$96:$J$100)</f>
        <v>520</v>
      </c>
      <c r="L98" s="213">
        <v>290</v>
      </c>
      <c r="M98" s="213"/>
      <c r="N98" s="214">
        <f t="shared" si="8"/>
        <v>810</v>
      </c>
    </row>
    <row r="99" spans="2:16" x14ac:dyDescent="0.2">
      <c r="B99" s="204" t="s">
        <v>239</v>
      </c>
      <c r="C99" s="215">
        <v>46146</v>
      </c>
      <c r="D99" s="216">
        <f>148+75+381</f>
        <v>604</v>
      </c>
      <c r="E99" s="216">
        <f>72+153.33</f>
        <v>225.33</v>
      </c>
      <c r="F99" s="216">
        <f>153.34</f>
        <v>153.34</v>
      </c>
      <c r="G99" s="216">
        <f>72+153.33</f>
        <v>225.33</v>
      </c>
      <c r="H99" s="217">
        <f t="shared" si="9"/>
        <v>0</v>
      </c>
      <c r="J99" s="212" t="s">
        <v>240</v>
      </c>
      <c r="K99" s="213">
        <f>2600/COUNTA($J$96:$J$100)</f>
        <v>520</v>
      </c>
      <c r="L99" s="200">
        <f>794.97-290-290</f>
        <v>214.97000000000003</v>
      </c>
      <c r="M99" s="213"/>
      <c r="N99" s="214">
        <f t="shared" si="8"/>
        <v>734.97</v>
      </c>
    </row>
    <row r="100" spans="2:16" x14ac:dyDescent="0.2">
      <c r="B100" s="204" t="s">
        <v>241</v>
      </c>
      <c r="C100" s="215">
        <v>46150</v>
      </c>
      <c r="D100" s="216">
        <f>80+30+30+85+648</f>
        <v>873</v>
      </c>
      <c r="E100" s="216">
        <f>D100/3</f>
        <v>291</v>
      </c>
      <c r="F100" s="216">
        <f>D100/3</f>
        <v>291</v>
      </c>
      <c r="G100" s="216">
        <f>D100/3</f>
        <v>291</v>
      </c>
      <c r="H100" s="217">
        <f t="shared" si="9"/>
        <v>0</v>
      </c>
      <c r="I100" s="200"/>
      <c r="J100" s="212" t="s">
        <v>242</v>
      </c>
      <c r="K100" s="213">
        <f>2600/COUNTA($J$96:$J$100)</f>
        <v>520</v>
      </c>
      <c r="L100" s="213">
        <v>290</v>
      </c>
      <c r="M100" s="213">
        <v>480</v>
      </c>
      <c r="N100" s="214">
        <f>SUM(K100:M100)+K107</f>
        <v>1998</v>
      </c>
    </row>
    <row r="101" spans="2:16" x14ac:dyDescent="0.2">
      <c r="B101" s="204" t="s">
        <v>243</v>
      </c>
      <c r="C101" s="215">
        <v>46151</v>
      </c>
      <c r="D101" s="216">
        <v>145</v>
      </c>
      <c r="E101" s="216">
        <v>44.666666666666664</v>
      </c>
      <c r="F101" s="216">
        <v>44.666666666666664</v>
      </c>
      <c r="G101" s="216">
        <v>44.666666666666664</v>
      </c>
      <c r="H101" s="217">
        <f t="shared" si="9"/>
        <v>11.000000000000014</v>
      </c>
      <c r="I101" s="200"/>
      <c r="J101" s="212" t="s">
        <v>244</v>
      </c>
      <c r="K101" s="212"/>
      <c r="L101" s="212"/>
      <c r="M101" s="212">
        <v>480</v>
      </c>
      <c r="N101" s="213">
        <f t="shared" si="8"/>
        <v>480</v>
      </c>
    </row>
    <row r="102" spans="2:16" x14ac:dyDescent="0.2">
      <c r="B102" s="204" t="s">
        <v>245</v>
      </c>
      <c r="C102" s="215">
        <v>46153</v>
      </c>
      <c r="D102" s="216">
        <v>286</v>
      </c>
      <c r="E102" s="216">
        <v>96.666666666666671</v>
      </c>
      <c r="F102" s="216">
        <v>96.666666666666671</v>
      </c>
      <c r="G102" s="216">
        <v>96.666666666666671</v>
      </c>
      <c r="H102" s="217">
        <f t="shared" si="9"/>
        <v>-4.0000000000000284</v>
      </c>
      <c r="I102" s="200"/>
    </row>
    <row r="103" spans="2:16" x14ac:dyDescent="0.2">
      <c r="B103" s="204" t="s">
        <v>246</v>
      </c>
      <c r="C103" s="215">
        <v>46155</v>
      </c>
      <c r="D103" s="216">
        <v>636</v>
      </c>
      <c r="E103" s="216">
        <v>297</v>
      </c>
      <c r="F103" s="216">
        <v>297</v>
      </c>
      <c r="G103" s="216">
        <v>212</v>
      </c>
      <c r="H103" s="217">
        <f t="shared" si="9"/>
        <v>-170</v>
      </c>
      <c r="I103" s="200"/>
    </row>
    <row r="104" spans="2:16" x14ac:dyDescent="0.2">
      <c r="B104" s="204" t="s">
        <v>247</v>
      </c>
      <c r="C104" s="215">
        <v>46156</v>
      </c>
      <c r="D104" s="216">
        <v>226</v>
      </c>
      <c r="E104" s="216">
        <v>91.5</v>
      </c>
      <c r="F104" s="216">
        <v>91.5</v>
      </c>
      <c r="G104" s="216">
        <v>43</v>
      </c>
      <c r="H104" s="217">
        <f t="shared" si="9"/>
        <v>0</v>
      </c>
      <c r="K104" s="162" t="s">
        <v>9</v>
      </c>
      <c r="N104" s="200">
        <f>SUM(N96:N101)</f>
        <v>5542.97</v>
      </c>
    </row>
    <row r="105" spans="2:16" x14ac:dyDescent="0.2">
      <c r="B105" s="204" t="s">
        <v>248</v>
      </c>
      <c r="C105" s="215">
        <v>46159</v>
      </c>
      <c r="D105" s="216">
        <v>220</v>
      </c>
      <c r="E105" s="216">
        <v>91</v>
      </c>
      <c r="F105" s="216">
        <v>91</v>
      </c>
      <c r="G105" s="216">
        <v>38</v>
      </c>
      <c r="H105" s="217">
        <f t="shared" si="9"/>
        <v>0</v>
      </c>
    </row>
    <row r="106" spans="2:16" x14ac:dyDescent="0.2">
      <c r="B106" s="204" t="s">
        <v>249</v>
      </c>
      <c r="C106" s="215">
        <v>46159</v>
      </c>
      <c r="D106" s="216">
        <v>270</v>
      </c>
      <c r="E106" s="216">
        <v>132.5</v>
      </c>
      <c r="F106" s="216">
        <v>132.5</v>
      </c>
      <c r="G106" s="216">
        <v>90</v>
      </c>
      <c r="H106" s="217">
        <f t="shared" si="9"/>
        <v>-85</v>
      </c>
    </row>
    <row r="107" spans="2:16" x14ac:dyDescent="0.2">
      <c r="B107" s="204" t="s">
        <v>250</v>
      </c>
      <c r="C107" s="215">
        <v>46160</v>
      </c>
      <c r="D107" s="216">
        <v>635</v>
      </c>
      <c r="E107" s="216">
        <v>261.67</v>
      </c>
      <c r="F107" s="216">
        <v>261.67</v>
      </c>
      <c r="G107" s="216">
        <v>111.66666666666667</v>
      </c>
      <c r="H107" s="217">
        <f t="shared" si="9"/>
        <v>-6.6666666667032359E-3</v>
      </c>
      <c r="K107" s="162">
        <v>708</v>
      </c>
    </row>
    <row r="108" spans="2:16" x14ac:dyDescent="0.2">
      <c r="B108" s="204" t="s">
        <v>251</v>
      </c>
      <c r="C108" s="215">
        <v>46162</v>
      </c>
      <c r="D108" s="216">
        <v>306</v>
      </c>
      <c r="E108" s="216">
        <v>120.33</v>
      </c>
      <c r="F108" s="216">
        <v>120.33</v>
      </c>
      <c r="G108" s="216">
        <v>65.34</v>
      </c>
      <c r="H108" s="217">
        <f t="shared" si="9"/>
        <v>0</v>
      </c>
      <c r="J108" s="200"/>
      <c r="K108" s="200"/>
    </row>
    <row r="109" spans="2:16" x14ac:dyDescent="0.2">
      <c r="B109" s="204" t="s">
        <v>252</v>
      </c>
      <c r="C109" s="215">
        <v>46164</v>
      </c>
      <c r="D109" s="216">
        <v>910</v>
      </c>
      <c r="E109" s="216">
        <v>303.33333333333331</v>
      </c>
      <c r="F109" s="216">
        <v>303.33333333333331</v>
      </c>
      <c r="G109" s="216">
        <v>303.33333333333331</v>
      </c>
      <c r="H109" s="217">
        <f t="shared" si="9"/>
        <v>0</v>
      </c>
      <c r="K109" s="205"/>
      <c r="L109" s="218"/>
      <c r="M109" s="218"/>
      <c r="N109" s="218"/>
      <c r="O109" s="218"/>
      <c r="P109" s="207"/>
    </row>
    <row r="110" spans="2:16" x14ac:dyDescent="0.2">
      <c r="B110" s="204" t="s">
        <v>253</v>
      </c>
      <c r="C110" s="215">
        <v>46165</v>
      </c>
      <c r="D110" s="216">
        <v>480</v>
      </c>
      <c r="E110" s="216">
        <v>223.32999999999998</v>
      </c>
      <c r="F110" s="216">
        <v>223.32999999999998</v>
      </c>
      <c r="G110" s="216">
        <v>33.340000000000003</v>
      </c>
      <c r="H110" s="217">
        <f t="shared" si="9"/>
        <v>0</v>
      </c>
      <c r="K110" s="205"/>
      <c r="L110" s="218"/>
      <c r="M110" s="218"/>
      <c r="N110" s="218"/>
      <c r="O110" s="218"/>
      <c r="P110" s="207"/>
    </row>
    <row r="111" spans="2:16" x14ac:dyDescent="0.2">
      <c r="B111" s="204" t="s">
        <v>254</v>
      </c>
      <c r="C111" s="215">
        <v>46166</v>
      </c>
      <c r="D111" s="216">
        <v>375</v>
      </c>
      <c r="E111" s="216">
        <v>178</v>
      </c>
      <c r="F111" s="216">
        <v>178</v>
      </c>
      <c r="G111" s="216">
        <v>93</v>
      </c>
      <c r="H111" s="217">
        <f t="shared" si="9"/>
        <v>-74</v>
      </c>
      <c r="K111" s="205"/>
      <c r="L111" s="218"/>
      <c r="M111" s="218"/>
      <c r="N111" s="218"/>
      <c r="O111" s="218"/>
      <c r="P111" s="207"/>
    </row>
    <row r="112" spans="2:16" x14ac:dyDescent="0.2">
      <c r="B112" s="204" t="s">
        <v>255</v>
      </c>
      <c r="C112" s="215">
        <v>46166</v>
      </c>
      <c r="D112" s="216">
        <v>262</v>
      </c>
      <c r="E112" s="216">
        <v>87.333333333333329</v>
      </c>
      <c r="F112" s="216">
        <v>87.333333333333329</v>
      </c>
      <c r="G112" s="216">
        <v>87.333333333333329</v>
      </c>
      <c r="H112" s="217">
        <f t="shared" si="9"/>
        <v>0</v>
      </c>
      <c r="K112" s="205"/>
      <c r="L112" s="218"/>
      <c r="M112" s="218"/>
      <c r="N112" s="218"/>
      <c r="O112" s="218"/>
      <c r="P112" s="207"/>
    </row>
    <row r="113" spans="2:16" x14ac:dyDescent="0.2">
      <c r="B113" s="204" t="s">
        <v>254</v>
      </c>
      <c r="C113" s="215">
        <v>46167</v>
      </c>
      <c r="D113" s="216">
        <v>459</v>
      </c>
      <c r="E113" s="216">
        <v>181.5</v>
      </c>
      <c r="F113" s="216">
        <v>181.5</v>
      </c>
      <c r="G113" s="216">
        <v>96</v>
      </c>
      <c r="H113" s="217">
        <f t="shared" si="9"/>
        <v>0</v>
      </c>
      <c r="K113" s="205"/>
      <c r="L113" s="218"/>
      <c r="M113" s="218"/>
      <c r="N113" s="218"/>
      <c r="O113" s="218"/>
      <c r="P113" s="207"/>
    </row>
    <row r="114" spans="2:16" x14ac:dyDescent="0.2">
      <c r="B114" s="204" t="s">
        <v>256</v>
      </c>
      <c r="C114" s="215">
        <v>46168</v>
      </c>
      <c r="D114" s="216">
        <v>5805</v>
      </c>
      <c r="E114" s="216">
        <v>1935</v>
      </c>
      <c r="F114" s="216">
        <v>1935</v>
      </c>
      <c r="G114" s="216">
        <v>1935</v>
      </c>
      <c r="H114" s="217">
        <f t="shared" si="9"/>
        <v>0</v>
      </c>
      <c r="K114" s="205"/>
      <c r="L114" s="218"/>
      <c r="M114" s="218"/>
      <c r="N114" s="218"/>
      <c r="O114" s="218"/>
      <c r="P114" s="207"/>
    </row>
    <row r="115" spans="2:16" x14ac:dyDescent="0.2">
      <c r="B115" s="204" t="s">
        <v>257</v>
      </c>
      <c r="C115" s="215">
        <v>46168</v>
      </c>
      <c r="D115" s="216">
        <v>292</v>
      </c>
      <c r="E115" s="216">
        <v>97.333333333333329</v>
      </c>
      <c r="F115" s="216">
        <v>97.333333333333329</v>
      </c>
      <c r="G115" s="216">
        <v>97.333333333333329</v>
      </c>
      <c r="H115" s="217">
        <f t="shared" si="9"/>
        <v>0</v>
      </c>
      <c r="J115" s="200"/>
      <c r="K115" s="200"/>
    </row>
    <row r="116" spans="2:16" x14ac:dyDescent="0.2">
      <c r="B116" s="204" t="s">
        <v>258</v>
      </c>
      <c r="C116" s="215">
        <v>46169</v>
      </c>
      <c r="D116" s="216">
        <v>638</v>
      </c>
      <c r="E116" s="216">
        <v>212.66666666666666</v>
      </c>
      <c r="F116" s="216">
        <v>212.66666666666666</v>
      </c>
      <c r="G116" s="216">
        <v>212.66666666666666</v>
      </c>
      <c r="H116" s="217">
        <f t="shared" si="9"/>
        <v>0</v>
      </c>
      <c r="J116" s="200"/>
      <c r="K116" s="200"/>
    </row>
    <row r="117" spans="2:16" x14ac:dyDescent="0.2">
      <c r="B117" s="204" t="s">
        <v>259</v>
      </c>
      <c r="C117" s="215">
        <v>46171</v>
      </c>
      <c r="D117" s="216">
        <v>830</v>
      </c>
      <c r="E117" s="216">
        <v>253.83</v>
      </c>
      <c r="F117" s="216">
        <v>437.83000000000004</v>
      </c>
      <c r="G117" s="216">
        <v>138.33999999999992</v>
      </c>
      <c r="H117" s="217">
        <f t="shared" si="9"/>
        <v>0</v>
      </c>
      <c r="J117" s="200"/>
      <c r="K117" s="200"/>
    </row>
    <row r="118" spans="2:16" x14ac:dyDescent="0.2">
      <c r="B118" s="204" t="s">
        <v>260</v>
      </c>
      <c r="C118" s="215">
        <v>46173</v>
      </c>
      <c r="D118" s="216">
        <v>2780</v>
      </c>
      <c r="E118" s="216">
        <v>926.66666666666663</v>
      </c>
      <c r="F118" s="216">
        <v>926.66666666666663</v>
      </c>
      <c r="G118" s="216">
        <v>926.66666666666663</v>
      </c>
      <c r="H118" s="217">
        <f t="shared" si="9"/>
        <v>0</v>
      </c>
      <c r="J118" s="200"/>
      <c r="K118" s="200"/>
    </row>
    <row r="119" spans="2:16" x14ac:dyDescent="0.2">
      <c r="B119" s="204" t="s">
        <v>261</v>
      </c>
      <c r="C119" s="215">
        <v>46174</v>
      </c>
      <c r="D119" s="216">
        <v>1089</v>
      </c>
      <c r="E119" s="216">
        <f>$D119/3</f>
        <v>363</v>
      </c>
      <c r="F119" s="216">
        <f>$D119/3</f>
        <v>363</v>
      </c>
      <c r="G119" s="216">
        <f>$D119/3</f>
        <v>363</v>
      </c>
      <c r="H119" s="217">
        <f t="shared" si="9"/>
        <v>0</v>
      </c>
      <c r="J119" s="200"/>
      <c r="K119" s="200"/>
    </row>
    <row r="120" spans="2:16" x14ac:dyDescent="0.2">
      <c r="J120" s="200"/>
      <c r="K120" s="200"/>
    </row>
    <row r="121" spans="2:16" x14ac:dyDescent="0.2">
      <c r="B121" s="162" t="s">
        <v>262</v>
      </c>
      <c r="C121" s="205"/>
      <c r="D121" s="211">
        <f>SUM(D98:D119)</f>
        <v>18289</v>
      </c>
      <c r="E121" s="211">
        <f>SUM(E98:E119)</f>
        <v>6497.6566666666668</v>
      </c>
      <c r="F121" s="206"/>
      <c r="G121" s="206"/>
      <c r="H121" s="207"/>
      <c r="I121" s="200"/>
      <c r="K121" s="205"/>
      <c r="L121" s="218"/>
      <c r="M121" s="218"/>
      <c r="N121" s="218"/>
      <c r="O121" s="218"/>
      <c r="P121" s="207"/>
    </row>
    <row r="122" spans="2:16" x14ac:dyDescent="0.2">
      <c r="B122" s="162" t="s">
        <v>229</v>
      </c>
      <c r="D122" s="206">
        <f>D121-E121</f>
        <v>11791.343333333334</v>
      </c>
      <c r="E122" s="206"/>
      <c r="F122" s="206"/>
      <c r="G122" s="206"/>
      <c r="H122" s="207"/>
      <c r="I122" s="200"/>
      <c r="K122" s="205"/>
      <c r="L122" s="218"/>
      <c r="M122" s="218"/>
      <c r="N122" s="218"/>
      <c r="O122" s="218"/>
      <c r="P122" s="207"/>
    </row>
    <row r="123" spans="2:16" x14ac:dyDescent="0.2">
      <c r="G123" s="219"/>
      <c r="H123" s="219"/>
      <c r="I123" s="200"/>
      <c r="K123" s="205"/>
      <c r="L123" s="218"/>
      <c r="M123" s="218"/>
      <c r="N123" s="218"/>
      <c r="O123" s="218"/>
      <c r="P123" s="207"/>
    </row>
    <row r="124" spans="2:16" x14ac:dyDescent="0.2">
      <c r="G124" s="219"/>
      <c r="H124" s="219"/>
      <c r="I124" s="200"/>
      <c r="K124" s="205"/>
      <c r="L124" s="218"/>
      <c r="M124" s="218"/>
      <c r="N124" s="218"/>
      <c r="O124" s="218"/>
      <c r="P124" s="207"/>
    </row>
    <row r="125" spans="2:16" x14ac:dyDescent="0.2">
      <c r="C125" s="205"/>
      <c r="D125" s="206"/>
      <c r="E125" s="206"/>
      <c r="F125" s="206"/>
      <c r="G125" s="206"/>
      <c r="H125" s="207"/>
      <c r="I125" s="200"/>
      <c r="K125" s="205"/>
      <c r="L125" s="218"/>
      <c r="M125" s="218"/>
      <c r="N125" s="218"/>
      <c r="O125" s="218"/>
      <c r="P125" s="207"/>
    </row>
    <row r="126" spans="2:16" x14ac:dyDescent="0.2">
      <c r="G126" s="219"/>
      <c r="H126" s="219"/>
      <c r="I126" s="200"/>
      <c r="K126" s="205"/>
      <c r="L126" s="218"/>
      <c r="M126" s="218"/>
      <c r="N126" s="218"/>
      <c r="O126" s="218"/>
      <c r="P126" s="207"/>
    </row>
    <row r="127" spans="2:16" x14ac:dyDescent="0.2">
      <c r="K127" s="205"/>
      <c r="L127" s="218"/>
      <c r="M127" s="218"/>
      <c r="N127" s="218"/>
      <c r="O127" s="218"/>
      <c r="P127" s="207"/>
    </row>
    <row r="128" spans="2:16" x14ac:dyDescent="0.2">
      <c r="K128" s="205"/>
      <c r="L128" s="218"/>
      <c r="M128" s="218"/>
      <c r="N128" s="218"/>
      <c r="O128" s="218"/>
      <c r="P128" s="207"/>
    </row>
    <row r="129" spans="11:16" x14ac:dyDescent="0.2">
      <c r="K129" s="205"/>
      <c r="L129" s="218"/>
      <c r="M129" s="218"/>
      <c r="N129" s="218"/>
      <c r="O129" s="218"/>
      <c r="P129" s="207"/>
    </row>
    <row r="130" spans="11:16" x14ac:dyDescent="0.2">
      <c r="K130" s="205"/>
      <c r="L130" s="218"/>
      <c r="M130" s="218"/>
      <c r="N130" s="218"/>
      <c r="O130" s="218"/>
      <c r="P130" s="207"/>
    </row>
    <row r="131" spans="11:16" x14ac:dyDescent="0.2">
      <c r="K131" s="205"/>
      <c r="L131" s="218"/>
      <c r="M131" s="218"/>
      <c r="N131" s="218"/>
      <c r="O131" s="218"/>
      <c r="P131" s="207"/>
    </row>
    <row r="132" spans="11:16" x14ac:dyDescent="0.2">
      <c r="K132" s="205"/>
      <c r="L132" s="218"/>
      <c r="M132" s="218"/>
      <c r="N132" s="218"/>
      <c r="O132" s="218"/>
      <c r="P132" s="207"/>
    </row>
    <row r="133" spans="11:16" x14ac:dyDescent="0.2">
      <c r="K133" s="205"/>
      <c r="L133" s="218"/>
      <c r="M133" s="218"/>
      <c r="N133" s="218"/>
      <c r="O133" s="218"/>
      <c r="P133" s="207"/>
    </row>
    <row r="134" spans="11:16" x14ac:dyDescent="0.2">
      <c r="K134" s="205"/>
      <c r="L134" s="218"/>
      <c r="M134" s="218"/>
      <c r="N134" s="218"/>
      <c r="O134" s="218"/>
      <c r="P134" s="207"/>
    </row>
    <row r="135" spans="11:16" x14ac:dyDescent="0.2">
      <c r="K135" s="205"/>
      <c r="L135" s="218"/>
      <c r="M135" s="218"/>
      <c r="N135" s="218"/>
      <c r="O135" s="218"/>
      <c r="P135" s="207"/>
    </row>
    <row r="136" spans="11:16" x14ac:dyDescent="0.2">
      <c r="K136" s="205"/>
      <c r="L136" s="218"/>
      <c r="M136" s="218"/>
      <c r="N136" s="218"/>
      <c r="O136" s="218"/>
      <c r="P136" s="207"/>
    </row>
    <row r="137" spans="11:16" x14ac:dyDescent="0.2">
      <c r="K137" s="205"/>
      <c r="L137" s="218"/>
      <c r="M137" s="218"/>
      <c r="N137" s="218"/>
      <c r="O137" s="218"/>
      <c r="P137" s="207"/>
    </row>
    <row r="138" spans="11:16" x14ac:dyDescent="0.2">
      <c r="K138" s="205"/>
      <c r="L138" s="218"/>
      <c r="M138" s="218"/>
      <c r="N138" s="218"/>
      <c r="O138" s="218"/>
      <c r="P138" s="207"/>
    </row>
    <row r="139" spans="11:16" x14ac:dyDescent="0.2">
      <c r="K139" s="205"/>
      <c r="L139" s="197"/>
      <c r="M139" s="218"/>
      <c r="N139" s="218"/>
      <c r="O139" s="218"/>
      <c r="P139" s="207"/>
    </row>
    <row r="140" spans="11:16" x14ac:dyDescent="0.2">
      <c r="K140" s="205"/>
      <c r="L140" s="197"/>
      <c r="M140" s="218"/>
      <c r="N140" s="218"/>
      <c r="O140" s="218"/>
      <c r="P140" s="207"/>
    </row>
    <row r="141" spans="11:16" x14ac:dyDescent="0.2">
      <c r="K141" s="205"/>
      <c r="L141" s="197"/>
      <c r="M141" s="218"/>
      <c r="N141" s="218"/>
      <c r="O141" s="218"/>
      <c r="P141" s="207"/>
    </row>
    <row r="142" spans="11:16" x14ac:dyDescent="0.2">
      <c r="K142" s="205"/>
      <c r="L142" s="197"/>
      <c r="M142" s="218"/>
      <c r="N142" s="218"/>
      <c r="O142" s="218"/>
      <c r="P142" s="207"/>
    </row>
    <row r="143" spans="11:16" x14ac:dyDescent="0.2">
      <c r="K143" s="205"/>
      <c r="L143" s="197"/>
      <c r="M143" s="218"/>
      <c r="N143" s="218"/>
      <c r="O143" s="218"/>
      <c r="P143" s="207"/>
    </row>
    <row r="144" spans="11:16" x14ac:dyDescent="0.2">
      <c r="K144" s="205"/>
      <c r="L144" s="197"/>
      <c r="M144" s="218"/>
      <c r="N144" s="218"/>
      <c r="O144" s="218"/>
      <c r="P144" s="207"/>
    </row>
    <row r="145" spans="11:16" x14ac:dyDescent="0.2">
      <c r="K145" s="205"/>
      <c r="L145" s="197"/>
      <c r="M145" s="218"/>
      <c r="N145" s="218"/>
      <c r="O145" s="218"/>
      <c r="P145" s="207"/>
    </row>
    <row r="146" spans="11:16" x14ac:dyDescent="0.2">
      <c r="K146" s="205"/>
      <c r="L146" s="197"/>
      <c r="M146" s="218"/>
      <c r="N146" s="218"/>
      <c r="O146" s="218"/>
      <c r="P146" s="207"/>
    </row>
    <row r="147" spans="11:16" x14ac:dyDescent="0.2">
      <c r="K147" s="202"/>
    </row>
  </sheetData>
  <sortState xmlns:xlrd2="http://schemas.microsoft.com/office/spreadsheetml/2017/richdata2" ref="B5:H26">
    <sortCondition sortBy="cellColor" ref="C5:C26" dxfId="56"/>
    <sortCondition ref="C5:C26"/>
  </sortState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2003-8C35-C642-8A82-F8D90962E5E9}">
  <dimension ref="C1:K5661"/>
  <sheetViews>
    <sheetView showGridLines="0" tabSelected="1" topLeftCell="A5520" zoomScaleNormal="110" workbookViewId="0">
      <selection activeCell="D5157" sqref="D5157"/>
    </sheetView>
  </sheetViews>
  <sheetFormatPr baseColWidth="10" defaultRowHeight="16" x14ac:dyDescent="0.2"/>
  <cols>
    <col min="1" max="2" width="1" style="256" customWidth="1"/>
    <col min="3" max="3" width="27.6640625" style="255" bestFit="1" customWidth="1"/>
    <col min="4" max="4" width="136.1640625" style="256" bestFit="1" customWidth="1"/>
    <col min="5" max="5" width="27.33203125" style="256" hidden="1" customWidth="1"/>
    <col min="6" max="6" width="11.5" style="256" hidden="1" customWidth="1"/>
    <col min="7" max="7" width="17.5" style="257" bestFit="1" customWidth="1"/>
    <col min="8" max="8" width="14.6640625" style="257" bestFit="1" customWidth="1"/>
    <col min="9" max="9" width="17.1640625" style="257" bestFit="1" customWidth="1"/>
    <col min="10" max="10" width="10.83203125" style="256"/>
    <col min="11" max="11" width="16.5" style="256" bestFit="1" customWidth="1"/>
    <col min="12" max="16384" width="10.83203125" style="256"/>
  </cols>
  <sheetData>
    <row r="1" spans="3:10" ht="5" customHeight="1" x14ac:dyDescent="0.2"/>
    <row r="2" spans="3:10" ht="5" customHeight="1" x14ac:dyDescent="0.2"/>
    <row r="3" spans="3:10" x14ac:dyDescent="0.2">
      <c r="C3" s="258" t="s">
        <v>34</v>
      </c>
      <c r="D3" s="259" t="s">
        <v>324</v>
      </c>
      <c r="E3" s="259" t="s">
        <v>325</v>
      </c>
      <c r="F3" s="259" t="s">
        <v>326</v>
      </c>
      <c r="G3" s="260" t="s">
        <v>327</v>
      </c>
      <c r="H3" s="260" t="s">
        <v>328</v>
      </c>
      <c r="I3" s="260" t="s">
        <v>329</v>
      </c>
      <c r="J3" s="260" t="s">
        <v>330</v>
      </c>
    </row>
    <row r="4" spans="3:10" x14ac:dyDescent="0.2">
      <c r="C4" s="255">
        <v>44260</v>
      </c>
      <c r="D4" s="256" t="s">
        <v>331</v>
      </c>
      <c r="E4" s="256" t="s">
        <v>332</v>
      </c>
      <c r="F4" s="256" t="s">
        <v>333</v>
      </c>
      <c r="H4" s="257">
        <v>20000</v>
      </c>
      <c r="I4" s="257">
        <v>20000</v>
      </c>
    </row>
    <row r="5" spans="3:10" x14ac:dyDescent="0.2">
      <c r="C5" s="255">
        <v>44261</v>
      </c>
      <c r="D5" s="256" t="s">
        <v>334</v>
      </c>
      <c r="E5" s="256" t="s">
        <v>335</v>
      </c>
      <c r="F5" s="256" t="s">
        <v>336</v>
      </c>
      <c r="H5" s="257">
        <v>2000</v>
      </c>
      <c r="I5" s="257">
        <v>22000</v>
      </c>
    </row>
    <row r="6" spans="3:10" x14ac:dyDescent="0.2">
      <c r="C6" s="255">
        <v>44273</v>
      </c>
      <c r="D6" s="256" t="s">
        <v>337</v>
      </c>
      <c r="E6" s="256" t="s">
        <v>338</v>
      </c>
      <c r="F6" s="256" t="s">
        <v>339</v>
      </c>
      <c r="G6" s="257">
        <v>590</v>
      </c>
      <c r="I6" s="257">
        <v>21410</v>
      </c>
    </row>
    <row r="7" spans="3:10" x14ac:dyDescent="0.2">
      <c r="C7" s="255">
        <v>44287</v>
      </c>
      <c r="D7" s="256" t="s">
        <v>340</v>
      </c>
      <c r="E7" s="256" t="s">
        <v>335</v>
      </c>
      <c r="F7" s="256" t="s">
        <v>341</v>
      </c>
      <c r="H7" s="257">
        <v>48</v>
      </c>
      <c r="I7" s="257">
        <v>21458</v>
      </c>
    </row>
    <row r="8" spans="3:10" x14ac:dyDescent="0.2">
      <c r="C8" s="255">
        <v>44307</v>
      </c>
      <c r="D8" s="256" t="s">
        <v>342</v>
      </c>
      <c r="E8" s="256" t="s">
        <v>343</v>
      </c>
      <c r="F8" s="256" t="s">
        <v>344</v>
      </c>
      <c r="G8" s="257">
        <v>17.7</v>
      </c>
      <c r="I8" s="257">
        <v>21440.3</v>
      </c>
    </row>
    <row r="9" spans="3:10" x14ac:dyDescent="0.2">
      <c r="C9" s="255">
        <v>44355</v>
      </c>
      <c r="D9" s="256" t="s">
        <v>334</v>
      </c>
      <c r="E9" s="256" t="s">
        <v>335</v>
      </c>
      <c r="F9" s="256" t="s">
        <v>345</v>
      </c>
      <c r="H9" s="257">
        <v>10000</v>
      </c>
      <c r="I9" s="257">
        <v>31440.3</v>
      </c>
    </row>
    <row r="10" spans="3:10" x14ac:dyDescent="0.2">
      <c r="C10" s="255">
        <v>44378</v>
      </c>
      <c r="D10" s="256" t="s">
        <v>340</v>
      </c>
      <c r="E10" s="256" t="s">
        <v>335</v>
      </c>
      <c r="F10" s="256" t="s">
        <v>346</v>
      </c>
      <c r="H10" s="257">
        <v>179</v>
      </c>
      <c r="I10" s="257">
        <v>31619.3</v>
      </c>
    </row>
    <row r="11" spans="3:10" x14ac:dyDescent="0.2">
      <c r="C11" s="255">
        <v>44399</v>
      </c>
      <c r="D11" s="256" t="s">
        <v>347</v>
      </c>
      <c r="E11" s="256" t="s">
        <v>348</v>
      </c>
      <c r="F11" s="256" t="s">
        <v>349</v>
      </c>
      <c r="G11" s="257">
        <v>17.7</v>
      </c>
      <c r="I11" s="257">
        <v>31601.599999999999</v>
      </c>
    </row>
    <row r="12" spans="3:10" x14ac:dyDescent="0.2">
      <c r="C12" s="255">
        <v>44432</v>
      </c>
      <c r="D12" s="256" t="s">
        <v>350</v>
      </c>
      <c r="E12" s="256" t="s">
        <v>351</v>
      </c>
      <c r="F12" s="256" t="s">
        <v>352</v>
      </c>
      <c r="H12" s="257">
        <v>1.08</v>
      </c>
      <c r="I12" s="257">
        <v>31602.68</v>
      </c>
    </row>
    <row r="13" spans="3:10" x14ac:dyDescent="0.2">
      <c r="C13" s="255">
        <v>44432</v>
      </c>
      <c r="D13" s="256" t="s">
        <v>353</v>
      </c>
      <c r="E13" s="256" t="s">
        <v>354</v>
      </c>
      <c r="F13" s="256" t="s">
        <v>352</v>
      </c>
      <c r="H13" s="257">
        <v>1.19</v>
      </c>
      <c r="I13" s="257">
        <v>31603.87</v>
      </c>
    </row>
    <row r="14" spans="3:10" x14ac:dyDescent="0.2">
      <c r="C14" s="255">
        <v>44434</v>
      </c>
      <c r="D14" s="256" t="s">
        <v>355</v>
      </c>
      <c r="E14" s="256" t="s">
        <v>356</v>
      </c>
      <c r="F14" s="256" t="s">
        <v>357</v>
      </c>
      <c r="H14" s="257">
        <v>2192.54</v>
      </c>
      <c r="I14" s="257">
        <v>33796.410000000003</v>
      </c>
    </row>
    <row r="15" spans="3:10" x14ac:dyDescent="0.2">
      <c r="C15" s="255">
        <v>44441</v>
      </c>
      <c r="D15" s="256" t="s">
        <v>358</v>
      </c>
      <c r="E15" s="256" t="s">
        <v>359</v>
      </c>
      <c r="F15" s="256" t="s">
        <v>360</v>
      </c>
      <c r="H15" s="257">
        <v>1034.45</v>
      </c>
      <c r="I15" s="257">
        <v>34830.86</v>
      </c>
    </row>
    <row r="16" spans="3:10" x14ac:dyDescent="0.2">
      <c r="C16" s="255">
        <v>44442</v>
      </c>
      <c r="D16" s="256" t="s">
        <v>361</v>
      </c>
      <c r="E16" s="256" t="s">
        <v>362</v>
      </c>
      <c r="F16" s="256" t="s">
        <v>363</v>
      </c>
      <c r="G16" s="257">
        <v>415</v>
      </c>
      <c r="I16" s="257">
        <v>34415.86</v>
      </c>
    </row>
    <row r="17" spans="3:9" x14ac:dyDescent="0.2">
      <c r="C17" s="255">
        <v>44442</v>
      </c>
      <c r="D17" s="256" t="s">
        <v>364</v>
      </c>
      <c r="E17" s="256" t="s">
        <v>365</v>
      </c>
      <c r="F17" s="256" t="s">
        <v>363</v>
      </c>
      <c r="G17" s="257">
        <v>838</v>
      </c>
      <c r="I17" s="257">
        <v>33577.86</v>
      </c>
    </row>
    <row r="18" spans="3:9" x14ac:dyDescent="0.2">
      <c r="C18" s="255">
        <v>44442</v>
      </c>
      <c r="D18" s="256" t="s">
        <v>366</v>
      </c>
      <c r="E18" s="256" t="s">
        <v>367</v>
      </c>
      <c r="F18" s="256" t="s">
        <v>363</v>
      </c>
      <c r="G18" s="257">
        <v>155</v>
      </c>
      <c r="I18" s="257">
        <v>33422.86</v>
      </c>
    </row>
    <row r="19" spans="3:9" x14ac:dyDescent="0.2">
      <c r="C19" s="255">
        <v>44444</v>
      </c>
      <c r="D19" s="256" t="s">
        <v>368</v>
      </c>
      <c r="E19" s="256" t="s">
        <v>369</v>
      </c>
      <c r="F19" s="256" t="s">
        <v>370</v>
      </c>
      <c r="G19" s="257">
        <v>2</v>
      </c>
      <c r="I19" s="257">
        <v>33420.86</v>
      </c>
    </row>
    <row r="20" spans="3:9" x14ac:dyDescent="0.2">
      <c r="C20" s="255">
        <v>44444</v>
      </c>
      <c r="D20" s="256" t="s">
        <v>371</v>
      </c>
      <c r="E20" s="256" t="s">
        <v>372</v>
      </c>
      <c r="F20" s="256" t="s">
        <v>370</v>
      </c>
      <c r="G20" s="257">
        <v>2</v>
      </c>
      <c r="I20" s="257">
        <v>33418.86</v>
      </c>
    </row>
    <row r="21" spans="3:9" x14ac:dyDescent="0.2">
      <c r="C21" s="255">
        <v>44447</v>
      </c>
      <c r="D21" s="256" t="s">
        <v>373</v>
      </c>
      <c r="E21" s="256" t="s">
        <v>374</v>
      </c>
      <c r="F21" s="256" t="s">
        <v>375</v>
      </c>
      <c r="H21" s="257">
        <v>4310.63</v>
      </c>
      <c r="I21" s="257">
        <v>37729.49</v>
      </c>
    </row>
    <row r="22" spans="3:9" x14ac:dyDescent="0.2">
      <c r="C22" s="255">
        <v>44447</v>
      </c>
      <c r="D22" s="256" t="s">
        <v>376</v>
      </c>
      <c r="E22" s="256" t="s">
        <v>377</v>
      </c>
      <c r="F22" s="256" t="s">
        <v>375</v>
      </c>
      <c r="H22" s="257">
        <v>309.26</v>
      </c>
      <c r="I22" s="257">
        <v>38038.75</v>
      </c>
    </row>
    <row r="23" spans="3:9" x14ac:dyDescent="0.2">
      <c r="C23" s="255">
        <v>44455</v>
      </c>
      <c r="D23" s="256" t="s">
        <v>378</v>
      </c>
      <c r="E23" s="256" t="s">
        <v>379</v>
      </c>
      <c r="F23" s="256" t="s">
        <v>380</v>
      </c>
      <c r="H23" s="257">
        <v>2659.56</v>
      </c>
      <c r="I23" s="257">
        <v>40698.31</v>
      </c>
    </row>
    <row r="24" spans="3:9" x14ac:dyDescent="0.2">
      <c r="C24" s="255">
        <v>44456</v>
      </c>
      <c r="D24" s="256" t="s">
        <v>334</v>
      </c>
      <c r="E24" s="256" t="s">
        <v>335</v>
      </c>
      <c r="F24" s="256" t="s">
        <v>381</v>
      </c>
      <c r="H24" s="257">
        <v>1500</v>
      </c>
      <c r="I24" s="257">
        <v>42198.31</v>
      </c>
    </row>
    <row r="25" spans="3:9" x14ac:dyDescent="0.2">
      <c r="C25" s="255">
        <v>44462</v>
      </c>
      <c r="D25" s="256" t="s">
        <v>382</v>
      </c>
      <c r="E25" s="256" t="s">
        <v>383</v>
      </c>
      <c r="F25" s="256" t="s">
        <v>384</v>
      </c>
      <c r="H25" s="257">
        <v>2</v>
      </c>
      <c r="I25" s="257">
        <v>42200.31</v>
      </c>
    </row>
    <row r="26" spans="3:9" x14ac:dyDescent="0.2">
      <c r="C26" s="255">
        <v>44470</v>
      </c>
      <c r="D26" s="256" t="s">
        <v>340</v>
      </c>
      <c r="E26" s="256" t="s">
        <v>335</v>
      </c>
      <c r="F26" s="256" t="s">
        <v>385</v>
      </c>
      <c r="H26" s="257">
        <v>258</v>
      </c>
      <c r="I26" s="257">
        <v>42458.31</v>
      </c>
    </row>
    <row r="27" spans="3:9" x14ac:dyDescent="0.2">
      <c r="C27" s="255">
        <v>44473</v>
      </c>
      <c r="D27" s="256" t="s">
        <v>386</v>
      </c>
      <c r="E27" s="256" t="s">
        <v>387</v>
      </c>
      <c r="F27" s="256" t="s">
        <v>388</v>
      </c>
      <c r="H27" s="257">
        <v>4718.96</v>
      </c>
      <c r="I27" s="257">
        <v>47177.27</v>
      </c>
    </row>
    <row r="28" spans="3:9" x14ac:dyDescent="0.2">
      <c r="C28" s="255">
        <v>44476</v>
      </c>
      <c r="D28" s="256" t="s">
        <v>389</v>
      </c>
      <c r="E28" s="256" t="s">
        <v>390</v>
      </c>
      <c r="F28" s="256" t="s">
        <v>391</v>
      </c>
      <c r="H28" s="257">
        <v>1</v>
      </c>
      <c r="I28" s="257">
        <v>47178.27</v>
      </c>
    </row>
    <row r="29" spans="3:9" x14ac:dyDescent="0.2">
      <c r="C29" s="255">
        <v>44479</v>
      </c>
      <c r="D29" s="256" t="s">
        <v>392</v>
      </c>
      <c r="E29" s="256" t="s">
        <v>393</v>
      </c>
      <c r="F29" s="256" t="s">
        <v>394</v>
      </c>
      <c r="H29" s="257">
        <v>1</v>
      </c>
      <c r="I29" s="257">
        <v>47179.27</v>
      </c>
    </row>
    <row r="30" spans="3:9" x14ac:dyDescent="0.2">
      <c r="C30" s="255">
        <v>44479</v>
      </c>
      <c r="D30" s="256" t="s">
        <v>395</v>
      </c>
      <c r="E30" s="256" t="s">
        <v>396</v>
      </c>
      <c r="F30" s="256" t="s">
        <v>394</v>
      </c>
      <c r="G30" s="257">
        <v>200</v>
      </c>
      <c r="I30" s="257">
        <v>46979.27</v>
      </c>
    </row>
    <row r="31" spans="3:9" x14ac:dyDescent="0.2">
      <c r="C31" s="255">
        <v>44483</v>
      </c>
      <c r="D31" s="256" t="s">
        <v>397</v>
      </c>
      <c r="E31" s="256" t="s">
        <v>398</v>
      </c>
      <c r="F31" s="256" t="s">
        <v>399</v>
      </c>
      <c r="G31" s="257">
        <v>509</v>
      </c>
      <c r="I31" s="257">
        <v>46470.27</v>
      </c>
    </row>
    <row r="32" spans="3:9" x14ac:dyDescent="0.2">
      <c r="C32" s="255">
        <v>44483</v>
      </c>
      <c r="D32" s="256" t="s">
        <v>400</v>
      </c>
      <c r="E32" s="256" t="s">
        <v>401</v>
      </c>
      <c r="F32" s="256" t="s">
        <v>399</v>
      </c>
      <c r="H32" s="257">
        <v>1064</v>
      </c>
      <c r="I32" s="257">
        <v>47534.27</v>
      </c>
    </row>
    <row r="33" spans="3:9" x14ac:dyDescent="0.2">
      <c r="C33" s="255">
        <v>44483</v>
      </c>
      <c r="D33" s="256" t="s">
        <v>402</v>
      </c>
      <c r="E33" s="256" t="s">
        <v>403</v>
      </c>
      <c r="F33" s="256" t="s">
        <v>399</v>
      </c>
      <c r="H33" s="257">
        <v>3606.59</v>
      </c>
      <c r="I33" s="257">
        <v>51140.86</v>
      </c>
    </row>
    <row r="34" spans="3:9" x14ac:dyDescent="0.2">
      <c r="C34" s="255">
        <v>44483</v>
      </c>
      <c r="D34" s="256" t="s">
        <v>404</v>
      </c>
      <c r="E34" s="256" t="s">
        <v>405</v>
      </c>
      <c r="F34" s="256" t="s">
        <v>399</v>
      </c>
      <c r="G34" s="257">
        <v>20</v>
      </c>
      <c r="I34" s="257">
        <v>51120.86</v>
      </c>
    </row>
    <row r="35" spans="3:9" x14ac:dyDescent="0.2">
      <c r="C35" s="255">
        <v>44483</v>
      </c>
      <c r="D35" s="256" t="s">
        <v>406</v>
      </c>
      <c r="E35" s="256" t="s">
        <v>407</v>
      </c>
      <c r="F35" s="256" t="s">
        <v>399</v>
      </c>
      <c r="G35" s="257">
        <v>430.88</v>
      </c>
      <c r="I35" s="257">
        <v>50689.98</v>
      </c>
    </row>
    <row r="36" spans="3:9" x14ac:dyDescent="0.2">
      <c r="C36" s="255">
        <v>44485</v>
      </c>
      <c r="D36" s="256" t="s">
        <v>408</v>
      </c>
      <c r="E36" s="256" t="s">
        <v>409</v>
      </c>
      <c r="F36" s="256" t="s">
        <v>410</v>
      </c>
      <c r="G36" s="257">
        <v>1500</v>
      </c>
      <c r="I36" s="257">
        <v>49189.98</v>
      </c>
    </row>
    <row r="37" spans="3:9" x14ac:dyDescent="0.2">
      <c r="C37" s="255">
        <v>44490</v>
      </c>
      <c r="D37" s="256" t="s">
        <v>411</v>
      </c>
      <c r="E37" s="256" t="s">
        <v>412</v>
      </c>
      <c r="F37" s="256" t="s">
        <v>413</v>
      </c>
      <c r="G37" s="257">
        <v>500</v>
      </c>
      <c r="I37" s="257">
        <v>48689.98</v>
      </c>
    </row>
    <row r="38" spans="3:9" x14ac:dyDescent="0.2">
      <c r="C38" s="255">
        <v>44490</v>
      </c>
      <c r="D38" s="256" t="s">
        <v>414</v>
      </c>
      <c r="E38" s="256" t="s">
        <v>415</v>
      </c>
      <c r="F38" s="256" t="s">
        <v>413</v>
      </c>
      <c r="G38" s="257">
        <v>201.6</v>
      </c>
      <c r="I38" s="257">
        <v>48488.38</v>
      </c>
    </row>
    <row r="39" spans="3:9" x14ac:dyDescent="0.2">
      <c r="C39" s="255">
        <v>44490</v>
      </c>
      <c r="D39" s="256" t="s">
        <v>416</v>
      </c>
      <c r="E39" s="256" t="s">
        <v>417</v>
      </c>
      <c r="F39" s="256" t="s">
        <v>413</v>
      </c>
      <c r="H39" s="257">
        <v>201.6</v>
      </c>
      <c r="I39" s="257">
        <v>48689.98</v>
      </c>
    </row>
    <row r="40" spans="3:9" x14ac:dyDescent="0.2">
      <c r="C40" s="255">
        <v>44496</v>
      </c>
      <c r="D40" s="256" t="s">
        <v>334</v>
      </c>
      <c r="E40" s="256" t="s">
        <v>335</v>
      </c>
      <c r="F40" s="256" t="s">
        <v>418</v>
      </c>
      <c r="H40" s="257">
        <v>10000</v>
      </c>
      <c r="I40" s="257">
        <v>58689.98</v>
      </c>
    </row>
    <row r="41" spans="3:9" x14ac:dyDescent="0.2">
      <c r="C41" s="255">
        <v>44496</v>
      </c>
      <c r="D41" s="256" t="s">
        <v>419</v>
      </c>
      <c r="E41" s="256" t="s">
        <v>420</v>
      </c>
      <c r="F41" s="256" t="s">
        <v>418</v>
      </c>
      <c r="G41" s="257">
        <v>10000</v>
      </c>
      <c r="I41" s="257">
        <v>48689.98</v>
      </c>
    </row>
    <row r="42" spans="3:9" x14ac:dyDescent="0.2">
      <c r="C42" s="255">
        <v>44496</v>
      </c>
      <c r="D42" s="256" t="s">
        <v>421</v>
      </c>
      <c r="E42" s="256" t="s">
        <v>422</v>
      </c>
      <c r="F42" s="256" t="s">
        <v>418</v>
      </c>
      <c r="G42" s="257">
        <v>10</v>
      </c>
      <c r="I42" s="257">
        <v>48679.98</v>
      </c>
    </row>
    <row r="43" spans="3:9" x14ac:dyDescent="0.2">
      <c r="C43" s="255">
        <v>44496</v>
      </c>
      <c r="D43" s="256" t="s">
        <v>423</v>
      </c>
      <c r="E43" s="256" t="s">
        <v>424</v>
      </c>
      <c r="F43" s="256" t="s">
        <v>418</v>
      </c>
      <c r="H43" s="257">
        <v>840</v>
      </c>
      <c r="I43" s="257">
        <v>49519.98</v>
      </c>
    </row>
    <row r="44" spans="3:9" x14ac:dyDescent="0.2">
      <c r="C44" s="255">
        <v>44496</v>
      </c>
      <c r="D44" s="256" t="s">
        <v>425</v>
      </c>
      <c r="E44" s="256" t="s">
        <v>426</v>
      </c>
      <c r="F44" s="256" t="s">
        <v>418</v>
      </c>
      <c r="H44" s="257">
        <v>9399</v>
      </c>
      <c r="I44" s="257">
        <v>58918.98</v>
      </c>
    </row>
    <row r="45" spans="3:9" x14ac:dyDescent="0.2">
      <c r="C45" s="255">
        <v>44498</v>
      </c>
      <c r="D45" s="256" t="s">
        <v>427</v>
      </c>
      <c r="E45" s="256" t="s">
        <v>428</v>
      </c>
      <c r="F45" s="256" t="s">
        <v>429</v>
      </c>
      <c r="G45" s="257">
        <v>58</v>
      </c>
      <c r="I45" s="257">
        <v>58860.98</v>
      </c>
    </row>
    <row r="46" spans="3:9" x14ac:dyDescent="0.2">
      <c r="C46" s="255">
        <v>44500</v>
      </c>
      <c r="D46" s="256" t="s">
        <v>430</v>
      </c>
      <c r="E46" s="256" t="s">
        <v>431</v>
      </c>
      <c r="F46" s="256" t="s">
        <v>432</v>
      </c>
      <c r="G46" s="257">
        <v>999</v>
      </c>
      <c r="I46" s="257">
        <v>57861.98</v>
      </c>
    </row>
    <row r="47" spans="3:9" x14ac:dyDescent="0.2">
      <c r="C47" s="255">
        <v>44505</v>
      </c>
      <c r="D47" s="256" t="s">
        <v>433</v>
      </c>
      <c r="E47" s="256" t="s">
        <v>434</v>
      </c>
      <c r="F47" s="256" t="s">
        <v>435</v>
      </c>
      <c r="G47" s="257">
        <v>575.52</v>
      </c>
      <c r="I47" s="257">
        <v>57286.46</v>
      </c>
    </row>
    <row r="48" spans="3:9" x14ac:dyDescent="0.2">
      <c r="C48" s="255">
        <v>44508</v>
      </c>
      <c r="D48" s="256" t="s">
        <v>436</v>
      </c>
      <c r="E48" s="256" t="s">
        <v>437</v>
      </c>
      <c r="F48" s="256" t="s">
        <v>438</v>
      </c>
      <c r="H48" s="257">
        <v>4725.59</v>
      </c>
      <c r="I48" s="257">
        <v>62012.05</v>
      </c>
    </row>
    <row r="49" spans="3:9" x14ac:dyDescent="0.2">
      <c r="C49" s="255">
        <v>44512</v>
      </c>
      <c r="D49" s="256" t="s">
        <v>439</v>
      </c>
      <c r="E49" s="256" t="s">
        <v>440</v>
      </c>
      <c r="F49" s="256" t="s">
        <v>441</v>
      </c>
      <c r="G49" s="257">
        <v>3.54</v>
      </c>
      <c r="I49" s="257">
        <v>62008.51</v>
      </c>
    </row>
    <row r="50" spans="3:9" x14ac:dyDescent="0.2">
      <c r="C50" s="255">
        <v>44513</v>
      </c>
      <c r="D50" s="256" t="s">
        <v>442</v>
      </c>
      <c r="E50" s="256" t="s">
        <v>443</v>
      </c>
      <c r="F50" s="256" t="s">
        <v>444</v>
      </c>
      <c r="G50" s="257">
        <v>10</v>
      </c>
      <c r="I50" s="257">
        <v>61998.51</v>
      </c>
    </row>
    <row r="51" spans="3:9" x14ac:dyDescent="0.2">
      <c r="C51" s="255">
        <v>44513</v>
      </c>
      <c r="D51" s="256" t="s">
        <v>445</v>
      </c>
      <c r="E51" s="256" t="s">
        <v>446</v>
      </c>
      <c r="F51" s="256" t="s">
        <v>444</v>
      </c>
      <c r="G51" s="257">
        <v>1090</v>
      </c>
      <c r="I51" s="257">
        <v>60908.51</v>
      </c>
    </row>
    <row r="52" spans="3:9" x14ac:dyDescent="0.2">
      <c r="C52" s="255">
        <v>44515</v>
      </c>
      <c r="D52" s="256" t="s">
        <v>447</v>
      </c>
      <c r="E52" s="256" t="s">
        <v>448</v>
      </c>
      <c r="F52" s="256" t="s">
        <v>449</v>
      </c>
      <c r="H52" s="257">
        <v>5</v>
      </c>
      <c r="I52" s="257">
        <v>60913.51</v>
      </c>
    </row>
    <row r="53" spans="3:9" x14ac:dyDescent="0.2">
      <c r="C53" s="255">
        <v>44524</v>
      </c>
      <c r="D53" s="256" t="s">
        <v>450</v>
      </c>
      <c r="E53" s="256" t="s">
        <v>451</v>
      </c>
      <c r="F53" s="256" t="s">
        <v>452</v>
      </c>
      <c r="G53" s="257">
        <v>243.01</v>
      </c>
      <c r="I53" s="257">
        <v>60670.5</v>
      </c>
    </row>
    <row r="54" spans="3:9" x14ac:dyDescent="0.2">
      <c r="C54" s="255">
        <v>44529</v>
      </c>
      <c r="D54" s="256" t="s">
        <v>427</v>
      </c>
      <c r="E54" s="256" t="s">
        <v>453</v>
      </c>
      <c r="F54" s="256" t="s">
        <v>454</v>
      </c>
      <c r="G54" s="257">
        <v>16</v>
      </c>
      <c r="I54" s="257">
        <v>60654.5</v>
      </c>
    </row>
    <row r="55" spans="3:9" x14ac:dyDescent="0.2">
      <c r="C55" s="255">
        <v>44530</v>
      </c>
      <c r="D55" s="256" t="s">
        <v>455</v>
      </c>
      <c r="E55" s="256" t="s">
        <v>456</v>
      </c>
      <c r="F55" s="256" t="s">
        <v>457</v>
      </c>
      <c r="H55" s="257">
        <v>701.37</v>
      </c>
      <c r="I55" s="257">
        <v>61355.87</v>
      </c>
    </row>
    <row r="56" spans="3:9" x14ac:dyDescent="0.2">
      <c r="C56" s="255">
        <v>44536</v>
      </c>
      <c r="D56" s="256" t="s">
        <v>458</v>
      </c>
      <c r="E56" s="256" t="s">
        <v>459</v>
      </c>
      <c r="F56" s="256" t="s">
        <v>460</v>
      </c>
      <c r="G56" s="257">
        <v>30</v>
      </c>
      <c r="I56" s="257">
        <v>61325.87</v>
      </c>
    </row>
    <row r="57" spans="3:9" x14ac:dyDescent="0.2">
      <c r="C57" s="255">
        <v>44538</v>
      </c>
      <c r="D57" s="256" t="s">
        <v>461</v>
      </c>
      <c r="E57" s="256" t="s">
        <v>462</v>
      </c>
      <c r="F57" s="256" t="s">
        <v>463</v>
      </c>
      <c r="H57" s="257">
        <v>10000</v>
      </c>
      <c r="I57" s="257">
        <v>71325.87</v>
      </c>
    </row>
    <row r="58" spans="3:9" x14ac:dyDescent="0.2">
      <c r="C58" s="255">
        <v>44545</v>
      </c>
      <c r="D58" s="256" t="s">
        <v>464</v>
      </c>
      <c r="E58" s="256" t="s">
        <v>465</v>
      </c>
      <c r="F58" s="256" t="s">
        <v>466</v>
      </c>
      <c r="H58" s="257">
        <v>488</v>
      </c>
      <c r="I58" s="257">
        <v>71813.87</v>
      </c>
    </row>
    <row r="59" spans="3:9" x14ac:dyDescent="0.2">
      <c r="C59" s="255">
        <v>44545</v>
      </c>
      <c r="D59" s="256" t="s">
        <v>467</v>
      </c>
      <c r="E59" s="256" t="s">
        <v>468</v>
      </c>
      <c r="F59" s="256" t="s">
        <v>466</v>
      </c>
      <c r="G59" s="257">
        <v>975.64</v>
      </c>
      <c r="I59" s="257">
        <v>70838.23</v>
      </c>
    </row>
    <row r="60" spans="3:9" x14ac:dyDescent="0.2">
      <c r="C60" s="255">
        <v>44557</v>
      </c>
      <c r="D60" s="256" t="s">
        <v>469</v>
      </c>
      <c r="E60" s="256" t="s">
        <v>470</v>
      </c>
      <c r="F60" s="256" t="s">
        <v>471</v>
      </c>
      <c r="H60" s="257">
        <v>249</v>
      </c>
      <c r="I60" s="257">
        <v>71087.23</v>
      </c>
    </row>
    <row r="61" spans="3:9" x14ac:dyDescent="0.2">
      <c r="C61" s="255">
        <v>44561</v>
      </c>
      <c r="D61" s="256" t="s">
        <v>472</v>
      </c>
      <c r="E61" s="256" t="s">
        <v>473</v>
      </c>
      <c r="F61" s="256" t="s">
        <v>474</v>
      </c>
      <c r="G61" s="257">
        <v>240</v>
      </c>
      <c r="I61" s="257">
        <v>70847.23</v>
      </c>
    </row>
    <row r="62" spans="3:9" x14ac:dyDescent="0.2">
      <c r="C62" s="255">
        <v>44561</v>
      </c>
      <c r="D62" s="256" t="s">
        <v>475</v>
      </c>
      <c r="E62" s="256" t="s">
        <v>476</v>
      </c>
      <c r="F62" s="256" t="s">
        <v>474</v>
      </c>
      <c r="H62" s="257">
        <v>1838</v>
      </c>
      <c r="I62" s="257">
        <v>72685.23</v>
      </c>
    </row>
    <row r="63" spans="3:9" x14ac:dyDescent="0.2">
      <c r="C63" s="255">
        <v>44562</v>
      </c>
      <c r="D63" s="256" t="s">
        <v>340</v>
      </c>
      <c r="E63" s="256" t="s">
        <v>335</v>
      </c>
      <c r="F63" s="256" t="s">
        <v>474</v>
      </c>
      <c r="H63" s="257">
        <v>449</v>
      </c>
      <c r="I63" s="257">
        <v>73134.23</v>
      </c>
    </row>
    <row r="64" spans="3:9" x14ac:dyDescent="0.2">
      <c r="C64" s="255">
        <v>44566</v>
      </c>
      <c r="D64" s="256" t="s">
        <v>334</v>
      </c>
      <c r="E64" s="256" t="s">
        <v>335</v>
      </c>
      <c r="F64" s="256" t="s">
        <v>477</v>
      </c>
      <c r="H64" s="257">
        <v>40000</v>
      </c>
      <c r="I64" s="257">
        <v>113134.23</v>
      </c>
    </row>
    <row r="65" spans="3:9" x14ac:dyDescent="0.2">
      <c r="C65" s="255">
        <v>44571</v>
      </c>
      <c r="D65" s="256" t="s">
        <v>478</v>
      </c>
      <c r="E65" s="256" t="s">
        <v>479</v>
      </c>
      <c r="F65" s="256" t="s">
        <v>480</v>
      </c>
      <c r="G65" s="257">
        <v>94000</v>
      </c>
      <c r="I65" s="257">
        <v>19134.23</v>
      </c>
    </row>
    <row r="66" spans="3:9" x14ac:dyDescent="0.2">
      <c r="C66" s="255">
        <v>44572</v>
      </c>
      <c r="D66" s="256" t="s">
        <v>481</v>
      </c>
      <c r="E66" s="256" t="s">
        <v>482</v>
      </c>
      <c r="F66" s="256" t="s">
        <v>483</v>
      </c>
      <c r="H66" s="257">
        <v>6</v>
      </c>
      <c r="I66" s="257">
        <v>19140.23</v>
      </c>
    </row>
    <row r="67" spans="3:9" x14ac:dyDescent="0.2">
      <c r="C67" s="255">
        <v>44574</v>
      </c>
      <c r="D67" s="256" t="s">
        <v>484</v>
      </c>
      <c r="E67" s="256" t="s">
        <v>485</v>
      </c>
      <c r="F67" s="256" t="s">
        <v>486</v>
      </c>
      <c r="G67" s="257">
        <v>1000</v>
      </c>
      <c r="I67" s="257">
        <v>18140.23</v>
      </c>
    </row>
    <row r="68" spans="3:9" x14ac:dyDescent="0.2">
      <c r="C68" s="255">
        <v>44578</v>
      </c>
      <c r="D68" s="256" t="s">
        <v>487</v>
      </c>
      <c r="E68" s="256" t="s">
        <v>488</v>
      </c>
      <c r="F68" s="256" t="s">
        <v>489</v>
      </c>
      <c r="H68" s="257">
        <v>1814</v>
      </c>
      <c r="I68" s="257">
        <v>19954.23</v>
      </c>
    </row>
    <row r="69" spans="3:9" x14ac:dyDescent="0.2">
      <c r="C69" s="255">
        <v>44580</v>
      </c>
      <c r="D69" s="256" t="s">
        <v>490</v>
      </c>
      <c r="E69" s="256" t="s">
        <v>491</v>
      </c>
      <c r="F69" s="256" t="s">
        <v>492</v>
      </c>
      <c r="G69" s="257">
        <v>101</v>
      </c>
      <c r="I69" s="257">
        <v>19853.23</v>
      </c>
    </row>
    <row r="70" spans="3:9" x14ac:dyDescent="0.2">
      <c r="C70" s="255">
        <v>44586</v>
      </c>
      <c r="D70" s="256" t="s">
        <v>493</v>
      </c>
      <c r="E70" s="256" t="s">
        <v>494</v>
      </c>
      <c r="F70" s="256" t="s">
        <v>495</v>
      </c>
      <c r="H70" s="257">
        <v>4621.8999999999996</v>
      </c>
      <c r="I70" s="257">
        <v>24475.13</v>
      </c>
    </row>
    <row r="71" spans="3:9" x14ac:dyDescent="0.2">
      <c r="C71" s="255">
        <v>44589</v>
      </c>
      <c r="D71" s="256" t="s">
        <v>496</v>
      </c>
      <c r="E71" s="256" t="s">
        <v>497</v>
      </c>
      <c r="F71" s="256" t="s">
        <v>498</v>
      </c>
      <c r="G71" s="257">
        <v>1000</v>
      </c>
      <c r="I71" s="257">
        <v>23475.13</v>
      </c>
    </row>
    <row r="72" spans="3:9" x14ac:dyDescent="0.2">
      <c r="C72" s="255">
        <v>44599</v>
      </c>
      <c r="D72" s="256" t="s">
        <v>499</v>
      </c>
      <c r="E72" s="256" t="s">
        <v>500</v>
      </c>
      <c r="F72" s="256" t="s">
        <v>501</v>
      </c>
      <c r="G72" s="257">
        <v>36</v>
      </c>
      <c r="I72" s="257">
        <v>23439.13</v>
      </c>
    </row>
    <row r="73" spans="3:9" x14ac:dyDescent="0.2">
      <c r="C73" s="255">
        <v>44608</v>
      </c>
      <c r="D73" s="256" t="s">
        <v>502</v>
      </c>
      <c r="E73" s="256" t="s">
        <v>503</v>
      </c>
      <c r="F73" s="256" t="s">
        <v>504</v>
      </c>
      <c r="G73" s="257">
        <v>125</v>
      </c>
      <c r="I73" s="257">
        <v>23314.13</v>
      </c>
    </row>
    <row r="74" spans="3:9" x14ac:dyDescent="0.2">
      <c r="C74" s="255">
        <v>44610</v>
      </c>
      <c r="D74" s="256" t="s">
        <v>505</v>
      </c>
      <c r="E74" s="256" t="s">
        <v>506</v>
      </c>
      <c r="F74" s="256" t="s">
        <v>507</v>
      </c>
      <c r="G74" s="257">
        <v>50</v>
      </c>
      <c r="I74" s="257">
        <v>23264.13</v>
      </c>
    </row>
    <row r="75" spans="3:9" x14ac:dyDescent="0.2">
      <c r="C75" s="255">
        <v>44612</v>
      </c>
      <c r="D75" s="256" t="s">
        <v>508</v>
      </c>
      <c r="E75" s="256" t="s">
        <v>509</v>
      </c>
      <c r="F75" s="256" t="s">
        <v>510</v>
      </c>
      <c r="G75" s="257">
        <v>450</v>
      </c>
      <c r="I75" s="257">
        <v>22814.13</v>
      </c>
    </row>
    <row r="76" spans="3:9" x14ac:dyDescent="0.2">
      <c r="C76" s="255">
        <v>44613</v>
      </c>
      <c r="D76" s="256" t="s">
        <v>511</v>
      </c>
      <c r="E76" s="256" t="s">
        <v>512</v>
      </c>
      <c r="F76" s="256" t="s">
        <v>513</v>
      </c>
      <c r="H76" s="257">
        <v>225</v>
      </c>
      <c r="I76" s="257">
        <v>23039.13</v>
      </c>
    </row>
    <row r="77" spans="3:9" x14ac:dyDescent="0.2">
      <c r="C77" s="255">
        <v>44615</v>
      </c>
      <c r="D77" s="256" t="s">
        <v>514</v>
      </c>
      <c r="E77" s="256" t="s">
        <v>515</v>
      </c>
      <c r="F77" s="256" t="s">
        <v>516</v>
      </c>
      <c r="G77" s="257">
        <v>3.54</v>
      </c>
      <c r="I77" s="257">
        <v>23035.59</v>
      </c>
    </row>
    <row r="78" spans="3:9" x14ac:dyDescent="0.2">
      <c r="C78" s="255">
        <v>44615</v>
      </c>
      <c r="D78" s="256" t="s">
        <v>517</v>
      </c>
      <c r="E78" s="256" t="s">
        <v>518</v>
      </c>
      <c r="F78" s="256" t="s">
        <v>516</v>
      </c>
      <c r="G78" s="257">
        <v>10</v>
      </c>
      <c r="I78" s="257">
        <v>23025.59</v>
      </c>
    </row>
    <row r="79" spans="3:9" x14ac:dyDescent="0.2">
      <c r="C79" s="255">
        <v>44624</v>
      </c>
      <c r="D79" s="256" t="s">
        <v>519</v>
      </c>
      <c r="E79" s="256" t="s">
        <v>520</v>
      </c>
      <c r="F79" s="256" t="s">
        <v>521</v>
      </c>
      <c r="G79" s="257">
        <v>100</v>
      </c>
      <c r="I79" s="257">
        <v>22925.59</v>
      </c>
    </row>
    <row r="80" spans="3:9" x14ac:dyDescent="0.2">
      <c r="C80" s="255">
        <v>44624</v>
      </c>
      <c r="D80" s="256" t="s">
        <v>522</v>
      </c>
      <c r="E80" s="256" t="s">
        <v>523</v>
      </c>
      <c r="F80" s="256" t="s">
        <v>521</v>
      </c>
      <c r="G80" s="257">
        <v>33</v>
      </c>
      <c r="I80" s="257">
        <v>22892.59</v>
      </c>
    </row>
    <row r="81" spans="3:9" x14ac:dyDescent="0.2">
      <c r="C81" s="255">
        <v>44624</v>
      </c>
      <c r="D81" s="256" t="s">
        <v>524</v>
      </c>
      <c r="E81" s="256" t="s">
        <v>525</v>
      </c>
      <c r="F81" s="256" t="s">
        <v>521</v>
      </c>
      <c r="H81" s="257">
        <v>93</v>
      </c>
      <c r="I81" s="257">
        <v>22985.59</v>
      </c>
    </row>
    <row r="82" spans="3:9" x14ac:dyDescent="0.2">
      <c r="C82" s="255">
        <v>44624</v>
      </c>
      <c r="D82" s="256" t="s">
        <v>526</v>
      </c>
      <c r="E82" s="256" t="s">
        <v>527</v>
      </c>
      <c r="F82" s="256" t="s">
        <v>521</v>
      </c>
      <c r="G82" s="257">
        <v>93</v>
      </c>
      <c r="I82" s="257">
        <v>22892.59</v>
      </c>
    </row>
    <row r="83" spans="3:9" x14ac:dyDescent="0.2">
      <c r="C83" s="255">
        <v>44634</v>
      </c>
      <c r="D83" s="256" t="s">
        <v>528</v>
      </c>
      <c r="E83" s="256" t="s">
        <v>529</v>
      </c>
      <c r="F83" s="256" t="s">
        <v>530</v>
      </c>
      <c r="G83" s="257">
        <v>50</v>
      </c>
      <c r="I83" s="257">
        <v>22842.59</v>
      </c>
    </row>
    <row r="84" spans="3:9" x14ac:dyDescent="0.2">
      <c r="C84" s="255">
        <v>44635</v>
      </c>
      <c r="D84" s="256" t="s">
        <v>531</v>
      </c>
      <c r="E84" s="256" t="s">
        <v>532</v>
      </c>
      <c r="F84" s="256" t="s">
        <v>533</v>
      </c>
      <c r="G84" s="257">
        <v>510</v>
      </c>
      <c r="I84" s="257">
        <v>22332.59</v>
      </c>
    </row>
    <row r="85" spans="3:9" x14ac:dyDescent="0.2">
      <c r="C85" s="255">
        <v>44643</v>
      </c>
      <c r="D85" s="256" t="s">
        <v>534</v>
      </c>
      <c r="E85" s="256" t="s">
        <v>535</v>
      </c>
      <c r="F85" s="256" t="s">
        <v>536</v>
      </c>
      <c r="G85" s="257">
        <v>217</v>
      </c>
      <c r="I85" s="257">
        <v>22115.59</v>
      </c>
    </row>
    <row r="86" spans="3:9" x14ac:dyDescent="0.2">
      <c r="C86" s="255">
        <v>44648</v>
      </c>
      <c r="D86" s="256" t="s">
        <v>537</v>
      </c>
      <c r="E86" s="256" t="s">
        <v>538</v>
      </c>
      <c r="F86" s="256" t="s">
        <v>539</v>
      </c>
      <c r="G86" s="257">
        <v>590</v>
      </c>
      <c r="I86" s="257">
        <v>21525.59</v>
      </c>
    </row>
    <row r="87" spans="3:9" x14ac:dyDescent="0.2">
      <c r="C87" s="255">
        <v>44650</v>
      </c>
      <c r="D87" s="256" t="s">
        <v>540</v>
      </c>
      <c r="E87" s="256" t="s">
        <v>541</v>
      </c>
      <c r="F87" s="256" t="s">
        <v>542</v>
      </c>
      <c r="G87" s="257">
        <v>57</v>
      </c>
      <c r="I87" s="257">
        <v>21468.59</v>
      </c>
    </row>
    <row r="88" spans="3:9" x14ac:dyDescent="0.2">
      <c r="C88" s="255">
        <v>44650</v>
      </c>
      <c r="D88" s="256" t="s">
        <v>543</v>
      </c>
      <c r="E88" s="256" t="s">
        <v>544</v>
      </c>
      <c r="F88" s="256" t="s">
        <v>542</v>
      </c>
      <c r="G88" s="257">
        <v>53</v>
      </c>
      <c r="I88" s="257">
        <v>21415.59</v>
      </c>
    </row>
    <row r="89" spans="3:9" x14ac:dyDescent="0.2">
      <c r="C89" s="255">
        <v>44650</v>
      </c>
      <c r="D89" s="256" t="s">
        <v>545</v>
      </c>
      <c r="E89" s="256" t="s">
        <v>546</v>
      </c>
      <c r="F89" s="256" t="s">
        <v>542</v>
      </c>
      <c r="H89" s="257">
        <v>60</v>
      </c>
      <c r="I89" s="257">
        <v>21475.59</v>
      </c>
    </row>
    <row r="90" spans="3:9" x14ac:dyDescent="0.2">
      <c r="C90" s="255">
        <v>44650</v>
      </c>
      <c r="D90" s="256" t="s">
        <v>547</v>
      </c>
      <c r="E90" s="256" t="s">
        <v>548</v>
      </c>
      <c r="F90" s="256" t="s">
        <v>542</v>
      </c>
      <c r="H90" s="257">
        <v>20</v>
      </c>
      <c r="I90" s="257">
        <v>21495.59</v>
      </c>
    </row>
    <row r="91" spans="3:9" x14ac:dyDescent="0.2">
      <c r="C91" s="255">
        <v>44650</v>
      </c>
      <c r="D91" s="256" t="s">
        <v>549</v>
      </c>
      <c r="E91" s="256" t="s">
        <v>550</v>
      </c>
      <c r="F91" s="256" t="s">
        <v>542</v>
      </c>
      <c r="H91" s="257">
        <v>20</v>
      </c>
      <c r="I91" s="257">
        <v>21515.59</v>
      </c>
    </row>
    <row r="92" spans="3:9" x14ac:dyDescent="0.2">
      <c r="C92" s="255">
        <v>44652</v>
      </c>
      <c r="D92" s="256" t="s">
        <v>551</v>
      </c>
      <c r="E92" s="256" t="s">
        <v>552</v>
      </c>
      <c r="F92" s="256" t="s">
        <v>553</v>
      </c>
      <c r="G92" s="257">
        <v>70</v>
      </c>
      <c r="I92" s="257">
        <v>21445.59</v>
      </c>
    </row>
    <row r="93" spans="3:9" x14ac:dyDescent="0.2">
      <c r="C93" s="255">
        <v>44652</v>
      </c>
      <c r="D93" s="256" t="s">
        <v>554</v>
      </c>
      <c r="E93" s="256" t="s">
        <v>555</v>
      </c>
      <c r="F93" s="256" t="s">
        <v>553</v>
      </c>
      <c r="G93" s="257">
        <v>20</v>
      </c>
      <c r="I93" s="257">
        <v>21425.59</v>
      </c>
    </row>
    <row r="94" spans="3:9" x14ac:dyDescent="0.2">
      <c r="C94" s="255">
        <v>44652</v>
      </c>
      <c r="D94" s="256" t="s">
        <v>556</v>
      </c>
      <c r="E94" s="256" t="s">
        <v>557</v>
      </c>
      <c r="F94" s="256" t="s">
        <v>553</v>
      </c>
      <c r="H94" s="257">
        <v>40</v>
      </c>
      <c r="I94" s="257">
        <v>21465.59</v>
      </c>
    </row>
    <row r="95" spans="3:9" x14ac:dyDescent="0.2">
      <c r="C95" s="255">
        <v>44652</v>
      </c>
      <c r="D95" s="256" t="s">
        <v>340</v>
      </c>
      <c r="E95" s="256" t="s">
        <v>335</v>
      </c>
      <c r="F95" s="256" t="s">
        <v>558</v>
      </c>
      <c r="H95" s="257">
        <v>219</v>
      </c>
      <c r="I95" s="257">
        <v>21684.59</v>
      </c>
    </row>
    <row r="96" spans="3:9" x14ac:dyDescent="0.2">
      <c r="C96" s="255">
        <v>44652</v>
      </c>
      <c r="D96" s="256" t="s">
        <v>559</v>
      </c>
      <c r="E96" s="256" t="s">
        <v>560</v>
      </c>
      <c r="F96" s="256" t="s">
        <v>553</v>
      </c>
      <c r="G96" s="257">
        <v>40</v>
      </c>
      <c r="I96" s="257">
        <v>21644.59</v>
      </c>
    </row>
    <row r="97" spans="3:9" x14ac:dyDescent="0.2">
      <c r="C97" s="255">
        <v>44656</v>
      </c>
      <c r="D97" s="256" t="s">
        <v>561</v>
      </c>
      <c r="E97" s="256" t="s">
        <v>562</v>
      </c>
      <c r="F97" s="256" t="s">
        <v>563</v>
      </c>
      <c r="G97" s="257">
        <v>30</v>
      </c>
      <c r="I97" s="257">
        <v>21614.59</v>
      </c>
    </row>
    <row r="98" spans="3:9" x14ac:dyDescent="0.2">
      <c r="C98" s="255">
        <v>44656</v>
      </c>
      <c r="D98" s="256" t="s">
        <v>564</v>
      </c>
      <c r="E98" s="256" t="s">
        <v>565</v>
      </c>
      <c r="F98" s="256" t="s">
        <v>563</v>
      </c>
      <c r="G98" s="257">
        <v>20</v>
      </c>
      <c r="I98" s="257">
        <v>21594.59</v>
      </c>
    </row>
    <row r="99" spans="3:9" x14ac:dyDescent="0.2">
      <c r="C99" s="255">
        <v>44656</v>
      </c>
      <c r="D99" s="256" t="s">
        <v>566</v>
      </c>
      <c r="E99" s="256" t="s">
        <v>567</v>
      </c>
      <c r="F99" s="256" t="s">
        <v>563</v>
      </c>
      <c r="H99" s="257">
        <v>45</v>
      </c>
      <c r="I99" s="257">
        <v>21639.59</v>
      </c>
    </row>
    <row r="100" spans="3:9" x14ac:dyDescent="0.2">
      <c r="C100" s="255">
        <v>44659</v>
      </c>
      <c r="D100" s="256" t="s">
        <v>568</v>
      </c>
      <c r="E100" s="256" t="s">
        <v>569</v>
      </c>
      <c r="F100" s="256" t="s">
        <v>570</v>
      </c>
      <c r="H100" s="257">
        <v>300</v>
      </c>
      <c r="I100" s="257">
        <v>21939.59</v>
      </c>
    </row>
    <row r="101" spans="3:9" x14ac:dyDescent="0.2">
      <c r="C101" s="255">
        <v>44660</v>
      </c>
      <c r="D101" s="256" t="s">
        <v>571</v>
      </c>
      <c r="E101" s="256" t="s">
        <v>572</v>
      </c>
      <c r="F101" s="256" t="s">
        <v>573</v>
      </c>
      <c r="G101" s="257">
        <v>150</v>
      </c>
      <c r="I101" s="257">
        <v>21789.59</v>
      </c>
    </row>
    <row r="102" spans="3:9" x14ac:dyDescent="0.2">
      <c r="C102" s="255">
        <v>44660</v>
      </c>
      <c r="D102" s="256" t="s">
        <v>574</v>
      </c>
      <c r="E102" s="256" t="s">
        <v>575</v>
      </c>
      <c r="F102" s="256" t="s">
        <v>576</v>
      </c>
      <c r="G102" s="257">
        <v>20</v>
      </c>
      <c r="I102" s="257">
        <v>21769.59</v>
      </c>
    </row>
    <row r="103" spans="3:9" x14ac:dyDescent="0.2">
      <c r="C103" s="255">
        <v>44673</v>
      </c>
      <c r="D103" s="256" t="s">
        <v>577</v>
      </c>
      <c r="E103" s="256" t="s">
        <v>578</v>
      </c>
      <c r="F103" s="256" t="s">
        <v>579</v>
      </c>
      <c r="H103" s="257">
        <v>100</v>
      </c>
      <c r="I103" s="257">
        <v>21869.59</v>
      </c>
    </row>
    <row r="104" spans="3:9" x14ac:dyDescent="0.2">
      <c r="C104" s="255">
        <v>44686</v>
      </c>
      <c r="D104" s="256" t="s">
        <v>580</v>
      </c>
      <c r="E104" s="256" t="s">
        <v>581</v>
      </c>
      <c r="F104" s="256" t="s">
        <v>582</v>
      </c>
      <c r="G104" s="257">
        <v>74</v>
      </c>
      <c r="I104" s="257">
        <v>21795.59</v>
      </c>
    </row>
    <row r="105" spans="3:9" x14ac:dyDescent="0.2">
      <c r="C105" s="255">
        <v>44688</v>
      </c>
      <c r="D105" s="256" t="s">
        <v>583</v>
      </c>
      <c r="E105" s="256" t="s">
        <v>584</v>
      </c>
      <c r="F105" s="256" t="s">
        <v>585</v>
      </c>
      <c r="G105" s="257">
        <v>300</v>
      </c>
      <c r="I105" s="257">
        <v>21495.59</v>
      </c>
    </row>
    <row r="106" spans="3:9" x14ac:dyDescent="0.2">
      <c r="C106" s="255">
        <v>44688</v>
      </c>
      <c r="D106" s="256" t="s">
        <v>586</v>
      </c>
      <c r="E106" s="256" t="s">
        <v>587</v>
      </c>
      <c r="F106" s="256" t="s">
        <v>585</v>
      </c>
      <c r="H106" s="257">
        <v>100</v>
      </c>
      <c r="I106" s="257">
        <v>21595.59</v>
      </c>
    </row>
    <row r="107" spans="3:9" x14ac:dyDescent="0.2">
      <c r="C107" s="255">
        <v>44693</v>
      </c>
      <c r="D107" s="256" t="s">
        <v>588</v>
      </c>
      <c r="E107" s="256" t="s">
        <v>589</v>
      </c>
      <c r="F107" s="256" t="s">
        <v>590</v>
      </c>
      <c r="G107" s="257">
        <v>50</v>
      </c>
      <c r="I107" s="257">
        <v>21545.59</v>
      </c>
    </row>
    <row r="108" spans="3:9" x14ac:dyDescent="0.2">
      <c r="C108" s="255">
        <v>44700</v>
      </c>
      <c r="D108" s="256" t="s">
        <v>334</v>
      </c>
      <c r="E108" s="256" t="s">
        <v>335</v>
      </c>
      <c r="F108" s="256" t="s">
        <v>591</v>
      </c>
      <c r="H108" s="257">
        <v>35000</v>
      </c>
      <c r="I108" s="257">
        <v>56545.59</v>
      </c>
    </row>
    <row r="109" spans="3:9" x14ac:dyDescent="0.2">
      <c r="C109" s="255">
        <v>44705</v>
      </c>
      <c r="D109" s="256" t="s">
        <v>592</v>
      </c>
      <c r="E109" s="256" t="s">
        <v>593</v>
      </c>
      <c r="F109" s="256" t="s">
        <v>594</v>
      </c>
      <c r="G109" s="257">
        <v>10</v>
      </c>
      <c r="I109" s="257">
        <v>56535.59</v>
      </c>
    </row>
    <row r="110" spans="3:9" x14ac:dyDescent="0.2">
      <c r="C110" s="255">
        <v>44717</v>
      </c>
      <c r="D110" s="256" t="s">
        <v>595</v>
      </c>
      <c r="E110" s="256" t="s">
        <v>596</v>
      </c>
      <c r="F110" s="256" t="s">
        <v>597</v>
      </c>
      <c r="G110" s="257">
        <v>499</v>
      </c>
      <c r="I110" s="257">
        <v>56036.59</v>
      </c>
    </row>
    <row r="111" spans="3:9" x14ac:dyDescent="0.2">
      <c r="C111" s="255">
        <v>44719</v>
      </c>
      <c r="D111" s="256" t="s">
        <v>598</v>
      </c>
      <c r="E111" s="256" t="s">
        <v>599</v>
      </c>
      <c r="F111" s="256" t="s">
        <v>600</v>
      </c>
      <c r="G111" s="257">
        <v>81</v>
      </c>
      <c r="I111" s="257">
        <v>55955.59</v>
      </c>
    </row>
    <row r="112" spans="3:9" x14ac:dyDescent="0.2">
      <c r="C112" s="255">
        <v>44724</v>
      </c>
      <c r="D112" s="256" t="s">
        <v>601</v>
      </c>
      <c r="E112" s="256" t="s">
        <v>602</v>
      </c>
      <c r="F112" s="256" t="s">
        <v>603</v>
      </c>
      <c r="H112" s="257">
        <v>300</v>
      </c>
      <c r="I112" s="257">
        <v>56255.59</v>
      </c>
    </row>
    <row r="113" spans="3:9" x14ac:dyDescent="0.2">
      <c r="C113" s="255">
        <v>44727</v>
      </c>
      <c r="D113" s="256" t="s">
        <v>604</v>
      </c>
      <c r="E113" s="256" t="s">
        <v>605</v>
      </c>
      <c r="F113" s="256" t="s">
        <v>606</v>
      </c>
      <c r="G113" s="257">
        <v>195</v>
      </c>
      <c r="I113" s="257">
        <v>56060.59</v>
      </c>
    </row>
    <row r="114" spans="3:9" x14ac:dyDescent="0.2">
      <c r="C114" s="255">
        <v>44736</v>
      </c>
      <c r="D114" s="256" t="s">
        <v>607</v>
      </c>
      <c r="E114" s="256" t="s">
        <v>608</v>
      </c>
      <c r="F114" s="256" t="s">
        <v>609</v>
      </c>
      <c r="H114" s="257">
        <v>330</v>
      </c>
      <c r="I114" s="257">
        <v>56390.59</v>
      </c>
    </row>
    <row r="115" spans="3:9" x14ac:dyDescent="0.2">
      <c r="C115" s="255">
        <v>44736</v>
      </c>
      <c r="D115" s="256" t="s">
        <v>610</v>
      </c>
      <c r="E115" s="256" t="s">
        <v>611</v>
      </c>
      <c r="F115" s="256" t="s">
        <v>609</v>
      </c>
      <c r="H115" s="257">
        <v>330</v>
      </c>
      <c r="I115" s="257">
        <v>56720.59</v>
      </c>
    </row>
    <row r="116" spans="3:9" x14ac:dyDescent="0.2">
      <c r="C116" s="255">
        <v>44736</v>
      </c>
      <c r="D116" s="256" t="s">
        <v>612</v>
      </c>
      <c r="E116" s="256" t="s">
        <v>613</v>
      </c>
      <c r="F116" s="256" t="s">
        <v>609</v>
      </c>
      <c r="H116" s="257">
        <v>330</v>
      </c>
      <c r="I116" s="257">
        <v>57050.59</v>
      </c>
    </row>
    <row r="117" spans="3:9" x14ac:dyDescent="0.2">
      <c r="C117" s="255">
        <v>44736</v>
      </c>
      <c r="D117" s="256" t="s">
        <v>614</v>
      </c>
      <c r="E117" s="256" t="s">
        <v>615</v>
      </c>
      <c r="F117" s="256" t="s">
        <v>609</v>
      </c>
      <c r="G117" s="257">
        <v>1330</v>
      </c>
      <c r="I117" s="257">
        <v>55720.59</v>
      </c>
    </row>
    <row r="118" spans="3:9" x14ac:dyDescent="0.2">
      <c r="C118" s="255">
        <v>44737</v>
      </c>
      <c r="D118" s="256" t="s">
        <v>616</v>
      </c>
      <c r="E118" s="256" t="s">
        <v>617</v>
      </c>
      <c r="F118" s="256" t="s">
        <v>618</v>
      </c>
      <c r="G118" s="257">
        <v>535</v>
      </c>
      <c r="I118" s="257">
        <v>55185.59</v>
      </c>
    </row>
    <row r="119" spans="3:9" x14ac:dyDescent="0.2">
      <c r="C119" s="255">
        <v>44743</v>
      </c>
      <c r="D119" s="256" t="s">
        <v>340</v>
      </c>
      <c r="E119" s="256" t="s">
        <v>335</v>
      </c>
      <c r="F119" s="256" t="s">
        <v>619</v>
      </c>
      <c r="H119" s="257">
        <v>284</v>
      </c>
      <c r="I119" s="257">
        <v>55469.59</v>
      </c>
    </row>
    <row r="120" spans="3:9" x14ac:dyDescent="0.2">
      <c r="C120" s="255">
        <v>44749</v>
      </c>
      <c r="D120" s="256" t="s">
        <v>620</v>
      </c>
      <c r="E120" s="256" t="s">
        <v>621</v>
      </c>
      <c r="F120" s="256" t="s">
        <v>622</v>
      </c>
      <c r="H120" s="257">
        <v>184</v>
      </c>
      <c r="I120" s="257">
        <v>55653.59</v>
      </c>
    </row>
    <row r="121" spans="3:9" x14ac:dyDescent="0.2">
      <c r="C121" s="255">
        <v>44749</v>
      </c>
      <c r="D121" s="256" t="s">
        <v>623</v>
      </c>
      <c r="E121" s="256" t="s">
        <v>624</v>
      </c>
      <c r="F121" s="256" t="s">
        <v>622</v>
      </c>
      <c r="H121" s="257">
        <v>184</v>
      </c>
      <c r="I121" s="257">
        <v>55837.59</v>
      </c>
    </row>
    <row r="122" spans="3:9" x14ac:dyDescent="0.2">
      <c r="C122" s="255">
        <v>44749</v>
      </c>
      <c r="D122" s="256" t="s">
        <v>625</v>
      </c>
      <c r="E122" s="256" t="s">
        <v>626</v>
      </c>
      <c r="F122" s="256" t="s">
        <v>622</v>
      </c>
      <c r="H122" s="257">
        <v>180</v>
      </c>
      <c r="I122" s="257">
        <v>56017.59</v>
      </c>
    </row>
    <row r="123" spans="3:9" x14ac:dyDescent="0.2">
      <c r="C123" s="255">
        <v>44749</v>
      </c>
      <c r="D123" s="256" t="s">
        <v>627</v>
      </c>
      <c r="E123" s="256" t="s">
        <v>628</v>
      </c>
      <c r="F123" s="256" t="s">
        <v>622</v>
      </c>
      <c r="G123" s="257">
        <v>553</v>
      </c>
      <c r="I123" s="257">
        <v>55464.59</v>
      </c>
    </row>
    <row r="124" spans="3:9" x14ac:dyDescent="0.2">
      <c r="C124" s="255">
        <v>44749</v>
      </c>
      <c r="D124" s="256" t="s">
        <v>629</v>
      </c>
      <c r="E124" s="256" t="s">
        <v>630</v>
      </c>
      <c r="F124" s="256" t="s">
        <v>622</v>
      </c>
      <c r="H124" s="257">
        <v>553</v>
      </c>
      <c r="I124" s="257">
        <v>56017.59</v>
      </c>
    </row>
    <row r="125" spans="3:9" x14ac:dyDescent="0.2">
      <c r="C125" s="255">
        <v>44750</v>
      </c>
      <c r="D125" s="256" t="s">
        <v>631</v>
      </c>
      <c r="E125" s="256" t="s">
        <v>632</v>
      </c>
      <c r="F125" s="256" t="s">
        <v>633</v>
      </c>
      <c r="G125" s="257">
        <v>184</v>
      </c>
      <c r="I125" s="257">
        <v>55833.59</v>
      </c>
    </row>
    <row r="126" spans="3:9" x14ac:dyDescent="0.2">
      <c r="C126" s="255">
        <v>44750</v>
      </c>
      <c r="D126" s="256" t="s">
        <v>634</v>
      </c>
      <c r="E126" s="256" t="s">
        <v>635</v>
      </c>
      <c r="F126" s="256" t="s">
        <v>633</v>
      </c>
      <c r="G126" s="257">
        <v>180</v>
      </c>
      <c r="I126" s="257">
        <v>55653.59</v>
      </c>
    </row>
    <row r="127" spans="3:9" x14ac:dyDescent="0.2">
      <c r="C127" s="255">
        <v>44750</v>
      </c>
      <c r="D127" s="256" t="s">
        <v>636</v>
      </c>
      <c r="E127" s="256" t="s">
        <v>637</v>
      </c>
      <c r="F127" s="256" t="s">
        <v>633</v>
      </c>
      <c r="G127" s="257">
        <v>184</v>
      </c>
      <c r="I127" s="257">
        <v>55469.59</v>
      </c>
    </row>
    <row r="128" spans="3:9" x14ac:dyDescent="0.2">
      <c r="C128" s="255">
        <v>44751</v>
      </c>
      <c r="D128" s="256" t="s">
        <v>638</v>
      </c>
      <c r="E128" s="256" t="s">
        <v>639</v>
      </c>
      <c r="F128" s="256" t="s">
        <v>640</v>
      </c>
      <c r="G128" s="257">
        <v>1</v>
      </c>
      <c r="I128" s="257">
        <v>55468.59</v>
      </c>
    </row>
    <row r="129" spans="3:9" x14ac:dyDescent="0.2">
      <c r="C129" s="255">
        <v>44757</v>
      </c>
      <c r="D129" s="256" t="s">
        <v>641</v>
      </c>
      <c r="E129" s="256" t="s">
        <v>642</v>
      </c>
      <c r="F129" s="256" t="s">
        <v>643</v>
      </c>
      <c r="H129" s="257">
        <v>25000</v>
      </c>
      <c r="I129" s="257">
        <v>80468.59</v>
      </c>
    </row>
    <row r="130" spans="3:9" x14ac:dyDescent="0.2">
      <c r="C130" s="255">
        <v>44762</v>
      </c>
      <c r="D130" s="256" t="s">
        <v>644</v>
      </c>
      <c r="E130" s="256" t="s">
        <v>645</v>
      </c>
      <c r="F130" s="256" t="s">
        <v>646</v>
      </c>
      <c r="H130" s="257">
        <v>1490</v>
      </c>
      <c r="I130" s="257">
        <v>81958.59</v>
      </c>
    </row>
    <row r="131" spans="3:9" x14ac:dyDescent="0.2">
      <c r="C131" s="255">
        <v>44762</v>
      </c>
      <c r="D131" s="256" t="s">
        <v>647</v>
      </c>
      <c r="E131" s="256" t="s">
        <v>648</v>
      </c>
      <c r="F131" s="256" t="s">
        <v>646</v>
      </c>
      <c r="G131" s="257">
        <v>1484</v>
      </c>
      <c r="I131" s="257">
        <v>80474.59</v>
      </c>
    </row>
    <row r="132" spans="3:9" x14ac:dyDescent="0.2">
      <c r="C132" s="255">
        <v>44762</v>
      </c>
      <c r="D132" s="256" t="s">
        <v>649</v>
      </c>
      <c r="E132" s="256" t="s">
        <v>650</v>
      </c>
      <c r="F132" s="256" t="s">
        <v>646</v>
      </c>
      <c r="H132" s="257">
        <v>1484</v>
      </c>
      <c r="I132" s="257">
        <v>81958.59</v>
      </c>
    </row>
    <row r="133" spans="3:9" x14ac:dyDescent="0.2">
      <c r="C133" s="255">
        <v>44762</v>
      </c>
      <c r="D133" s="256" t="s">
        <v>651</v>
      </c>
      <c r="E133" s="256" t="s">
        <v>652</v>
      </c>
      <c r="F133" s="256" t="s">
        <v>646</v>
      </c>
      <c r="G133" s="257">
        <v>5</v>
      </c>
      <c r="I133" s="257">
        <v>81953.59</v>
      </c>
    </row>
    <row r="134" spans="3:9" x14ac:dyDescent="0.2">
      <c r="C134" s="255">
        <v>44762</v>
      </c>
      <c r="D134" s="256" t="s">
        <v>653</v>
      </c>
      <c r="E134" s="256" t="s">
        <v>654</v>
      </c>
      <c r="F134" s="256" t="s">
        <v>646</v>
      </c>
      <c r="G134" s="257">
        <v>1484</v>
      </c>
      <c r="I134" s="257">
        <v>80469.59</v>
      </c>
    </row>
    <row r="135" spans="3:9" x14ac:dyDescent="0.2">
      <c r="C135" s="255">
        <v>44763</v>
      </c>
      <c r="D135" s="256" t="s">
        <v>655</v>
      </c>
      <c r="E135" s="256" t="s">
        <v>656</v>
      </c>
      <c r="F135" s="256" t="s">
        <v>657</v>
      </c>
      <c r="G135" s="257">
        <v>510</v>
      </c>
      <c r="I135" s="257">
        <v>79959.59</v>
      </c>
    </row>
    <row r="136" spans="3:9" x14ac:dyDescent="0.2">
      <c r="C136" s="255">
        <v>44765</v>
      </c>
      <c r="D136" s="256" t="s">
        <v>658</v>
      </c>
      <c r="E136" s="256" t="s">
        <v>659</v>
      </c>
      <c r="F136" s="256" t="s">
        <v>660</v>
      </c>
      <c r="G136" s="257">
        <v>383</v>
      </c>
      <c r="I136" s="257">
        <v>79576.59</v>
      </c>
    </row>
    <row r="137" spans="3:9" x14ac:dyDescent="0.2">
      <c r="C137" s="255">
        <v>44765</v>
      </c>
      <c r="D137" s="256" t="s">
        <v>661</v>
      </c>
      <c r="E137" s="256" t="s">
        <v>662</v>
      </c>
      <c r="F137" s="256" t="s">
        <v>660</v>
      </c>
      <c r="G137" s="257">
        <v>350</v>
      </c>
      <c r="I137" s="257">
        <v>79226.59</v>
      </c>
    </row>
    <row r="138" spans="3:9" x14ac:dyDescent="0.2">
      <c r="C138" s="255">
        <v>44765</v>
      </c>
      <c r="D138" s="256" t="s">
        <v>663</v>
      </c>
      <c r="E138" s="256" t="s">
        <v>664</v>
      </c>
      <c r="F138" s="256" t="s">
        <v>660</v>
      </c>
      <c r="G138" s="257">
        <v>407</v>
      </c>
      <c r="I138" s="257">
        <v>78819.59</v>
      </c>
    </row>
    <row r="139" spans="3:9" x14ac:dyDescent="0.2">
      <c r="C139" s="255">
        <v>44765</v>
      </c>
      <c r="D139" s="256" t="s">
        <v>665</v>
      </c>
      <c r="E139" s="256" t="s">
        <v>666</v>
      </c>
      <c r="F139" s="256" t="s">
        <v>660</v>
      </c>
      <c r="H139" s="257">
        <v>350</v>
      </c>
      <c r="I139" s="257">
        <v>79169.59</v>
      </c>
    </row>
    <row r="140" spans="3:9" x14ac:dyDescent="0.2">
      <c r="C140" s="255">
        <v>44765</v>
      </c>
      <c r="D140" s="256" t="s">
        <v>667</v>
      </c>
      <c r="E140" s="256" t="s">
        <v>668</v>
      </c>
      <c r="F140" s="256" t="s">
        <v>660</v>
      </c>
      <c r="H140" s="257">
        <v>383</v>
      </c>
      <c r="I140" s="257">
        <v>79552.59</v>
      </c>
    </row>
    <row r="141" spans="3:9" x14ac:dyDescent="0.2">
      <c r="C141" s="255">
        <v>44765</v>
      </c>
      <c r="D141" s="256" t="s">
        <v>669</v>
      </c>
      <c r="E141" s="256" t="s">
        <v>670</v>
      </c>
      <c r="F141" s="256" t="s">
        <v>660</v>
      </c>
      <c r="H141" s="257">
        <v>407</v>
      </c>
      <c r="I141" s="257">
        <v>79959.59</v>
      </c>
    </row>
    <row r="142" spans="3:9" x14ac:dyDescent="0.2">
      <c r="C142" s="255">
        <v>44767</v>
      </c>
      <c r="D142" s="256" t="s">
        <v>671</v>
      </c>
      <c r="E142" s="256" t="s">
        <v>672</v>
      </c>
      <c r="F142" s="256" t="s">
        <v>673</v>
      </c>
      <c r="H142" s="257">
        <v>1</v>
      </c>
      <c r="I142" s="257">
        <v>79960.59</v>
      </c>
    </row>
    <row r="143" spans="3:9" x14ac:dyDescent="0.2">
      <c r="C143" s="255">
        <v>44767</v>
      </c>
      <c r="D143" s="256" t="s">
        <v>674</v>
      </c>
      <c r="E143" s="256" t="s">
        <v>675</v>
      </c>
      <c r="F143" s="256" t="s">
        <v>673</v>
      </c>
      <c r="H143" s="257">
        <v>48000</v>
      </c>
      <c r="I143" s="257">
        <v>127960.59</v>
      </c>
    </row>
    <row r="144" spans="3:9" x14ac:dyDescent="0.2">
      <c r="C144" s="255">
        <v>44771</v>
      </c>
      <c r="D144" s="256" t="s">
        <v>674</v>
      </c>
      <c r="E144" s="256" t="s">
        <v>676</v>
      </c>
      <c r="F144" s="256" t="s">
        <v>677</v>
      </c>
      <c r="H144" s="257">
        <v>49000</v>
      </c>
      <c r="I144" s="257">
        <v>176960.59</v>
      </c>
    </row>
    <row r="145" spans="3:9" x14ac:dyDescent="0.2">
      <c r="C145" s="255">
        <v>44772</v>
      </c>
      <c r="D145" s="256" t="s">
        <v>678</v>
      </c>
      <c r="E145" s="256" t="s">
        <v>679</v>
      </c>
      <c r="F145" s="256" t="s">
        <v>680</v>
      </c>
      <c r="G145" s="257">
        <v>136.80000000000001</v>
      </c>
      <c r="I145" s="257">
        <v>176823.79</v>
      </c>
    </row>
    <row r="146" spans="3:9" x14ac:dyDescent="0.2">
      <c r="C146" s="255">
        <v>44774</v>
      </c>
      <c r="D146" s="256" t="s">
        <v>681</v>
      </c>
      <c r="E146" s="256" t="s">
        <v>682</v>
      </c>
      <c r="F146" s="256" t="s">
        <v>683</v>
      </c>
      <c r="G146" s="257">
        <v>60</v>
      </c>
      <c r="I146" s="257">
        <v>176763.79</v>
      </c>
    </row>
    <row r="147" spans="3:9" x14ac:dyDescent="0.2">
      <c r="C147" s="255">
        <v>44774</v>
      </c>
      <c r="D147" s="256" t="s">
        <v>684</v>
      </c>
      <c r="E147" s="256" t="s">
        <v>685</v>
      </c>
      <c r="F147" s="256" t="s">
        <v>683</v>
      </c>
      <c r="G147" s="257">
        <v>70</v>
      </c>
      <c r="I147" s="257">
        <v>176693.79</v>
      </c>
    </row>
    <row r="148" spans="3:9" x14ac:dyDescent="0.2">
      <c r="C148" s="255">
        <v>44774</v>
      </c>
      <c r="D148" s="256" t="s">
        <v>686</v>
      </c>
      <c r="E148" s="256" t="s">
        <v>687</v>
      </c>
      <c r="F148" s="256" t="s">
        <v>683</v>
      </c>
      <c r="G148" s="257">
        <v>25</v>
      </c>
      <c r="I148" s="257">
        <v>176668.79</v>
      </c>
    </row>
    <row r="149" spans="3:9" x14ac:dyDescent="0.2">
      <c r="C149" s="255">
        <v>44775</v>
      </c>
      <c r="D149" s="256" t="s">
        <v>688</v>
      </c>
      <c r="E149" s="256" t="s">
        <v>689</v>
      </c>
      <c r="F149" s="256" t="s">
        <v>690</v>
      </c>
      <c r="G149" s="257">
        <v>40</v>
      </c>
      <c r="I149" s="257">
        <v>176628.79</v>
      </c>
    </row>
    <row r="150" spans="3:9" x14ac:dyDescent="0.2">
      <c r="C150" s="255">
        <v>44775</v>
      </c>
      <c r="D150" s="256" t="s">
        <v>691</v>
      </c>
      <c r="E150" s="256" t="s">
        <v>692</v>
      </c>
      <c r="F150" s="256" t="s">
        <v>690</v>
      </c>
      <c r="G150" s="257">
        <v>30</v>
      </c>
      <c r="I150" s="257">
        <v>176598.79</v>
      </c>
    </row>
    <row r="151" spans="3:9" x14ac:dyDescent="0.2">
      <c r="C151" s="255">
        <v>44775</v>
      </c>
      <c r="D151" s="256" t="s">
        <v>693</v>
      </c>
      <c r="E151" s="256" t="s">
        <v>694</v>
      </c>
      <c r="F151" s="256" t="s">
        <v>690</v>
      </c>
      <c r="G151" s="257">
        <v>40</v>
      </c>
      <c r="I151" s="257">
        <v>176558.79</v>
      </c>
    </row>
    <row r="152" spans="3:9" x14ac:dyDescent="0.2">
      <c r="C152" s="255">
        <v>44775</v>
      </c>
      <c r="D152" s="256" t="s">
        <v>695</v>
      </c>
      <c r="E152" s="256" t="s">
        <v>696</v>
      </c>
      <c r="F152" s="256" t="s">
        <v>690</v>
      </c>
      <c r="G152" s="257">
        <v>70</v>
      </c>
      <c r="I152" s="257">
        <v>176488.79</v>
      </c>
    </row>
    <row r="153" spans="3:9" x14ac:dyDescent="0.2">
      <c r="C153" s="255">
        <v>44776</v>
      </c>
      <c r="D153" s="256" t="s">
        <v>697</v>
      </c>
      <c r="E153" s="256" t="s">
        <v>698</v>
      </c>
      <c r="F153" s="256" t="s">
        <v>699</v>
      </c>
      <c r="G153" s="257">
        <v>20</v>
      </c>
      <c r="I153" s="257">
        <v>176468.79</v>
      </c>
    </row>
    <row r="154" spans="3:9" x14ac:dyDescent="0.2">
      <c r="C154" s="255">
        <v>44776</v>
      </c>
      <c r="D154" s="256" t="s">
        <v>700</v>
      </c>
      <c r="E154" s="256" t="s">
        <v>701</v>
      </c>
      <c r="F154" s="256" t="s">
        <v>699</v>
      </c>
      <c r="G154" s="257">
        <v>60</v>
      </c>
      <c r="I154" s="257">
        <v>176408.79</v>
      </c>
    </row>
    <row r="155" spans="3:9" x14ac:dyDescent="0.2">
      <c r="C155" s="255">
        <v>44776</v>
      </c>
      <c r="D155" s="256" t="s">
        <v>702</v>
      </c>
      <c r="E155" s="256" t="s">
        <v>703</v>
      </c>
      <c r="F155" s="256" t="s">
        <v>699</v>
      </c>
      <c r="G155" s="257">
        <v>70</v>
      </c>
      <c r="I155" s="257">
        <v>176338.79</v>
      </c>
    </row>
    <row r="156" spans="3:9" x14ac:dyDescent="0.2">
      <c r="C156" s="255">
        <v>44776</v>
      </c>
      <c r="D156" s="256" t="s">
        <v>704</v>
      </c>
      <c r="E156" s="256" t="s">
        <v>705</v>
      </c>
      <c r="F156" s="256" t="s">
        <v>699</v>
      </c>
      <c r="G156" s="257">
        <v>20</v>
      </c>
      <c r="I156" s="257">
        <v>176318.79</v>
      </c>
    </row>
    <row r="157" spans="3:9" x14ac:dyDescent="0.2">
      <c r="C157" s="255">
        <v>44777</v>
      </c>
      <c r="D157" s="256" t="s">
        <v>706</v>
      </c>
      <c r="E157" s="256" t="s">
        <v>707</v>
      </c>
      <c r="F157" s="256" t="s">
        <v>708</v>
      </c>
      <c r="G157" s="257">
        <v>40</v>
      </c>
      <c r="I157" s="257">
        <v>176278.79</v>
      </c>
    </row>
    <row r="158" spans="3:9" x14ac:dyDescent="0.2">
      <c r="C158" s="255">
        <v>44777</v>
      </c>
      <c r="D158" s="256" t="s">
        <v>709</v>
      </c>
      <c r="E158" s="256" t="s">
        <v>710</v>
      </c>
      <c r="F158" s="256" t="s">
        <v>708</v>
      </c>
      <c r="G158" s="257">
        <v>150</v>
      </c>
      <c r="I158" s="257">
        <v>176128.79</v>
      </c>
    </row>
    <row r="159" spans="3:9" x14ac:dyDescent="0.2">
      <c r="C159" s="255">
        <v>44777</v>
      </c>
      <c r="D159" s="256" t="s">
        <v>711</v>
      </c>
      <c r="E159" s="256" t="s">
        <v>712</v>
      </c>
      <c r="F159" s="256" t="s">
        <v>708</v>
      </c>
      <c r="G159" s="257">
        <v>70</v>
      </c>
      <c r="I159" s="257">
        <v>176058.79</v>
      </c>
    </row>
    <row r="160" spans="3:9" x14ac:dyDescent="0.2">
      <c r="C160" s="255">
        <v>44777</v>
      </c>
      <c r="D160" s="256" t="s">
        <v>713</v>
      </c>
      <c r="E160" s="256" t="s">
        <v>714</v>
      </c>
      <c r="F160" s="256" t="s">
        <v>708</v>
      </c>
      <c r="G160" s="257">
        <v>55</v>
      </c>
      <c r="I160" s="257">
        <v>176003.79</v>
      </c>
    </row>
    <row r="161" spans="3:9" x14ac:dyDescent="0.2">
      <c r="C161" s="255">
        <v>44778</v>
      </c>
      <c r="D161" s="256" t="s">
        <v>715</v>
      </c>
      <c r="E161" s="256" t="s">
        <v>716</v>
      </c>
      <c r="F161" s="256" t="s">
        <v>717</v>
      </c>
      <c r="G161" s="257">
        <v>1230.25</v>
      </c>
      <c r="I161" s="257">
        <v>174773.54</v>
      </c>
    </row>
    <row r="162" spans="3:9" x14ac:dyDescent="0.2">
      <c r="C162" s="255">
        <v>44778</v>
      </c>
      <c r="D162" s="256" t="s">
        <v>718</v>
      </c>
      <c r="E162" s="256" t="s">
        <v>719</v>
      </c>
      <c r="F162" s="256" t="s">
        <v>717</v>
      </c>
      <c r="H162" s="257">
        <v>1227.25</v>
      </c>
      <c r="I162" s="257">
        <v>176000.79</v>
      </c>
    </row>
    <row r="163" spans="3:9" x14ac:dyDescent="0.2">
      <c r="C163" s="255">
        <v>44778</v>
      </c>
      <c r="D163" s="256" t="s">
        <v>720</v>
      </c>
      <c r="E163" s="256" t="s">
        <v>721</v>
      </c>
      <c r="F163" s="256" t="s">
        <v>717</v>
      </c>
      <c r="H163" s="257">
        <v>6</v>
      </c>
      <c r="I163" s="257">
        <v>176006.79</v>
      </c>
    </row>
    <row r="164" spans="3:9" x14ac:dyDescent="0.2">
      <c r="C164" s="255">
        <v>44778</v>
      </c>
      <c r="D164" s="256" t="s">
        <v>722</v>
      </c>
      <c r="E164" s="256" t="s">
        <v>723</v>
      </c>
      <c r="F164" s="256" t="s">
        <v>717</v>
      </c>
      <c r="H164" s="257">
        <v>5</v>
      </c>
      <c r="I164" s="257">
        <v>176011.79</v>
      </c>
    </row>
    <row r="165" spans="3:9" x14ac:dyDescent="0.2">
      <c r="C165" s="255">
        <v>44778</v>
      </c>
      <c r="D165" s="256" t="s">
        <v>724</v>
      </c>
      <c r="E165" s="256" t="s">
        <v>725</v>
      </c>
      <c r="F165" s="256" t="s">
        <v>717</v>
      </c>
      <c r="G165" s="257">
        <v>200</v>
      </c>
      <c r="I165" s="257">
        <v>175811.79</v>
      </c>
    </row>
    <row r="166" spans="3:9" x14ac:dyDescent="0.2">
      <c r="C166" s="255">
        <v>44778</v>
      </c>
      <c r="D166" s="256" t="s">
        <v>726</v>
      </c>
      <c r="E166" s="256" t="s">
        <v>727</v>
      </c>
      <c r="F166" s="256" t="s">
        <v>717</v>
      </c>
      <c r="H166" s="257">
        <v>7</v>
      </c>
      <c r="I166" s="257">
        <v>175818.79</v>
      </c>
    </row>
    <row r="167" spans="3:9" x14ac:dyDescent="0.2">
      <c r="C167" s="255">
        <v>44778</v>
      </c>
      <c r="D167" s="256" t="s">
        <v>728</v>
      </c>
      <c r="E167" s="256" t="s">
        <v>729</v>
      </c>
      <c r="F167" s="256" t="s">
        <v>717</v>
      </c>
      <c r="H167" s="257">
        <v>70</v>
      </c>
      <c r="I167" s="257">
        <v>175888.79</v>
      </c>
    </row>
    <row r="168" spans="3:9" x14ac:dyDescent="0.2">
      <c r="C168" s="255">
        <v>44778</v>
      </c>
      <c r="D168" s="256" t="s">
        <v>730</v>
      </c>
      <c r="E168" s="256" t="s">
        <v>731</v>
      </c>
      <c r="F168" s="256" t="s">
        <v>717</v>
      </c>
      <c r="H168" s="257">
        <v>50</v>
      </c>
      <c r="I168" s="257">
        <v>175938.79</v>
      </c>
    </row>
    <row r="169" spans="3:9" x14ac:dyDescent="0.2">
      <c r="C169" s="255">
        <v>44778</v>
      </c>
      <c r="D169" s="256" t="s">
        <v>732</v>
      </c>
      <c r="E169" s="256" t="s">
        <v>733</v>
      </c>
      <c r="F169" s="256" t="s">
        <v>717</v>
      </c>
      <c r="G169" s="257">
        <v>40</v>
      </c>
      <c r="I169" s="257">
        <v>175898.79</v>
      </c>
    </row>
    <row r="170" spans="3:9" x14ac:dyDescent="0.2">
      <c r="C170" s="255">
        <v>44781</v>
      </c>
      <c r="D170" s="256" t="s">
        <v>674</v>
      </c>
      <c r="E170" s="256" t="s">
        <v>734</v>
      </c>
      <c r="F170" s="256" t="s">
        <v>735</v>
      </c>
      <c r="H170" s="257">
        <v>44000</v>
      </c>
      <c r="I170" s="257">
        <v>219898.79</v>
      </c>
    </row>
    <row r="171" spans="3:9" x14ac:dyDescent="0.2">
      <c r="C171" s="255">
        <v>44782</v>
      </c>
      <c r="D171" s="256" t="s">
        <v>736</v>
      </c>
      <c r="E171" s="256" t="s">
        <v>737</v>
      </c>
      <c r="F171" s="256" t="s">
        <v>738</v>
      </c>
      <c r="G171" s="257">
        <v>69</v>
      </c>
      <c r="I171" s="257">
        <v>219829.79</v>
      </c>
    </row>
    <row r="172" spans="3:9" x14ac:dyDescent="0.2">
      <c r="C172" s="255">
        <v>44784</v>
      </c>
      <c r="D172" s="256" t="s">
        <v>674</v>
      </c>
      <c r="E172" s="256" t="s">
        <v>739</v>
      </c>
      <c r="F172" s="256" t="s">
        <v>740</v>
      </c>
      <c r="H172" s="257">
        <v>30000</v>
      </c>
      <c r="I172" s="257">
        <v>249829.79</v>
      </c>
    </row>
    <row r="173" spans="3:9" x14ac:dyDescent="0.2">
      <c r="C173" s="255">
        <v>44785</v>
      </c>
      <c r="D173" s="256" t="s">
        <v>741</v>
      </c>
      <c r="E173" s="256" t="s">
        <v>742</v>
      </c>
      <c r="F173" s="256" t="s">
        <v>743</v>
      </c>
      <c r="G173" s="257">
        <v>134.5</v>
      </c>
      <c r="I173" s="257">
        <v>249695.29</v>
      </c>
    </row>
    <row r="174" spans="3:9" x14ac:dyDescent="0.2">
      <c r="C174" s="255">
        <v>44787</v>
      </c>
      <c r="D174" s="256" t="s">
        <v>744</v>
      </c>
      <c r="E174" s="256" t="s">
        <v>745</v>
      </c>
      <c r="F174" s="256" t="s">
        <v>746</v>
      </c>
      <c r="G174" s="257">
        <v>219000</v>
      </c>
      <c r="I174" s="257">
        <v>30695.29</v>
      </c>
    </row>
    <row r="175" spans="3:9" x14ac:dyDescent="0.2">
      <c r="C175" s="255">
        <v>44787</v>
      </c>
      <c r="D175" s="256" t="s">
        <v>747</v>
      </c>
      <c r="E175" s="256" t="s">
        <v>748</v>
      </c>
      <c r="F175" s="256" t="s">
        <v>746</v>
      </c>
      <c r="H175" s="257">
        <v>34</v>
      </c>
      <c r="I175" s="257">
        <v>30729.29</v>
      </c>
    </row>
    <row r="176" spans="3:9" x14ac:dyDescent="0.2">
      <c r="C176" s="255">
        <v>44787</v>
      </c>
      <c r="D176" s="256" t="s">
        <v>749</v>
      </c>
      <c r="E176" s="256" t="s">
        <v>750</v>
      </c>
      <c r="F176" s="256" t="s">
        <v>746</v>
      </c>
      <c r="H176" s="257">
        <v>34</v>
      </c>
      <c r="I176" s="257">
        <v>30763.29</v>
      </c>
    </row>
    <row r="177" spans="3:9" x14ac:dyDescent="0.2">
      <c r="C177" s="255">
        <v>44787</v>
      </c>
      <c r="D177" s="256" t="s">
        <v>751</v>
      </c>
      <c r="E177" s="256" t="s">
        <v>752</v>
      </c>
      <c r="F177" s="256" t="s">
        <v>746</v>
      </c>
      <c r="H177" s="257">
        <v>34</v>
      </c>
      <c r="I177" s="257">
        <v>30797.29</v>
      </c>
    </row>
    <row r="178" spans="3:9" x14ac:dyDescent="0.2">
      <c r="C178" s="255">
        <v>44787</v>
      </c>
      <c r="D178" s="256" t="s">
        <v>753</v>
      </c>
      <c r="E178" s="256" t="s">
        <v>754</v>
      </c>
      <c r="F178" s="256" t="s">
        <v>746</v>
      </c>
      <c r="G178" s="257">
        <v>2</v>
      </c>
      <c r="I178" s="257">
        <v>30795.29</v>
      </c>
    </row>
    <row r="179" spans="3:9" x14ac:dyDescent="0.2">
      <c r="C179" s="255">
        <v>44790</v>
      </c>
      <c r="D179" s="256" t="s">
        <v>755</v>
      </c>
      <c r="E179" s="256" t="s">
        <v>335</v>
      </c>
      <c r="F179" s="256" t="s">
        <v>756</v>
      </c>
      <c r="H179" s="257">
        <v>2</v>
      </c>
      <c r="I179" s="257">
        <v>30797.29</v>
      </c>
    </row>
    <row r="180" spans="3:9" x14ac:dyDescent="0.2">
      <c r="C180" s="255">
        <v>44790</v>
      </c>
      <c r="D180" s="256" t="s">
        <v>757</v>
      </c>
      <c r="E180" s="256" t="s">
        <v>758</v>
      </c>
      <c r="F180" s="256" t="s">
        <v>756</v>
      </c>
      <c r="H180" s="257">
        <v>286.62</v>
      </c>
      <c r="I180" s="257">
        <v>31083.91</v>
      </c>
    </row>
    <row r="181" spans="3:9" x14ac:dyDescent="0.2">
      <c r="C181" s="255">
        <v>44791</v>
      </c>
      <c r="D181" s="256" t="s">
        <v>759</v>
      </c>
      <c r="E181" s="256" t="s">
        <v>760</v>
      </c>
      <c r="F181" s="256" t="s">
        <v>761</v>
      </c>
      <c r="G181" s="257">
        <v>1</v>
      </c>
      <c r="I181" s="257">
        <v>31082.91</v>
      </c>
    </row>
    <row r="182" spans="3:9" x14ac:dyDescent="0.2">
      <c r="C182" s="255">
        <v>44795</v>
      </c>
      <c r="D182" s="256" t="s">
        <v>762</v>
      </c>
      <c r="E182" s="256" t="s">
        <v>763</v>
      </c>
      <c r="F182" s="256" t="s">
        <v>764</v>
      </c>
      <c r="G182" s="257">
        <v>30</v>
      </c>
      <c r="I182" s="257">
        <v>31052.91</v>
      </c>
    </row>
    <row r="183" spans="3:9" x14ac:dyDescent="0.2">
      <c r="C183" s="255">
        <v>44795</v>
      </c>
      <c r="D183" s="256" t="s">
        <v>765</v>
      </c>
      <c r="E183" s="256" t="s">
        <v>766</v>
      </c>
      <c r="F183" s="256" t="s">
        <v>764</v>
      </c>
      <c r="G183" s="257">
        <v>25</v>
      </c>
      <c r="I183" s="257">
        <v>31027.91</v>
      </c>
    </row>
    <row r="184" spans="3:9" x14ac:dyDescent="0.2">
      <c r="C184" s="255">
        <v>44796</v>
      </c>
      <c r="D184" s="256" t="s">
        <v>767</v>
      </c>
      <c r="E184" s="256" t="s">
        <v>768</v>
      </c>
      <c r="F184" s="256" t="s">
        <v>769</v>
      </c>
      <c r="G184" s="257">
        <v>290</v>
      </c>
      <c r="I184" s="257">
        <v>30737.91</v>
      </c>
    </row>
    <row r="185" spans="3:9" x14ac:dyDescent="0.2">
      <c r="C185" s="255">
        <v>44797</v>
      </c>
      <c r="D185" s="256" t="s">
        <v>770</v>
      </c>
      <c r="E185" s="256" t="s">
        <v>771</v>
      </c>
      <c r="F185" s="256" t="s">
        <v>772</v>
      </c>
      <c r="G185" s="257">
        <v>1047</v>
      </c>
      <c r="I185" s="257">
        <v>29690.91</v>
      </c>
    </row>
    <row r="186" spans="3:9" x14ac:dyDescent="0.2">
      <c r="C186" s="255">
        <v>44797</v>
      </c>
      <c r="D186" s="256" t="s">
        <v>773</v>
      </c>
      <c r="E186" s="256" t="s">
        <v>774</v>
      </c>
      <c r="F186" s="256" t="s">
        <v>772</v>
      </c>
      <c r="G186" s="257">
        <v>984</v>
      </c>
      <c r="I186" s="257">
        <v>28706.91</v>
      </c>
    </row>
    <row r="187" spans="3:9" x14ac:dyDescent="0.2">
      <c r="C187" s="255">
        <v>44797</v>
      </c>
      <c r="D187" s="256" t="s">
        <v>775</v>
      </c>
      <c r="E187" s="256" t="s">
        <v>776</v>
      </c>
      <c r="F187" s="256" t="s">
        <v>772</v>
      </c>
      <c r="H187" s="257">
        <v>1047</v>
      </c>
      <c r="I187" s="257">
        <v>29753.91</v>
      </c>
    </row>
    <row r="188" spans="3:9" x14ac:dyDescent="0.2">
      <c r="C188" s="255">
        <v>44797</v>
      </c>
      <c r="D188" s="256" t="s">
        <v>777</v>
      </c>
      <c r="E188" s="256" t="s">
        <v>778</v>
      </c>
      <c r="F188" s="256" t="s">
        <v>772</v>
      </c>
      <c r="H188" s="257">
        <v>984</v>
      </c>
      <c r="I188" s="257">
        <v>30737.91</v>
      </c>
    </row>
    <row r="189" spans="3:9" x14ac:dyDescent="0.2">
      <c r="C189" s="255">
        <v>44797</v>
      </c>
      <c r="D189" s="256" t="s">
        <v>779</v>
      </c>
      <c r="E189" s="256" t="s">
        <v>780</v>
      </c>
      <c r="F189" s="256" t="s">
        <v>772</v>
      </c>
      <c r="G189" s="257">
        <v>1441</v>
      </c>
      <c r="I189" s="257">
        <v>29296.91</v>
      </c>
    </row>
    <row r="190" spans="3:9" x14ac:dyDescent="0.2">
      <c r="C190" s="255">
        <v>44797</v>
      </c>
      <c r="D190" s="256" t="s">
        <v>781</v>
      </c>
      <c r="E190" s="256" t="s">
        <v>782</v>
      </c>
      <c r="F190" s="256" t="s">
        <v>772</v>
      </c>
      <c r="G190" s="257">
        <v>1200</v>
      </c>
      <c r="I190" s="257">
        <v>28096.91</v>
      </c>
    </row>
    <row r="191" spans="3:9" x14ac:dyDescent="0.2">
      <c r="C191" s="255">
        <v>44797</v>
      </c>
      <c r="D191" s="256" t="s">
        <v>783</v>
      </c>
      <c r="E191" s="256" t="s">
        <v>784</v>
      </c>
      <c r="F191" s="256" t="s">
        <v>772</v>
      </c>
      <c r="H191" s="257">
        <v>1200</v>
      </c>
      <c r="I191" s="257">
        <v>29296.91</v>
      </c>
    </row>
    <row r="192" spans="3:9" x14ac:dyDescent="0.2">
      <c r="C192" s="255">
        <v>44797</v>
      </c>
      <c r="D192" s="256" t="s">
        <v>785</v>
      </c>
      <c r="E192" s="256" t="s">
        <v>786</v>
      </c>
      <c r="F192" s="256" t="s">
        <v>772</v>
      </c>
      <c r="H192" s="257">
        <v>1441</v>
      </c>
      <c r="I192" s="257">
        <v>30737.91</v>
      </c>
    </row>
    <row r="193" spans="3:9" x14ac:dyDescent="0.2">
      <c r="C193" s="255">
        <v>44797</v>
      </c>
      <c r="D193" s="256" t="s">
        <v>787</v>
      </c>
      <c r="E193" s="256" t="s">
        <v>788</v>
      </c>
      <c r="F193" s="256" t="s">
        <v>772</v>
      </c>
      <c r="G193" s="257">
        <v>80</v>
      </c>
      <c r="I193" s="257">
        <v>30657.91</v>
      </c>
    </row>
    <row r="194" spans="3:9" x14ac:dyDescent="0.2">
      <c r="C194" s="255">
        <v>44797</v>
      </c>
      <c r="D194" s="256" t="s">
        <v>789</v>
      </c>
      <c r="E194" s="256" t="s">
        <v>790</v>
      </c>
      <c r="F194" s="256" t="s">
        <v>772</v>
      </c>
      <c r="G194" s="257">
        <v>165</v>
      </c>
      <c r="I194" s="257">
        <v>30492.91</v>
      </c>
    </row>
    <row r="195" spans="3:9" x14ac:dyDescent="0.2">
      <c r="C195" s="255">
        <v>44798</v>
      </c>
      <c r="D195" s="256" t="s">
        <v>791</v>
      </c>
      <c r="E195" s="256" t="s">
        <v>792</v>
      </c>
      <c r="F195" s="256" t="s">
        <v>793</v>
      </c>
      <c r="H195" s="257">
        <v>300</v>
      </c>
      <c r="I195" s="257">
        <v>30792.91</v>
      </c>
    </row>
    <row r="196" spans="3:9" x14ac:dyDescent="0.2">
      <c r="C196" s="255">
        <v>44798</v>
      </c>
      <c r="D196" s="256" t="s">
        <v>794</v>
      </c>
      <c r="E196" s="256" t="s">
        <v>795</v>
      </c>
      <c r="F196" s="256" t="s">
        <v>793</v>
      </c>
      <c r="G196" s="257">
        <v>300</v>
      </c>
      <c r="I196" s="257">
        <v>30492.91</v>
      </c>
    </row>
    <row r="197" spans="3:9" x14ac:dyDescent="0.2">
      <c r="C197" s="255">
        <v>44798</v>
      </c>
      <c r="D197" s="256" t="s">
        <v>796</v>
      </c>
      <c r="E197" s="256" t="s">
        <v>797</v>
      </c>
      <c r="F197" s="256" t="s">
        <v>793</v>
      </c>
      <c r="G197" s="257">
        <v>4741</v>
      </c>
      <c r="I197" s="257">
        <v>25751.91</v>
      </c>
    </row>
    <row r="198" spans="3:9" x14ac:dyDescent="0.2">
      <c r="C198" s="255">
        <v>44798</v>
      </c>
      <c r="D198" s="256" t="s">
        <v>798</v>
      </c>
      <c r="E198" s="256" t="s">
        <v>799</v>
      </c>
      <c r="F198" s="256" t="s">
        <v>793</v>
      </c>
      <c r="H198" s="257">
        <v>249</v>
      </c>
      <c r="I198" s="257">
        <v>26000.91</v>
      </c>
    </row>
    <row r="199" spans="3:9" x14ac:dyDescent="0.2">
      <c r="C199" s="255">
        <v>44798</v>
      </c>
      <c r="D199" s="256" t="s">
        <v>800</v>
      </c>
      <c r="E199" s="256" t="s">
        <v>801</v>
      </c>
      <c r="F199" s="256" t="s">
        <v>793</v>
      </c>
      <c r="H199" s="257">
        <v>249</v>
      </c>
      <c r="I199" s="257">
        <v>26249.91</v>
      </c>
    </row>
    <row r="200" spans="3:9" x14ac:dyDescent="0.2">
      <c r="C200" s="255">
        <v>44798</v>
      </c>
      <c r="D200" s="256" t="s">
        <v>802</v>
      </c>
      <c r="E200" s="256" t="s">
        <v>803</v>
      </c>
      <c r="F200" s="256" t="s">
        <v>793</v>
      </c>
      <c r="H200" s="257">
        <v>1249</v>
      </c>
      <c r="I200" s="257">
        <v>27498.91</v>
      </c>
    </row>
    <row r="201" spans="3:9" x14ac:dyDescent="0.2">
      <c r="C201" s="255">
        <v>44798</v>
      </c>
      <c r="D201" s="256" t="s">
        <v>804</v>
      </c>
      <c r="E201" s="256" t="s">
        <v>805</v>
      </c>
      <c r="F201" s="256" t="s">
        <v>793</v>
      </c>
      <c r="H201" s="257">
        <v>500</v>
      </c>
      <c r="I201" s="257">
        <v>27998.91</v>
      </c>
    </row>
    <row r="202" spans="3:9" x14ac:dyDescent="0.2">
      <c r="C202" s="255">
        <v>44798</v>
      </c>
      <c r="D202" s="256" t="s">
        <v>806</v>
      </c>
      <c r="E202" s="256" t="s">
        <v>807</v>
      </c>
      <c r="F202" s="256" t="s">
        <v>793</v>
      </c>
      <c r="H202" s="257">
        <v>250</v>
      </c>
      <c r="I202" s="257">
        <v>28248.91</v>
      </c>
    </row>
    <row r="203" spans="3:9" x14ac:dyDescent="0.2">
      <c r="C203" s="255">
        <v>44802</v>
      </c>
      <c r="D203" s="256" t="s">
        <v>808</v>
      </c>
      <c r="E203" s="256" t="s">
        <v>809</v>
      </c>
      <c r="F203" s="256" t="s">
        <v>810</v>
      </c>
      <c r="G203" s="257">
        <v>1043.07</v>
      </c>
      <c r="I203" s="257">
        <v>27205.84</v>
      </c>
    </row>
    <row r="204" spans="3:9" x14ac:dyDescent="0.2">
      <c r="C204" s="255">
        <v>44802</v>
      </c>
      <c r="D204" s="256" t="s">
        <v>811</v>
      </c>
      <c r="E204" s="256" t="s">
        <v>812</v>
      </c>
      <c r="F204" s="256" t="s">
        <v>810</v>
      </c>
      <c r="G204" s="257">
        <v>1350</v>
      </c>
      <c r="I204" s="257">
        <v>25855.84</v>
      </c>
    </row>
    <row r="205" spans="3:9" x14ac:dyDescent="0.2">
      <c r="C205" s="255">
        <v>44802</v>
      </c>
      <c r="D205" s="256" t="s">
        <v>813</v>
      </c>
      <c r="E205" s="256" t="s">
        <v>814</v>
      </c>
      <c r="F205" s="256" t="s">
        <v>810</v>
      </c>
      <c r="H205" s="257">
        <v>1350</v>
      </c>
      <c r="I205" s="257">
        <v>27205.84</v>
      </c>
    </row>
    <row r="206" spans="3:9" x14ac:dyDescent="0.2">
      <c r="C206" s="255">
        <v>44802</v>
      </c>
      <c r="D206" s="256" t="s">
        <v>815</v>
      </c>
      <c r="E206" s="256" t="s">
        <v>816</v>
      </c>
      <c r="F206" s="256" t="s">
        <v>810</v>
      </c>
      <c r="H206" s="257">
        <v>1043.07</v>
      </c>
      <c r="I206" s="257">
        <v>28248.91</v>
      </c>
    </row>
    <row r="207" spans="3:9" x14ac:dyDescent="0.2">
      <c r="C207" s="255">
        <v>44802</v>
      </c>
      <c r="D207" s="256" t="s">
        <v>817</v>
      </c>
      <c r="E207" s="256" t="s">
        <v>818</v>
      </c>
      <c r="F207" s="256" t="s">
        <v>810</v>
      </c>
      <c r="H207" s="257">
        <v>500</v>
      </c>
      <c r="I207" s="257">
        <v>28748.91</v>
      </c>
    </row>
    <row r="208" spans="3:9" x14ac:dyDescent="0.2">
      <c r="C208" s="255">
        <v>44803</v>
      </c>
      <c r="D208" s="256" t="s">
        <v>819</v>
      </c>
      <c r="E208" s="256" t="s">
        <v>820</v>
      </c>
      <c r="F208" s="256" t="s">
        <v>821</v>
      </c>
      <c r="G208" s="257">
        <v>1255</v>
      </c>
      <c r="I208" s="257">
        <v>27493.91</v>
      </c>
    </row>
    <row r="209" spans="3:9" x14ac:dyDescent="0.2">
      <c r="C209" s="255">
        <v>44803</v>
      </c>
      <c r="D209" s="256" t="s">
        <v>822</v>
      </c>
      <c r="E209" s="256" t="s">
        <v>823</v>
      </c>
      <c r="F209" s="256" t="s">
        <v>821</v>
      </c>
      <c r="G209" s="257">
        <v>1467</v>
      </c>
      <c r="I209" s="257">
        <v>26026.91</v>
      </c>
    </row>
    <row r="210" spans="3:9" x14ac:dyDescent="0.2">
      <c r="C210" s="255">
        <v>44803</v>
      </c>
      <c r="D210" s="256" t="s">
        <v>824</v>
      </c>
      <c r="E210" s="256" t="s">
        <v>825</v>
      </c>
      <c r="F210" s="256" t="s">
        <v>821</v>
      </c>
      <c r="H210" s="257">
        <v>1467</v>
      </c>
      <c r="I210" s="257">
        <v>27493.91</v>
      </c>
    </row>
    <row r="211" spans="3:9" x14ac:dyDescent="0.2">
      <c r="C211" s="255">
        <v>44803</v>
      </c>
      <c r="D211" s="256" t="s">
        <v>826</v>
      </c>
      <c r="E211" s="256" t="s">
        <v>827</v>
      </c>
      <c r="F211" s="256" t="s">
        <v>821</v>
      </c>
      <c r="H211" s="257">
        <v>125</v>
      </c>
      <c r="I211" s="257">
        <v>27618.91</v>
      </c>
    </row>
    <row r="212" spans="3:9" x14ac:dyDescent="0.2">
      <c r="C212" s="255">
        <v>44803</v>
      </c>
      <c r="D212" s="256" t="s">
        <v>828</v>
      </c>
      <c r="E212" s="256" t="s">
        <v>829</v>
      </c>
      <c r="F212" s="256" t="s">
        <v>821</v>
      </c>
      <c r="H212" s="257">
        <v>125</v>
      </c>
      <c r="I212" s="257">
        <v>27743.91</v>
      </c>
    </row>
    <row r="213" spans="3:9" x14ac:dyDescent="0.2">
      <c r="C213" s="255">
        <v>44806</v>
      </c>
      <c r="D213" s="256" t="s">
        <v>830</v>
      </c>
      <c r="E213" s="256" t="s">
        <v>831</v>
      </c>
      <c r="F213" s="256" t="s">
        <v>832</v>
      </c>
      <c r="H213" s="257">
        <v>1147.0899999999999</v>
      </c>
      <c r="I213" s="257">
        <v>28891</v>
      </c>
    </row>
    <row r="214" spans="3:9" x14ac:dyDescent="0.2">
      <c r="C214" s="255">
        <v>44806</v>
      </c>
      <c r="D214" s="256" t="s">
        <v>833</v>
      </c>
      <c r="E214" s="256" t="s">
        <v>335</v>
      </c>
      <c r="F214" s="256" t="s">
        <v>832</v>
      </c>
      <c r="H214" s="257">
        <v>1</v>
      </c>
      <c r="I214" s="257">
        <v>28892</v>
      </c>
    </row>
    <row r="215" spans="3:9" x14ac:dyDescent="0.2">
      <c r="C215" s="255">
        <v>44807</v>
      </c>
      <c r="D215" s="256" t="s">
        <v>834</v>
      </c>
      <c r="E215" s="256" t="s">
        <v>835</v>
      </c>
      <c r="F215" s="256" t="s">
        <v>836</v>
      </c>
      <c r="H215" s="257">
        <v>6</v>
      </c>
      <c r="I215" s="257">
        <v>28898</v>
      </c>
    </row>
    <row r="216" spans="3:9" x14ac:dyDescent="0.2">
      <c r="C216" s="255">
        <v>44807</v>
      </c>
      <c r="D216" s="256" t="s">
        <v>837</v>
      </c>
      <c r="E216" s="256" t="s">
        <v>838</v>
      </c>
      <c r="F216" s="256" t="s">
        <v>836</v>
      </c>
      <c r="H216" s="257">
        <v>1</v>
      </c>
      <c r="I216" s="257">
        <v>28899</v>
      </c>
    </row>
    <row r="217" spans="3:9" x14ac:dyDescent="0.2">
      <c r="C217" s="255">
        <v>44808</v>
      </c>
      <c r="D217" s="256" t="s">
        <v>839</v>
      </c>
      <c r="E217" s="256" t="s">
        <v>840</v>
      </c>
      <c r="F217" s="256" t="s">
        <v>841</v>
      </c>
      <c r="G217" s="257">
        <v>535.28</v>
      </c>
      <c r="I217" s="257">
        <v>28363.72</v>
      </c>
    </row>
    <row r="218" spans="3:9" x14ac:dyDescent="0.2">
      <c r="C218" s="255">
        <v>44809</v>
      </c>
      <c r="D218" s="256" t="s">
        <v>842</v>
      </c>
      <c r="E218" s="256" t="s">
        <v>843</v>
      </c>
      <c r="F218" s="256" t="s">
        <v>844</v>
      </c>
      <c r="G218" s="257">
        <v>120</v>
      </c>
      <c r="I218" s="257">
        <v>28243.72</v>
      </c>
    </row>
    <row r="219" spans="3:9" x14ac:dyDescent="0.2">
      <c r="C219" s="255">
        <v>44810</v>
      </c>
      <c r="D219" s="256" t="s">
        <v>845</v>
      </c>
      <c r="E219" s="256" t="s">
        <v>846</v>
      </c>
      <c r="F219" s="256" t="s">
        <v>847</v>
      </c>
      <c r="G219" s="257">
        <v>125.7</v>
      </c>
      <c r="I219" s="257">
        <v>28118.02</v>
      </c>
    </row>
    <row r="220" spans="3:9" x14ac:dyDescent="0.2">
      <c r="C220" s="255">
        <v>44810</v>
      </c>
      <c r="D220" s="256" t="s">
        <v>848</v>
      </c>
      <c r="E220" s="256" t="s">
        <v>849</v>
      </c>
      <c r="F220" s="256" t="s">
        <v>847</v>
      </c>
      <c r="G220" s="257">
        <v>70</v>
      </c>
      <c r="I220" s="257">
        <v>28048.02</v>
      </c>
    </row>
    <row r="221" spans="3:9" x14ac:dyDescent="0.2">
      <c r="C221" s="255">
        <v>44810</v>
      </c>
      <c r="D221" s="256" t="s">
        <v>850</v>
      </c>
      <c r="E221" s="256" t="s">
        <v>851</v>
      </c>
      <c r="F221" s="256" t="s">
        <v>847</v>
      </c>
      <c r="G221" s="257">
        <v>10</v>
      </c>
      <c r="I221" s="257">
        <v>28038.02</v>
      </c>
    </row>
    <row r="222" spans="3:9" x14ac:dyDescent="0.2">
      <c r="C222" s="255">
        <v>44810</v>
      </c>
      <c r="D222" s="256" t="s">
        <v>852</v>
      </c>
      <c r="E222" s="256" t="s">
        <v>853</v>
      </c>
      <c r="F222" s="256" t="s">
        <v>847</v>
      </c>
      <c r="G222" s="257">
        <v>10</v>
      </c>
      <c r="I222" s="257">
        <v>28028.02</v>
      </c>
    </row>
    <row r="223" spans="3:9" x14ac:dyDescent="0.2">
      <c r="C223" s="255">
        <v>44811</v>
      </c>
      <c r="D223" s="256" t="s">
        <v>854</v>
      </c>
      <c r="E223" s="256" t="s">
        <v>855</v>
      </c>
      <c r="F223" s="256" t="s">
        <v>856</v>
      </c>
      <c r="G223" s="257">
        <v>20</v>
      </c>
      <c r="I223" s="257">
        <v>28008.02</v>
      </c>
    </row>
    <row r="224" spans="3:9" x14ac:dyDescent="0.2">
      <c r="C224" s="255">
        <v>44811</v>
      </c>
      <c r="D224" s="256" t="s">
        <v>857</v>
      </c>
      <c r="E224" s="256" t="s">
        <v>858</v>
      </c>
      <c r="F224" s="256" t="s">
        <v>856</v>
      </c>
      <c r="G224" s="257">
        <v>10</v>
      </c>
      <c r="I224" s="257">
        <v>27998.02</v>
      </c>
    </row>
    <row r="225" spans="3:9" x14ac:dyDescent="0.2">
      <c r="C225" s="255">
        <v>44812</v>
      </c>
      <c r="D225" s="256" t="s">
        <v>859</v>
      </c>
      <c r="E225" s="256" t="s">
        <v>860</v>
      </c>
      <c r="F225" s="256" t="s">
        <v>861</v>
      </c>
      <c r="G225" s="257">
        <v>269</v>
      </c>
      <c r="I225" s="257">
        <v>27729.02</v>
      </c>
    </row>
    <row r="226" spans="3:9" x14ac:dyDescent="0.2">
      <c r="C226" s="255">
        <v>44812</v>
      </c>
      <c r="D226" s="256" t="s">
        <v>862</v>
      </c>
      <c r="E226" s="256" t="s">
        <v>863</v>
      </c>
      <c r="F226" s="256" t="s">
        <v>861</v>
      </c>
      <c r="G226" s="257">
        <v>99</v>
      </c>
      <c r="I226" s="257">
        <v>27630.02</v>
      </c>
    </row>
    <row r="227" spans="3:9" x14ac:dyDescent="0.2">
      <c r="C227" s="255">
        <v>44812</v>
      </c>
      <c r="D227" s="256" t="s">
        <v>864</v>
      </c>
      <c r="E227" s="256" t="s">
        <v>865</v>
      </c>
      <c r="F227" s="256" t="s">
        <v>861</v>
      </c>
      <c r="G227" s="257">
        <v>25</v>
      </c>
      <c r="I227" s="257">
        <v>27605.02</v>
      </c>
    </row>
    <row r="228" spans="3:9" x14ac:dyDescent="0.2">
      <c r="C228" s="255">
        <v>44813</v>
      </c>
      <c r="D228" s="256" t="s">
        <v>866</v>
      </c>
      <c r="E228" s="256" t="s">
        <v>867</v>
      </c>
      <c r="F228" s="256" t="s">
        <v>868</v>
      </c>
      <c r="G228" s="257">
        <v>50</v>
      </c>
      <c r="I228" s="257">
        <v>27555.02</v>
      </c>
    </row>
    <row r="229" spans="3:9" x14ac:dyDescent="0.2">
      <c r="C229" s="255">
        <v>44813</v>
      </c>
      <c r="D229" s="256" t="s">
        <v>869</v>
      </c>
      <c r="E229" s="256" t="s">
        <v>870</v>
      </c>
      <c r="F229" s="256" t="s">
        <v>868</v>
      </c>
      <c r="G229" s="257">
        <v>20</v>
      </c>
      <c r="I229" s="257">
        <v>27535.02</v>
      </c>
    </row>
    <row r="230" spans="3:9" x14ac:dyDescent="0.2">
      <c r="C230" s="255">
        <v>44813</v>
      </c>
      <c r="D230" s="256" t="s">
        <v>871</v>
      </c>
      <c r="E230" s="256" t="s">
        <v>872</v>
      </c>
      <c r="F230" s="256" t="s">
        <v>868</v>
      </c>
      <c r="G230" s="257">
        <v>40</v>
      </c>
      <c r="I230" s="257">
        <v>27495.02</v>
      </c>
    </row>
    <row r="231" spans="3:9" x14ac:dyDescent="0.2">
      <c r="C231" s="255">
        <v>44813</v>
      </c>
      <c r="D231" s="256" t="s">
        <v>873</v>
      </c>
      <c r="E231" s="256" t="s">
        <v>874</v>
      </c>
      <c r="F231" s="256" t="s">
        <v>868</v>
      </c>
      <c r="G231" s="257">
        <v>30</v>
      </c>
      <c r="I231" s="257">
        <v>27465.02</v>
      </c>
    </row>
    <row r="232" spans="3:9" x14ac:dyDescent="0.2">
      <c r="C232" s="255">
        <v>44813</v>
      </c>
      <c r="D232" s="256" t="s">
        <v>875</v>
      </c>
      <c r="E232" s="256" t="s">
        <v>876</v>
      </c>
      <c r="F232" s="256" t="s">
        <v>868</v>
      </c>
      <c r="G232" s="257">
        <v>5</v>
      </c>
      <c r="I232" s="257">
        <v>27460.02</v>
      </c>
    </row>
    <row r="233" spans="3:9" x14ac:dyDescent="0.2">
      <c r="C233" s="255">
        <v>44814</v>
      </c>
      <c r="D233" s="256" t="s">
        <v>877</v>
      </c>
      <c r="E233" s="256" t="s">
        <v>878</v>
      </c>
      <c r="F233" s="256" t="s">
        <v>879</v>
      </c>
      <c r="G233" s="257">
        <v>124.5</v>
      </c>
      <c r="I233" s="257">
        <v>27335.52</v>
      </c>
    </row>
    <row r="234" spans="3:9" x14ac:dyDescent="0.2">
      <c r="C234" s="255">
        <v>44815</v>
      </c>
      <c r="D234" s="256" t="s">
        <v>880</v>
      </c>
      <c r="E234" s="256" t="s">
        <v>881</v>
      </c>
      <c r="F234" s="256" t="s">
        <v>882</v>
      </c>
      <c r="G234" s="257">
        <v>3182.46</v>
      </c>
      <c r="I234" s="257">
        <v>24153.06</v>
      </c>
    </row>
    <row r="235" spans="3:9" x14ac:dyDescent="0.2">
      <c r="C235" s="255">
        <v>44816</v>
      </c>
      <c r="D235" s="256" t="s">
        <v>883</v>
      </c>
      <c r="E235" s="256" t="s">
        <v>884</v>
      </c>
      <c r="F235" s="256" t="s">
        <v>885</v>
      </c>
      <c r="G235" s="257">
        <v>60</v>
      </c>
      <c r="I235" s="257">
        <v>24093.06</v>
      </c>
    </row>
    <row r="236" spans="3:9" x14ac:dyDescent="0.2">
      <c r="C236" s="255">
        <v>44816</v>
      </c>
      <c r="D236" s="256" t="s">
        <v>886</v>
      </c>
      <c r="E236" s="256" t="s">
        <v>887</v>
      </c>
      <c r="F236" s="256" t="s">
        <v>885</v>
      </c>
      <c r="G236" s="257">
        <v>32</v>
      </c>
      <c r="I236" s="257">
        <v>24061.06</v>
      </c>
    </row>
    <row r="237" spans="3:9" x14ac:dyDescent="0.2">
      <c r="C237" s="255">
        <v>44816</v>
      </c>
      <c r="D237" s="256" t="s">
        <v>888</v>
      </c>
      <c r="E237" s="256" t="s">
        <v>889</v>
      </c>
      <c r="F237" s="256" t="s">
        <v>885</v>
      </c>
      <c r="G237" s="257">
        <v>70</v>
      </c>
      <c r="I237" s="257">
        <v>23991.06</v>
      </c>
    </row>
    <row r="238" spans="3:9" x14ac:dyDescent="0.2">
      <c r="C238" s="255">
        <v>44816</v>
      </c>
      <c r="D238" s="256" t="s">
        <v>890</v>
      </c>
      <c r="E238" s="256" t="s">
        <v>891</v>
      </c>
      <c r="F238" s="256" t="s">
        <v>885</v>
      </c>
      <c r="G238" s="257">
        <v>25</v>
      </c>
      <c r="I238" s="257">
        <v>23966.06</v>
      </c>
    </row>
    <row r="239" spans="3:9" x14ac:dyDescent="0.2">
      <c r="C239" s="255">
        <v>44817</v>
      </c>
      <c r="D239" s="256" t="s">
        <v>892</v>
      </c>
      <c r="E239" s="256" t="s">
        <v>893</v>
      </c>
      <c r="F239" s="256" t="s">
        <v>894</v>
      </c>
      <c r="G239" s="257">
        <v>40</v>
      </c>
      <c r="I239" s="257">
        <v>23926.06</v>
      </c>
    </row>
    <row r="240" spans="3:9" x14ac:dyDescent="0.2">
      <c r="C240" s="255">
        <v>44817</v>
      </c>
      <c r="D240" s="256" t="s">
        <v>895</v>
      </c>
      <c r="E240" s="256" t="s">
        <v>896</v>
      </c>
      <c r="F240" s="256" t="s">
        <v>894</v>
      </c>
      <c r="H240" s="257">
        <v>20</v>
      </c>
      <c r="I240" s="257">
        <v>23946.06</v>
      </c>
    </row>
    <row r="241" spans="3:9" x14ac:dyDescent="0.2">
      <c r="C241" s="255">
        <v>44817</v>
      </c>
      <c r="D241" s="256" t="s">
        <v>897</v>
      </c>
      <c r="E241" s="256" t="s">
        <v>898</v>
      </c>
      <c r="F241" s="256" t="s">
        <v>894</v>
      </c>
      <c r="G241" s="257">
        <v>60</v>
      </c>
      <c r="I241" s="257">
        <v>23886.06</v>
      </c>
    </row>
    <row r="242" spans="3:9" x14ac:dyDescent="0.2">
      <c r="C242" s="255">
        <v>44817</v>
      </c>
      <c r="D242" s="256" t="s">
        <v>899</v>
      </c>
      <c r="E242" s="256" t="s">
        <v>900</v>
      </c>
      <c r="F242" s="256" t="s">
        <v>894</v>
      </c>
      <c r="G242" s="257">
        <v>20</v>
      </c>
      <c r="I242" s="257">
        <v>23866.06</v>
      </c>
    </row>
    <row r="243" spans="3:9" x14ac:dyDescent="0.2">
      <c r="C243" s="255">
        <v>44817</v>
      </c>
      <c r="D243" s="256" t="s">
        <v>901</v>
      </c>
      <c r="E243" s="256" t="s">
        <v>902</v>
      </c>
      <c r="F243" s="256" t="s">
        <v>894</v>
      </c>
      <c r="G243" s="257">
        <v>506</v>
      </c>
      <c r="I243" s="257">
        <v>23360.06</v>
      </c>
    </row>
    <row r="244" spans="3:9" x14ac:dyDescent="0.2">
      <c r="C244" s="255">
        <v>44817</v>
      </c>
      <c r="D244" s="256" t="s">
        <v>903</v>
      </c>
      <c r="E244" s="256" t="s">
        <v>904</v>
      </c>
      <c r="F244" s="256" t="s">
        <v>894</v>
      </c>
      <c r="G244" s="257">
        <v>483</v>
      </c>
      <c r="I244" s="257">
        <v>22877.06</v>
      </c>
    </row>
    <row r="245" spans="3:9" x14ac:dyDescent="0.2">
      <c r="C245" s="255">
        <v>44817</v>
      </c>
      <c r="D245" s="256" t="s">
        <v>905</v>
      </c>
      <c r="E245" s="256" t="s">
        <v>906</v>
      </c>
      <c r="F245" s="256" t="s">
        <v>894</v>
      </c>
      <c r="H245" s="257">
        <v>34</v>
      </c>
      <c r="I245" s="257">
        <v>22911.06</v>
      </c>
    </row>
    <row r="246" spans="3:9" x14ac:dyDescent="0.2">
      <c r="C246" s="255">
        <v>44818</v>
      </c>
      <c r="D246" s="256" t="s">
        <v>753</v>
      </c>
      <c r="E246" s="256" t="s">
        <v>907</v>
      </c>
      <c r="F246" s="256" t="s">
        <v>908</v>
      </c>
      <c r="G246" s="257">
        <v>179</v>
      </c>
      <c r="I246" s="257">
        <v>22732.06</v>
      </c>
    </row>
    <row r="247" spans="3:9" x14ac:dyDescent="0.2">
      <c r="C247" s="255">
        <v>44818</v>
      </c>
      <c r="D247" s="256" t="s">
        <v>909</v>
      </c>
      <c r="E247" s="256" t="s">
        <v>910</v>
      </c>
      <c r="F247" s="256" t="s">
        <v>908</v>
      </c>
      <c r="H247" s="257">
        <v>1</v>
      </c>
      <c r="I247" s="257">
        <v>22733.06</v>
      </c>
    </row>
    <row r="248" spans="3:9" x14ac:dyDescent="0.2">
      <c r="C248" s="255">
        <v>44819</v>
      </c>
      <c r="D248" s="256" t="s">
        <v>911</v>
      </c>
      <c r="E248" s="256" t="s">
        <v>912</v>
      </c>
      <c r="F248" s="256" t="s">
        <v>913</v>
      </c>
      <c r="G248" s="257">
        <v>23</v>
      </c>
      <c r="I248" s="257">
        <v>22710.06</v>
      </c>
    </row>
    <row r="249" spans="3:9" x14ac:dyDescent="0.2">
      <c r="C249" s="255">
        <v>44820</v>
      </c>
      <c r="D249" s="256" t="s">
        <v>914</v>
      </c>
      <c r="E249" s="256" t="s">
        <v>915</v>
      </c>
      <c r="F249" s="256" t="s">
        <v>916</v>
      </c>
      <c r="H249" s="257">
        <v>105</v>
      </c>
      <c r="I249" s="257">
        <v>22815.06</v>
      </c>
    </row>
    <row r="250" spans="3:9" x14ac:dyDescent="0.2">
      <c r="C250" s="255">
        <v>44820</v>
      </c>
      <c r="D250" s="256" t="s">
        <v>917</v>
      </c>
      <c r="E250" s="256" t="s">
        <v>918</v>
      </c>
      <c r="F250" s="256" t="s">
        <v>916</v>
      </c>
      <c r="G250" s="257">
        <v>70</v>
      </c>
      <c r="I250" s="257">
        <v>22745.06</v>
      </c>
    </row>
    <row r="251" spans="3:9" x14ac:dyDescent="0.2">
      <c r="C251" s="255">
        <v>44820</v>
      </c>
      <c r="D251" s="256" t="s">
        <v>919</v>
      </c>
      <c r="E251" s="256" t="s">
        <v>920</v>
      </c>
      <c r="F251" s="256" t="s">
        <v>916</v>
      </c>
      <c r="G251" s="257">
        <v>25</v>
      </c>
      <c r="I251" s="257">
        <v>22720.06</v>
      </c>
    </row>
    <row r="252" spans="3:9" x14ac:dyDescent="0.2">
      <c r="C252" s="255">
        <v>44820</v>
      </c>
      <c r="D252" s="256" t="s">
        <v>921</v>
      </c>
      <c r="E252" s="256" t="s">
        <v>922</v>
      </c>
      <c r="F252" s="256" t="s">
        <v>916</v>
      </c>
      <c r="G252" s="257">
        <v>20</v>
      </c>
      <c r="I252" s="257">
        <v>22700.06</v>
      </c>
    </row>
    <row r="253" spans="3:9" x14ac:dyDescent="0.2">
      <c r="C253" s="255">
        <v>44820</v>
      </c>
      <c r="D253" s="256" t="s">
        <v>923</v>
      </c>
      <c r="E253" s="256" t="s">
        <v>924</v>
      </c>
      <c r="F253" s="256" t="s">
        <v>916</v>
      </c>
      <c r="G253" s="257">
        <v>60</v>
      </c>
      <c r="I253" s="257">
        <v>22640.06</v>
      </c>
    </row>
    <row r="254" spans="3:9" x14ac:dyDescent="0.2">
      <c r="C254" s="255">
        <v>44821</v>
      </c>
      <c r="D254" s="256" t="s">
        <v>925</v>
      </c>
      <c r="E254" s="256" t="s">
        <v>926</v>
      </c>
      <c r="F254" s="256" t="s">
        <v>927</v>
      </c>
      <c r="G254" s="257">
        <v>91</v>
      </c>
      <c r="I254" s="257">
        <v>22549.06</v>
      </c>
    </row>
    <row r="255" spans="3:9" x14ac:dyDescent="0.2">
      <c r="C255" s="255">
        <v>44821</v>
      </c>
      <c r="D255" s="256" t="s">
        <v>928</v>
      </c>
      <c r="E255" s="256" t="s">
        <v>929</v>
      </c>
      <c r="F255" s="256" t="s">
        <v>927</v>
      </c>
      <c r="H255" s="257">
        <v>60</v>
      </c>
      <c r="I255" s="257">
        <v>22609.06</v>
      </c>
    </row>
    <row r="256" spans="3:9" x14ac:dyDescent="0.2">
      <c r="C256" s="255">
        <v>44822</v>
      </c>
      <c r="D256" s="256" t="s">
        <v>930</v>
      </c>
      <c r="E256" s="256" t="s">
        <v>931</v>
      </c>
      <c r="F256" s="256" t="s">
        <v>932</v>
      </c>
      <c r="G256" s="257">
        <v>110</v>
      </c>
      <c r="I256" s="257">
        <v>22499.06</v>
      </c>
    </row>
    <row r="257" spans="3:9" x14ac:dyDescent="0.2">
      <c r="C257" s="255">
        <v>44822</v>
      </c>
      <c r="D257" s="256" t="s">
        <v>933</v>
      </c>
      <c r="E257" s="256" t="s">
        <v>934</v>
      </c>
      <c r="F257" s="256" t="s">
        <v>932</v>
      </c>
      <c r="G257" s="257">
        <v>141</v>
      </c>
      <c r="I257" s="257">
        <v>22358.06</v>
      </c>
    </row>
    <row r="258" spans="3:9" x14ac:dyDescent="0.2">
      <c r="C258" s="255">
        <v>44823</v>
      </c>
      <c r="D258" s="256" t="s">
        <v>935</v>
      </c>
      <c r="E258" s="256" t="s">
        <v>936</v>
      </c>
      <c r="F258" s="256" t="s">
        <v>937</v>
      </c>
      <c r="G258" s="257">
        <v>83</v>
      </c>
      <c r="I258" s="257">
        <v>22275.06</v>
      </c>
    </row>
    <row r="259" spans="3:9" x14ac:dyDescent="0.2">
      <c r="C259" s="255">
        <v>44823</v>
      </c>
      <c r="D259" s="256" t="s">
        <v>938</v>
      </c>
      <c r="E259" s="256" t="s">
        <v>939</v>
      </c>
      <c r="F259" s="256" t="s">
        <v>937</v>
      </c>
      <c r="G259" s="257">
        <v>70</v>
      </c>
      <c r="I259" s="257">
        <v>22205.06</v>
      </c>
    </row>
    <row r="260" spans="3:9" x14ac:dyDescent="0.2">
      <c r="C260" s="255">
        <v>44823</v>
      </c>
      <c r="D260" s="256" t="s">
        <v>940</v>
      </c>
      <c r="E260" s="256" t="s">
        <v>941</v>
      </c>
      <c r="F260" s="256" t="s">
        <v>937</v>
      </c>
      <c r="G260" s="257">
        <v>35</v>
      </c>
      <c r="I260" s="257">
        <v>22170.06</v>
      </c>
    </row>
    <row r="261" spans="3:9" x14ac:dyDescent="0.2">
      <c r="C261" s="255">
        <v>44823</v>
      </c>
      <c r="D261" s="256" t="s">
        <v>942</v>
      </c>
      <c r="E261" s="256" t="s">
        <v>943</v>
      </c>
      <c r="F261" s="256" t="s">
        <v>937</v>
      </c>
      <c r="G261" s="257">
        <v>20</v>
      </c>
      <c r="I261" s="257">
        <v>22150.06</v>
      </c>
    </row>
    <row r="262" spans="3:9" x14ac:dyDescent="0.2">
      <c r="C262" s="255">
        <v>44823</v>
      </c>
      <c r="D262" s="256" t="s">
        <v>944</v>
      </c>
      <c r="E262" s="256" t="s">
        <v>945</v>
      </c>
      <c r="F262" s="256" t="s">
        <v>937</v>
      </c>
      <c r="G262" s="257">
        <v>31</v>
      </c>
      <c r="I262" s="257">
        <v>22119.06</v>
      </c>
    </row>
    <row r="263" spans="3:9" x14ac:dyDescent="0.2">
      <c r="C263" s="255">
        <v>44824</v>
      </c>
      <c r="D263" s="256" t="s">
        <v>946</v>
      </c>
      <c r="E263" s="256" t="s">
        <v>947</v>
      </c>
      <c r="F263" s="256" t="s">
        <v>948</v>
      </c>
      <c r="H263" s="257">
        <v>1458.51</v>
      </c>
      <c r="I263" s="257">
        <v>23577.57</v>
      </c>
    </row>
    <row r="264" spans="3:9" x14ac:dyDescent="0.2">
      <c r="C264" s="255">
        <v>44824</v>
      </c>
      <c r="D264" s="256" t="s">
        <v>949</v>
      </c>
      <c r="E264" s="256" t="s">
        <v>950</v>
      </c>
      <c r="F264" s="256" t="s">
        <v>948</v>
      </c>
      <c r="G264" s="257">
        <v>4036.8</v>
      </c>
      <c r="I264" s="257">
        <v>19540.77</v>
      </c>
    </row>
    <row r="265" spans="3:9" x14ac:dyDescent="0.2">
      <c r="C265" s="255">
        <v>44824</v>
      </c>
      <c r="D265" s="256" t="s">
        <v>951</v>
      </c>
      <c r="E265" s="256" t="s">
        <v>952</v>
      </c>
      <c r="F265" s="256" t="s">
        <v>948</v>
      </c>
      <c r="G265" s="257">
        <v>6686.8</v>
      </c>
      <c r="I265" s="257">
        <v>12853.97</v>
      </c>
    </row>
    <row r="266" spans="3:9" x14ac:dyDescent="0.2">
      <c r="C266" s="255">
        <v>44824</v>
      </c>
      <c r="D266" s="256" t="s">
        <v>953</v>
      </c>
      <c r="E266" s="256" t="s">
        <v>954</v>
      </c>
      <c r="F266" s="256" t="s">
        <v>955</v>
      </c>
      <c r="H266" s="257">
        <v>2681</v>
      </c>
      <c r="I266" s="257">
        <v>15534.97</v>
      </c>
    </row>
    <row r="267" spans="3:9" x14ac:dyDescent="0.2">
      <c r="C267" s="255">
        <v>44825</v>
      </c>
      <c r="D267" s="256" t="s">
        <v>956</v>
      </c>
      <c r="E267" s="256" t="s">
        <v>957</v>
      </c>
      <c r="F267" s="256" t="s">
        <v>955</v>
      </c>
      <c r="H267" s="257">
        <v>2681</v>
      </c>
      <c r="I267" s="257">
        <v>18215.97</v>
      </c>
    </row>
    <row r="268" spans="3:9" x14ac:dyDescent="0.2">
      <c r="C268" s="255">
        <v>44825</v>
      </c>
      <c r="D268" s="256" t="s">
        <v>958</v>
      </c>
      <c r="E268" s="256" t="s">
        <v>959</v>
      </c>
      <c r="F268" s="256" t="s">
        <v>955</v>
      </c>
      <c r="H268" s="257">
        <v>2000</v>
      </c>
      <c r="I268" s="257">
        <v>20215.97</v>
      </c>
    </row>
    <row r="269" spans="3:9" x14ac:dyDescent="0.2">
      <c r="C269" s="255">
        <v>44825</v>
      </c>
      <c r="D269" s="256" t="s">
        <v>960</v>
      </c>
      <c r="E269" s="256" t="s">
        <v>961</v>
      </c>
      <c r="F269" s="256" t="s">
        <v>955</v>
      </c>
      <c r="H269" s="257">
        <v>681</v>
      </c>
      <c r="I269" s="257">
        <v>20896.97</v>
      </c>
    </row>
    <row r="270" spans="3:9" x14ac:dyDescent="0.2">
      <c r="C270" s="255">
        <v>44826</v>
      </c>
      <c r="D270" s="256" t="s">
        <v>962</v>
      </c>
      <c r="E270" s="256" t="s">
        <v>963</v>
      </c>
      <c r="F270" s="256" t="s">
        <v>964</v>
      </c>
      <c r="G270" s="257">
        <v>1</v>
      </c>
      <c r="I270" s="257">
        <v>20895.97</v>
      </c>
    </row>
    <row r="271" spans="3:9" x14ac:dyDescent="0.2">
      <c r="C271" s="255">
        <v>44826</v>
      </c>
      <c r="D271" s="256" t="s">
        <v>965</v>
      </c>
      <c r="E271" s="256" t="s">
        <v>966</v>
      </c>
      <c r="F271" s="256" t="s">
        <v>964</v>
      </c>
      <c r="G271" s="257">
        <v>122</v>
      </c>
      <c r="I271" s="257">
        <v>20773.97</v>
      </c>
    </row>
    <row r="272" spans="3:9" x14ac:dyDescent="0.2">
      <c r="C272" s="255">
        <v>44826</v>
      </c>
      <c r="D272" s="256" t="s">
        <v>967</v>
      </c>
      <c r="E272" s="256" t="s">
        <v>968</v>
      </c>
      <c r="F272" s="256" t="s">
        <v>964</v>
      </c>
      <c r="G272" s="257">
        <v>75</v>
      </c>
      <c r="I272" s="257">
        <v>20698.97</v>
      </c>
    </row>
    <row r="273" spans="3:9" x14ac:dyDescent="0.2">
      <c r="C273" s="255">
        <v>44827</v>
      </c>
      <c r="D273" s="256" t="s">
        <v>969</v>
      </c>
      <c r="E273" s="256" t="s">
        <v>970</v>
      </c>
      <c r="F273" s="256" t="s">
        <v>971</v>
      </c>
      <c r="G273" s="257">
        <v>60</v>
      </c>
      <c r="I273" s="257">
        <v>20638.97</v>
      </c>
    </row>
    <row r="274" spans="3:9" x14ac:dyDescent="0.2">
      <c r="C274" s="255">
        <v>44827</v>
      </c>
      <c r="D274" s="256" t="s">
        <v>972</v>
      </c>
      <c r="E274" s="256" t="s">
        <v>973</v>
      </c>
      <c r="F274" s="256" t="s">
        <v>971</v>
      </c>
      <c r="G274" s="257">
        <v>70</v>
      </c>
      <c r="I274" s="257">
        <v>20568.97</v>
      </c>
    </row>
    <row r="275" spans="3:9" x14ac:dyDescent="0.2">
      <c r="C275" s="255">
        <v>44827</v>
      </c>
      <c r="D275" s="256" t="s">
        <v>974</v>
      </c>
      <c r="E275" s="256" t="s">
        <v>975</v>
      </c>
      <c r="F275" s="256" t="s">
        <v>971</v>
      </c>
      <c r="G275" s="257">
        <v>103</v>
      </c>
      <c r="I275" s="257">
        <v>20465.97</v>
      </c>
    </row>
    <row r="276" spans="3:9" x14ac:dyDescent="0.2">
      <c r="C276" s="255">
        <v>44827</v>
      </c>
      <c r="D276" s="256" t="s">
        <v>976</v>
      </c>
      <c r="E276" s="256" t="s">
        <v>977</v>
      </c>
      <c r="F276" s="256" t="s">
        <v>971</v>
      </c>
      <c r="G276" s="257">
        <v>40</v>
      </c>
      <c r="I276" s="257">
        <v>20425.97</v>
      </c>
    </row>
    <row r="277" spans="3:9" x14ac:dyDescent="0.2">
      <c r="C277" s="255">
        <v>44828</v>
      </c>
      <c r="D277" s="256" t="s">
        <v>978</v>
      </c>
      <c r="E277" s="256" t="s">
        <v>979</v>
      </c>
      <c r="F277" s="256" t="s">
        <v>980</v>
      </c>
      <c r="H277" s="257">
        <v>1</v>
      </c>
      <c r="I277" s="257">
        <v>20426.97</v>
      </c>
    </row>
    <row r="278" spans="3:9" x14ac:dyDescent="0.2">
      <c r="C278" s="255">
        <v>44828</v>
      </c>
      <c r="D278" s="256" t="s">
        <v>981</v>
      </c>
      <c r="E278" s="256" t="s">
        <v>982</v>
      </c>
      <c r="F278" s="256" t="s">
        <v>980</v>
      </c>
      <c r="G278" s="257">
        <v>60</v>
      </c>
      <c r="I278" s="257">
        <v>20366.97</v>
      </c>
    </row>
    <row r="279" spans="3:9" x14ac:dyDescent="0.2">
      <c r="C279" s="255">
        <v>44828</v>
      </c>
      <c r="D279" s="256" t="s">
        <v>983</v>
      </c>
      <c r="E279" s="256" t="s">
        <v>984</v>
      </c>
      <c r="F279" s="256" t="s">
        <v>980</v>
      </c>
      <c r="G279" s="257">
        <v>240</v>
      </c>
      <c r="I279" s="257">
        <v>20126.97</v>
      </c>
    </row>
    <row r="280" spans="3:9" x14ac:dyDescent="0.2">
      <c r="C280" s="255">
        <v>44828</v>
      </c>
      <c r="D280" s="256" t="s">
        <v>985</v>
      </c>
      <c r="E280" s="256" t="s">
        <v>986</v>
      </c>
      <c r="F280" s="256" t="s">
        <v>980</v>
      </c>
      <c r="G280" s="257">
        <v>40</v>
      </c>
      <c r="I280" s="257">
        <v>20086.97</v>
      </c>
    </row>
    <row r="281" spans="3:9" x14ac:dyDescent="0.2">
      <c r="C281" s="255">
        <v>44828</v>
      </c>
      <c r="D281" s="256" t="s">
        <v>987</v>
      </c>
      <c r="E281" s="256" t="s">
        <v>988</v>
      </c>
      <c r="F281" s="256" t="s">
        <v>980</v>
      </c>
      <c r="H281" s="257">
        <v>160</v>
      </c>
      <c r="I281" s="257">
        <v>20246.97</v>
      </c>
    </row>
    <row r="282" spans="3:9" x14ac:dyDescent="0.2">
      <c r="C282" s="255">
        <v>44829</v>
      </c>
      <c r="D282" s="256" t="s">
        <v>989</v>
      </c>
      <c r="E282" s="256" t="s">
        <v>990</v>
      </c>
      <c r="F282" s="256" t="s">
        <v>991</v>
      </c>
      <c r="G282" s="257">
        <v>100</v>
      </c>
      <c r="I282" s="257">
        <v>20146.97</v>
      </c>
    </row>
    <row r="283" spans="3:9" x14ac:dyDescent="0.2">
      <c r="C283" s="255">
        <v>44829</v>
      </c>
      <c r="D283" s="256" t="s">
        <v>992</v>
      </c>
      <c r="E283" s="256" t="s">
        <v>993</v>
      </c>
      <c r="F283" s="256" t="s">
        <v>991</v>
      </c>
      <c r="G283" s="257">
        <v>70</v>
      </c>
      <c r="I283" s="257">
        <v>20076.97</v>
      </c>
    </row>
    <row r="284" spans="3:9" x14ac:dyDescent="0.2">
      <c r="C284" s="255">
        <v>44830</v>
      </c>
      <c r="D284" s="256" t="s">
        <v>994</v>
      </c>
      <c r="E284" s="256" t="s">
        <v>995</v>
      </c>
      <c r="F284" s="256" t="s">
        <v>996</v>
      </c>
      <c r="G284" s="257">
        <v>60</v>
      </c>
      <c r="I284" s="257">
        <v>20016.97</v>
      </c>
    </row>
    <row r="285" spans="3:9" x14ac:dyDescent="0.2">
      <c r="C285" s="255">
        <v>44830</v>
      </c>
      <c r="D285" s="256" t="s">
        <v>997</v>
      </c>
      <c r="E285" s="256" t="s">
        <v>998</v>
      </c>
      <c r="F285" s="256" t="s">
        <v>996</v>
      </c>
      <c r="G285" s="257">
        <v>70</v>
      </c>
      <c r="I285" s="257">
        <v>19946.97</v>
      </c>
    </row>
    <row r="286" spans="3:9" x14ac:dyDescent="0.2">
      <c r="C286" s="255">
        <v>44830</v>
      </c>
      <c r="D286" s="256" t="s">
        <v>999</v>
      </c>
      <c r="E286" s="256" t="s">
        <v>1000</v>
      </c>
      <c r="F286" s="256" t="s">
        <v>996</v>
      </c>
      <c r="G286" s="257">
        <v>20</v>
      </c>
      <c r="I286" s="257">
        <v>19926.97</v>
      </c>
    </row>
    <row r="287" spans="3:9" x14ac:dyDescent="0.2">
      <c r="C287" s="255">
        <v>44831</v>
      </c>
      <c r="D287" s="256" t="s">
        <v>1001</v>
      </c>
      <c r="E287" s="256" t="s">
        <v>1002</v>
      </c>
      <c r="F287" s="256" t="s">
        <v>1003</v>
      </c>
      <c r="G287" s="257">
        <v>60</v>
      </c>
      <c r="I287" s="257">
        <v>19866.97</v>
      </c>
    </row>
    <row r="288" spans="3:9" x14ac:dyDescent="0.2">
      <c r="C288" s="255">
        <v>44831</v>
      </c>
      <c r="D288" s="256" t="s">
        <v>1004</v>
      </c>
      <c r="E288" s="256" t="s">
        <v>1005</v>
      </c>
      <c r="F288" s="256" t="s">
        <v>1003</v>
      </c>
      <c r="G288" s="257">
        <v>80</v>
      </c>
      <c r="I288" s="257">
        <v>19786.97</v>
      </c>
    </row>
    <row r="289" spans="3:9" x14ac:dyDescent="0.2">
      <c r="C289" s="255">
        <v>44831</v>
      </c>
      <c r="D289" s="256" t="s">
        <v>1006</v>
      </c>
      <c r="E289" s="256" t="s">
        <v>1007</v>
      </c>
      <c r="F289" s="256" t="s">
        <v>1003</v>
      </c>
      <c r="G289" s="257">
        <v>30</v>
      </c>
      <c r="I289" s="257">
        <v>19756.97</v>
      </c>
    </row>
    <row r="290" spans="3:9" x14ac:dyDescent="0.2">
      <c r="C290" s="255">
        <v>44831</v>
      </c>
      <c r="D290" s="256" t="s">
        <v>1008</v>
      </c>
      <c r="E290" s="256" t="s">
        <v>1009</v>
      </c>
      <c r="F290" s="256" t="s">
        <v>1003</v>
      </c>
      <c r="G290" s="257">
        <v>10</v>
      </c>
      <c r="I290" s="257">
        <v>19746.97</v>
      </c>
    </row>
    <row r="291" spans="3:9" x14ac:dyDescent="0.2">
      <c r="C291" s="255">
        <v>44832</v>
      </c>
      <c r="D291" s="256" t="s">
        <v>1010</v>
      </c>
      <c r="E291" s="256" t="s">
        <v>1011</v>
      </c>
      <c r="F291" s="256" t="s">
        <v>1012</v>
      </c>
      <c r="G291" s="257">
        <v>112</v>
      </c>
      <c r="I291" s="257">
        <v>19634.97</v>
      </c>
    </row>
    <row r="292" spans="3:9" x14ac:dyDescent="0.2">
      <c r="C292" s="255">
        <v>44832</v>
      </c>
      <c r="D292" s="256" t="s">
        <v>1013</v>
      </c>
      <c r="E292" s="256" t="s">
        <v>1014</v>
      </c>
      <c r="F292" s="256" t="s">
        <v>1012</v>
      </c>
      <c r="G292" s="257">
        <v>70</v>
      </c>
      <c r="I292" s="257">
        <v>19564.97</v>
      </c>
    </row>
    <row r="293" spans="3:9" x14ac:dyDescent="0.2">
      <c r="C293" s="255">
        <v>44832</v>
      </c>
      <c r="D293" s="256" t="s">
        <v>1015</v>
      </c>
      <c r="E293" s="256" t="s">
        <v>1016</v>
      </c>
      <c r="F293" s="256" t="s">
        <v>1012</v>
      </c>
      <c r="G293" s="257">
        <v>30</v>
      </c>
      <c r="I293" s="257">
        <v>19534.97</v>
      </c>
    </row>
    <row r="294" spans="3:9" x14ac:dyDescent="0.2">
      <c r="C294" s="255">
        <v>44833</v>
      </c>
      <c r="D294" s="256" t="s">
        <v>1017</v>
      </c>
      <c r="E294" s="256" t="s">
        <v>1018</v>
      </c>
      <c r="F294" s="256" t="s">
        <v>1019</v>
      </c>
      <c r="G294" s="257">
        <v>60</v>
      </c>
      <c r="I294" s="257">
        <v>19474.97</v>
      </c>
    </row>
    <row r="295" spans="3:9" x14ac:dyDescent="0.2">
      <c r="C295" s="255">
        <v>44833</v>
      </c>
      <c r="D295" s="256" t="s">
        <v>1020</v>
      </c>
      <c r="E295" s="256" t="s">
        <v>1021</v>
      </c>
      <c r="F295" s="256" t="s">
        <v>1019</v>
      </c>
      <c r="G295" s="257">
        <v>20</v>
      </c>
      <c r="I295" s="257">
        <v>19454.97</v>
      </c>
    </row>
    <row r="296" spans="3:9" x14ac:dyDescent="0.2">
      <c r="C296" s="255">
        <v>44833</v>
      </c>
      <c r="D296" s="256" t="s">
        <v>1022</v>
      </c>
      <c r="E296" s="256" t="s">
        <v>1023</v>
      </c>
      <c r="F296" s="256" t="s">
        <v>1019</v>
      </c>
      <c r="G296" s="257">
        <v>70</v>
      </c>
      <c r="I296" s="257">
        <v>19384.97</v>
      </c>
    </row>
    <row r="297" spans="3:9" x14ac:dyDescent="0.2">
      <c r="C297" s="255">
        <v>44833</v>
      </c>
      <c r="D297" s="256" t="s">
        <v>1024</v>
      </c>
      <c r="E297" s="256" t="s">
        <v>1025</v>
      </c>
      <c r="F297" s="256" t="s">
        <v>1019</v>
      </c>
      <c r="G297" s="257">
        <v>10</v>
      </c>
      <c r="I297" s="257">
        <v>19374.97</v>
      </c>
    </row>
    <row r="298" spans="3:9" x14ac:dyDescent="0.2">
      <c r="C298" s="255">
        <v>44833</v>
      </c>
      <c r="D298" s="256" t="s">
        <v>1026</v>
      </c>
      <c r="E298" s="256" t="s">
        <v>1027</v>
      </c>
      <c r="F298" s="256" t="s">
        <v>1019</v>
      </c>
      <c r="G298" s="257">
        <v>30</v>
      </c>
      <c r="I298" s="257">
        <v>19344.97</v>
      </c>
    </row>
    <row r="299" spans="3:9" x14ac:dyDescent="0.2">
      <c r="C299" s="255">
        <v>44834</v>
      </c>
      <c r="D299" s="256" t="s">
        <v>1028</v>
      </c>
      <c r="E299" s="256" t="s">
        <v>1029</v>
      </c>
      <c r="F299" s="256" t="s">
        <v>1030</v>
      </c>
      <c r="H299" s="257">
        <v>6187.22</v>
      </c>
      <c r="I299" s="257">
        <v>25532.19</v>
      </c>
    </row>
    <row r="300" spans="3:9" x14ac:dyDescent="0.2">
      <c r="C300" s="255">
        <v>44834</v>
      </c>
      <c r="D300" s="256" t="s">
        <v>1031</v>
      </c>
      <c r="E300" s="256" t="s">
        <v>1032</v>
      </c>
      <c r="F300" s="256" t="s">
        <v>1030</v>
      </c>
      <c r="G300" s="257">
        <v>70</v>
      </c>
      <c r="I300" s="257">
        <v>25462.19</v>
      </c>
    </row>
    <row r="301" spans="3:9" x14ac:dyDescent="0.2">
      <c r="C301" s="255">
        <v>44834</v>
      </c>
      <c r="D301" s="256" t="s">
        <v>1033</v>
      </c>
      <c r="E301" s="256" t="s">
        <v>1034</v>
      </c>
      <c r="F301" s="256" t="s">
        <v>1030</v>
      </c>
      <c r="G301" s="257">
        <v>35</v>
      </c>
      <c r="I301" s="257">
        <v>25427.19</v>
      </c>
    </row>
    <row r="302" spans="3:9" x14ac:dyDescent="0.2">
      <c r="C302" s="255">
        <v>44835</v>
      </c>
      <c r="D302" s="256" t="s">
        <v>340</v>
      </c>
      <c r="E302" s="256" t="s">
        <v>335</v>
      </c>
      <c r="F302" s="256" t="s">
        <v>1030</v>
      </c>
      <c r="H302" s="257">
        <v>533</v>
      </c>
      <c r="I302" s="257">
        <v>25960.19</v>
      </c>
    </row>
    <row r="303" spans="3:9" x14ac:dyDescent="0.2">
      <c r="C303" s="255">
        <v>44835</v>
      </c>
      <c r="D303" s="256" t="s">
        <v>1035</v>
      </c>
      <c r="E303" s="256" t="s">
        <v>1036</v>
      </c>
      <c r="F303" s="256" t="s">
        <v>1037</v>
      </c>
      <c r="G303" s="257">
        <v>198</v>
      </c>
      <c r="I303" s="257">
        <v>25762.19</v>
      </c>
    </row>
    <row r="304" spans="3:9" x14ac:dyDescent="0.2">
      <c r="C304" s="255">
        <v>44835</v>
      </c>
      <c r="D304" s="256" t="s">
        <v>1038</v>
      </c>
      <c r="E304" s="256" t="s">
        <v>1039</v>
      </c>
      <c r="F304" s="256" t="s">
        <v>1037</v>
      </c>
      <c r="H304" s="257">
        <v>4</v>
      </c>
      <c r="I304" s="257">
        <v>25766.19</v>
      </c>
    </row>
    <row r="305" spans="3:9" x14ac:dyDescent="0.2">
      <c r="C305" s="255">
        <v>44835</v>
      </c>
      <c r="D305" s="256" t="s">
        <v>1040</v>
      </c>
      <c r="E305" s="256" t="s">
        <v>1041</v>
      </c>
      <c r="F305" s="256" t="s">
        <v>1037</v>
      </c>
      <c r="G305" s="257">
        <v>20</v>
      </c>
      <c r="I305" s="257">
        <v>25746.19</v>
      </c>
    </row>
    <row r="306" spans="3:9" x14ac:dyDescent="0.2">
      <c r="C306" s="255">
        <v>44835</v>
      </c>
      <c r="D306" s="256" t="s">
        <v>1042</v>
      </c>
      <c r="E306" s="256" t="s">
        <v>1043</v>
      </c>
      <c r="F306" s="256" t="s">
        <v>1037</v>
      </c>
      <c r="G306" s="257">
        <v>610</v>
      </c>
      <c r="I306" s="257">
        <v>25136.19</v>
      </c>
    </row>
    <row r="307" spans="3:9" x14ac:dyDescent="0.2">
      <c r="C307" s="255">
        <v>44835</v>
      </c>
      <c r="D307" s="256" t="s">
        <v>1044</v>
      </c>
      <c r="E307" s="256" t="s">
        <v>1045</v>
      </c>
      <c r="F307" s="256" t="s">
        <v>1037</v>
      </c>
      <c r="H307" s="257">
        <v>6</v>
      </c>
      <c r="I307" s="257">
        <v>25142.19</v>
      </c>
    </row>
    <row r="308" spans="3:9" x14ac:dyDescent="0.2">
      <c r="C308" s="255">
        <v>44836</v>
      </c>
      <c r="D308" s="256" t="s">
        <v>1046</v>
      </c>
      <c r="E308" s="256" t="s">
        <v>1047</v>
      </c>
      <c r="F308" s="256" t="s">
        <v>1048</v>
      </c>
      <c r="G308" s="257">
        <v>1019</v>
      </c>
      <c r="I308" s="257">
        <v>24123.19</v>
      </c>
    </row>
    <row r="309" spans="3:9" x14ac:dyDescent="0.2">
      <c r="C309" s="255">
        <v>44836</v>
      </c>
      <c r="D309" s="256" t="s">
        <v>1049</v>
      </c>
      <c r="E309" s="256" t="s">
        <v>1050</v>
      </c>
      <c r="F309" s="256" t="s">
        <v>1048</v>
      </c>
      <c r="G309" s="257">
        <v>302</v>
      </c>
      <c r="I309" s="257">
        <v>23821.19</v>
      </c>
    </row>
    <row r="310" spans="3:9" x14ac:dyDescent="0.2">
      <c r="C310" s="255">
        <v>44836</v>
      </c>
      <c r="D310" s="256" t="s">
        <v>1051</v>
      </c>
      <c r="E310" s="256" t="s">
        <v>1052</v>
      </c>
      <c r="F310" s="256" t="s">
        <v>1048</v>
      </c>
      <c r="H310" s="257">
        <v>34</v>
      </c>
      <c r="I310" s="257">
        <v>23855.19</v>
      </c>
    </row>
    <row r="311" spans="3:9" x14ac:dyDescent="0.2">
      <c r="C311" s="255">
        <v>44837</v>
      </c>
      <c r="D311" s="256" t="s">
        <v>1053</v>
      </c>
      <c r="E311" s="256" t="s">
        <v>1054</v>
      </c>
      <c r="F311" s="256" t="s">
        <v>1055</v>
      </c>
      <c r="H311" s="257">
        <v>1</v>
      </c>
      <c r="I311" s="257">
        <v>23856.19</v>
      </c>
    </row>
    <row r="312" spans="3:9" x14ac:dyDescent="0.2">
      <c r="C312" s="255">
        <v>44837</v>
      </c>
      <c r="D312" s="256" t="s">
        <v>1056</v>
      </c>
      <c r="E312" s="256" t="s">
        <v>1057</v>
      </c>
      <c r="F312" s="256" t="s">
        <v>1055</v>
      </c>
      <c r="H312" s="257">
        <v>10499</v>
      </c>
      <c r="I312" s="257">
        <v>34355.19</v>
      </c>
    </row>
    <row r="313" spans="3:9" x14ac:dyDescent="0.2">
      <c r="C313" s="255">
        <v>44837</v>
      </c>
      <c r="D313" s="256" t="s">
        <v>1058</v>
      </c>
      <c r="E313" s="256" t="s">
        <v>1059</v>
      </c>
      <c r="F313" s="256" t="s">
        <v>1055</v>
      </c>
      <c r="G313" s="257">
        <v>130</v>
      </c>
      <c r="I313" s="257">
        <v>34225.19</v>
      </c>
    </row>
    <row r="314" spans="3:9" x14ac:dyDescent="0.2">
      <c r="C314" s="255">
        <v>44840</v>
      </c>
      <c r="D314" s="256" t="s">
        <v>1060</v>
      </c>
      <c r="E314" s="256" t="s">
        <v>1061</v>
      </c>
      <c r="F314" s="256" t="s">
        <v>1062</v>
      </c>
      <c r="G314" s="257">
        <v>2439.1</v>
      </c>
      <c r="I314" s="257">
        <v>31786.09</v>
      </c>
    </row>
    <row r="315" spans="3:9" x14ac:dyDescent="0.2">
      <c r="C315" s="255">
        <v>44840</v>
      </c>
      <c r="D315" s="256" t="s">
        <v>1063</v>
      </c>
      <c r="E315" s="256" t="s">
        <v>1064</v>
      </c>
      <c r="F315" s="256" t="s">
        <v>1062</v>
      </c>
      <c r="H315" s="257">
        <v>2439.08</v>
      </c>
      <c r="I315" s="257">
        <v>34225.17</v>
      </c>
    </row>
    <row r="316" spans="3:9" x14ac:dyDescent="0.2">
      <c r="C316" s="255">
        <v>44844</v>
      </c>
      <c r="D316" s="256" t="s">
        <v>1065</v>
      </c>
      <c r="E316" s="256" t="s">
        <v>1066</v>
      </c>
      <c r="F316" s="256" t="s">
        <v>1067</v>
      </c>
      <c r="G316" s="257">
        <v>7300</v>
      </c>
      <c r="I316" s="257">
        <v>26925.17</v>
      </c>
    </row>
    <row r="317" spans="3:9" x14ac:dyDescent="0.2">
      <c r="C317" s="255">
        <v>44844</v>
      </c>
      <c r="D317" s="256" t="s">
        <v>1068</v>
      </c>
      <c r="E317" s="256" t="s">
        <v>1069</v>
      </c>
      <c r="F317" s="256" t="s">
        <v>1067</v>
      </c>
      <c r="G317" s="257">
        <v>123</v>
      </c>
      <c r="I317" s="257">
        <v>26802.17</v>
      </c>
    </row>
    <row r="318" spans="3:9" x14ac:dyDescent="0.2">
      <c r="C318" s="255">
        <v>44844</v>
      </c>
      <c r="D318" s="256" t="s">
        <v>1070</v>
      </c>
      <c r="E318" s="256" t="s">
        <v>1071</v>
      </c>
      <c r="F318" s="256" t="s">
        <v>1067</v>
      </c>
      <c r="G318" s="257">
        <v>70</v>
      </c>
      <c r="I318" s="257">
        <v>26732.17</v>
      </c>
    </row>
    <row r="319" spans="3:9" x14ac:dyDescent="0.2">
      <c r="C319" s="255">
        <v>44845</v>
      </c>
      <c r="D319" s="256" t="s">
        <v>1072</v>
      </c>
      <c r="E319" s="256" t="s">
        <v>1073</v>
      </c>
      <c r="F319" s="256" t="s">
        <v>1074</v>
      </c>
      <c r="G319" s="257">
        <v>50</v>
      </c>
      <c r="I319" s="257">
        <v>26682.17</v>
      </c>
    </row>
    <row r="320" spans="3:9" x14ac:dyDescent="0.2">
      <c r="C320" s="255">
        <v>44845</v>
      </c>
      <c r="D320" s="256" t="s">
        <v>1075</v>
      </c>
      <c r="E320" s="256" t="s">
        <v>1076</v>
      </c>
      <c r="F320" s="256" t="s">
        <v>1074</v>
      </c>
      <c r="G320" s="257">
        <v>60</v>
      </c>
      <c r="I320" s="257">
        <v>26622.17</v>
      </c>
    </row>
    <row r="321" spans="3:9" x14ac:dyDescent="0.2">
      <c r="C321" s="255">
        <v>44845</v>
      </c>
      <c r="D321" s="256" t="s">
        <v>1077</v>
      </c>
      <c r="E321" s="256" t="s">
        <v>1078</v>
      </c>
      <c r="F321" s="256" t="s">
        <v>1074</v>
      </c>
      <c r="G321" s="257">
        <v>70</v>
      </c>
      <c r="I321" s="257">
        <v>26552.17</v>
      </c>
    </row>
    <row r="322" spans="3:9" x14ac:dyDescent="0.2">
      <c r="C322" s="255">
        <v>44845</v>
      </c>
      <c r="D322" s="256" t="s">
        <v>1079</v>
      </c>
      <c r="E322" s="256" t="s">
        <v>1080</v>
      </c>
      <c r="F322" s="256" t="s">
        <v>1074</v>
      </c>
      <c r="G322" s="257">
        <v>30</v>
      </c>
      <c r="I322" s="257">
        <v>26522.17</v>
      </c>
    </row>
    <row r="323" spans="3:9" x14ac:dyDescent="0.2">
      <c r="C323" s="255">
        <v>44845</v>
      </c>
      <c r="D323" s="256" t="s">
        <v>1081</v>
      </c>
      <c r="E323" s="256" t="s">
        <v>1082</v>
      </c>
      <c r="F323" s="256" t="s">
        <v>1074</v>
      </c>
      <c r="G323" s="257">
        <v>30</v>
      </c>
      <c r="I323" s="257">
        <v>26492.17</v>
      </c>
    </row>
    <row r="324" spans="3:9" x14ac:dyDescent="0.2">
      <c r="C324" s="255">
        <v>44846</v>
      </c>
      <c r="D324" s="256" t="s">
        <v>1083</v>
      </c>
      <c r="E324" s="256" t="s">
        <v>1084</v>
      </c>
      <c r="F324" s="256" t="s">
        <v>1085</v>
      </c>
      <c r="G324" s="257">
        <v>111.94</v>
      </c>
      <c r="I324" s="257">
        <v>26380.23</v>
      </c>
    </row>
    <row r="325" spans="3:9" x14ac:dyDescent="0.2">
      <c r="C325" s="255">
        <v>44846</v>
      </c>
      <c r="D325" s="256" t="s">
        <v>1086</v>
      </c>
      <c r="E325" s="256" t="s">
        <v>1087</v>
      </c>
      <c r="F325" s="256" t="s">
        <v>1085</v>
      </c>
      <c r="G325" s="257">
        <v>114.07</v>
      </c>
      <c r="I325" s="257">
        <v>26266.16</v>
      </c>
    </row>
    <row r="326" spans="3:9" x14ac:dyDescent="0.2">
      <c r="C326" s="255">
        <v>44846</v>
      </c>
      <c r="D326" s="256" t="s">
        <v>1088</v>
      </c>
      <c r="E326" s="256" t="s">
        <v>1089</v>
      </c>
      <c r="F326" s="256" t="s">
        <v>1085</v>
      </c>
      <c r="G326" s="257">
        <v>103.42</v>
      </c>
      <c r="I326" s="257">
        <v>26162.74</v>
      </c>
    </row>
    <row r="327" spans="3:9" x14ac:dyDescent="0.2">
      <c r="C327" s="255">
        <v>44846</v>
      </c>
      <c r="D327" s="256" t="s">
        <v>1090</v>
      </c>
      <c r="E327" s="256" t="s">
        <v>1091</v>
      </c>
      <c r="F327" s="256" t="s">
        <v>1085</v>
      </c>
      <c r="H327" s="257">
        <v>1</v>
      </c>
      <c r="I327" s="257">
        <v>26163.74</v>
      </c>
    </row>
    <row r="328" spans="3:9" x14ac:dyDescent="0.2">
      <c r="C328" s="255">
        <v>44846</v>
      </c>
      <c r="D328" s="256" t="s">
        <v>1092</v>
      </c>
      <c r="E328" s="256" t="s">
        <v>1093</v>
      </c>
      <c r="F328" s="256" t="s">
        <v>1085</v>
      </c>
      <c r="G328" s="257">
        <v>1</v>
      </c>
      <c r="I328" s="257">
        <v>26162.74</v>
      </c>
    </row>
    <row r="329" spans="3:9" x14ac:dyDescent="0.2">
      <c r="C329" s="255">
        <v>44846</v>
      </c>
      <c r="D329" s="256" t="s">
        <v>1094</v>
      </c>
      <c r="E329" s="256" t="s">
        <v>1095</v>
      </c>
      <c r="F329" s="256" t="s">
        <v>1085</v>
      </c>
      <c r="G329" s="257">
        <v>1334</v>
      </c>
      <c r="I329" s="257">
        <v>24828.74</v>
      </c>
    </row>
    <row r="330" spans="3:9" x14ac:dyDescent="0.2">
      <c r="C330" s="255">
        <v>44846</v>
      </c>
      <c r="D330" s="256" t="s">
        <v>1096</v>
      </c>
      <c r="E330" s="256" t="s">
        <v>1097</v>
      </c>
      <c r="F330" s="256" t="s">
        <v>1085</v>
      </c>
      <c r="H330" s="257">
        <v>5</v>
      </c>
      <c r="I330" s="257">
        <v>24833.74</v>
      </c>
    </row>
    <row r="331" spans="3:9" x14ac:dyDescent="0.2">
      <c r="C331" s="255">
        <v>44846</v>
      </c>
      <c r="D331" s="256" t="s">
        <v>1098</v>
      </c>
      <c r="E331" s="256" t="s">
        <v>1099</v>
      </c>
      <c r="F331" s="256" t="s">
        <v>1085</v>
      </c>
      <c r="G331" s="257">
        <v>24</v>
      </c>
      <c r="I331" s="257">
        <v>24809.74</v>
      </c>
    </row>
    <row r="332" spans="3:9" x14ac:dyDescent="0.2">
      <c r="C332" s="255">
        <v>44846</v>
      </c>
      <c r="D332" s="256" t="s">
        <v>1100</v>
      </c>
      <c r="E332" s="256" t="s">
        <v>1101</v>
      </c>
      <c r="F332" s="256" t="s">
        <v>1085</v>
      </c>
      <c r="G332" s="257">
        <v>250</v>
      </c>
      <c r="I332" s="257">
        <v>24559.74</v>
      </c>
    </row>
    <row r="333" spans="3:9" x14ac:dyDescent="0.2">
      <c r="C333" s="255">
        <v>44846</v>
      </c>
      <c r="D333" s="256" t="s">
        <v>1102</v>
      </c>
      <c r="E333" s="256" t="s">
        <v>1103</v>
      </c>
      <c r="F333" s="256" t="s">
        <v>1085</v>
      </c>
      <c r="H333" s="257">
        <v>750.33</v>
      </c>
      <c r="I333" s="257">
        <v>25310.07</v>
      </c>
    </row>
    <row r="334" spans="3:9" x14ac:dyDescent="0.2">
      <c r="C334" s="255">
        <v>44846</v>
      </c>
      <c r="D334" s="256" t="s">
        <v>1104</v>
      </c>
      <c r="E334" s="256" t="s">
        <v>1105</v>
      </c>
      <c r="F334" s="256" t="s">
        <v>1085</v>
      </c>
      <c r="G334" s="257">
        <v>28</v>
      </c>
      <c r="I334" s="257">
        <v>25282.07</v>
      </c>
    </row>
    <row r="335" spans="3:9" x14ac:dyDescent="0.2">
      <c r="C335" s="255">
        <v>44848</v>
      </c>
      <c r="D335" s="256" t="s">
        <v>1106</v>
      </c>
      <c r="E335" s="256" t="s">
        <v>1107</v>
      </c>
      <c r="F335" s="256" t="s">
        <v>1108</v>
      </c>
      <c r="G335" s="257">
        <v>24</v>
      </c>
      <c r="I335" s="257">
        <v>25258.07</v>
      </c>
    </row>
    <row r="336" spans="3:9" x14ac:dyDescent="0.2">
      <c r="C336" s="255">
        <v>44848</v>
      </c>
      <c r="D336" s="256" t="s">
        <v>1109</v>
      </c>
      <c r="E336" s="256" t="s">
        <v>1110</v>
      </c>
      <c r="F336" s="256" t="s">
        <v>1108</v>
      </c>
      <c r="G336" s="257">
        <v>179</v>
      </c>
      <c r="I336" s="257">
        <v>25079.07</v>
      </c>
    </row>
    <row r="337" spans="3:9" x14ac:dyDescent="0.2">
      <c r="C337" s="255">
        <v>44849</v>
      </c>
      <c r="D337" s="256" t="s">
        <v>1111</v>
      </c>
      <c r="E337" s="256" t="s">
        <v>1112</v>
      </c>
      <c r="F337" s="256" t="s">
        <v>1113</v>
      </c>
      <c r="H337" s="257">
        <v>1</v>
      </c>
      <c r="I337" s="257">
        <v>25080.07</v>
      </c>
    </row>
    <row r="338" spans="3:9" x14ac:dyDescent="0.2">
      <c r="C338" s="255">
        <v>44850</v>
      </c>
      <c r="D338" s="256" t="s">
        <v>1114</v>
      </c>
      <c r="E338" s="256" t="s">
        <v>1115</v>
      </c>
      <c r="F338" s="256" t="s">
        <v>1116</v>
      </c>
      <c r="H338" s="257">
        <v>34</v>
      </c>
      <c r="I338" s="257">
        <v>25114.07</v>
      </c>
    </row>
    <row r="339" spans="3:9" x14ac:dyDescent="0.2">
      <c r="C339" s="255">
        <v>44851</v>
      </c>
      <c r="D339" s="256" t="s">
        <v>1117</v>
      </c>
      <c r="E339" s="256" t="s">
        <v>1118</v>
      </c>
      <c r="F339" s="256" t="s">
        <v>1119</v>
      </c>
      <c r="H339" s="257">
        <v>667</v>
      </c>
      <c r="I339" s="257">
        <v>25781.07</v>
      </c>
    </row>
    <row r="340" spans="3:9" x14ac:dyDescent="0.2">
      <c r="C340" s="255">
        <v>44852</v>
      </c>
      <c r="D340" s="256" t="s">
        <v>1120</v>
      </c>
      <c r="E340" s="256" t="s">
        <v>1121</v>
      </c>
      <c r="F340" s="256" t="s">
        <v>1122</v>
      </c>
      <c r="G340" s="257">
        <v>833</v>
      </c>
      <c r="I340" s="257">
        <v>24948.07</v>
      </c>
    </row>
    <row r="341" spans="3:9" x14ac:dyDescent="0.2">
      <c r="C341" s="255">
        <v>44852</v>
      </c>
      <c r="D341" s="256" t="s">
        <v>1123</v>
      </c>
      <c r="E341" s="256" t="s">
        <v>1124</v>
      </c>
      <c r="F341" s="256" t="s">
        <v>1122</v>
      </c>
      <c r="G341" s="257">
        <v>107.5</v>
      </c>
      <c r="I341" s="257">
        <v>24840.57</v>
      </c>
    </row>
    <row r="342" spans="3:9" x14ac:dyDescent="0.2">
      <c r="C342" s="255">
        <v>44852</v>
      </c>
      <c r="D342" s="256" t="s">
        <v>1125</v>
      </c>
      <c r="E342" s="256" t="s">
        <v>1126</v>
      </c>
      <c r="F342" s="256" t="s">
        <v>1122</v>
      </c>
      <c r="H342" s="257">
        <v>252</v>
      </c>
      <c r="I342" s="257">
        <v>25092.57</v>
      </c>
    </row>
    <row r="343" spans="3:9" x14ac:dyDescent="0.2">
      <c r="C343" s="255">
        <v>44852</v>
      </c>
      <c r="D343" s="256" t="s">
        <v>1127</v>
      </c>
      <c r="E343" s="256" t="s">
        <v>1128</v>
      </c>
      <c r="F343" s="256" t="s">
        <v>1122</v>
      </c>
      <c r="G343" s="257">
        <v>15</v>
      </c>
      <c r="I343" s="257">
        <v>25077.57</v>
      </c>
    </row>
    <row r="344" spans="3:9" x14ac:dyDescent="0.2">
      <c r="C344" s="255">
        <v>44853</v>
      </c>
      <c r="D344" s="256" t="s">
        <v>1129</v>
      </c>
      <c r="E344" s="256" t="s">
        <v>1130</v>
      </c>
      <c r="F344" s="256" t="s">
        <v>1131</v>
      </c>
      <c r="G344" s="257">
        <v>443</v>
      </c>
      <c r="I344" s="257">
        <v>24634.57</v>
      </c>
    </row>
    <row r="345" spans="3:9" x14ac:dyDescent="0.2">
      <c r="C345" s="255">
        <v>44853</v>
      </c>
      <c r="D345" s="256" t="s">
        <v>1132</v>
      </c>
      <c r="E345" s="256" t="s">
        <v>1133</v>
      </c>
      <c r="F345" s="256" t="s">
        <v>1131</v>
      </c>
      <c r="G345" s="257">
        <v>104.22</v>
      </c>
      <c r="I345" s="257">
        <v>24530.35</v>
      </c>
    </row>
    <row r="346" spans="3:9" x14ac:dyDescent="0.2">
      <c r="C346" s="255">
        <v>44853</v>
      </c>
      <c r="D346" s="256" t="s">
        <v>1134</v>
      </c>
      <c r="E346" s="256" t="s">
        <v>1135</v>
      </c>
      <c r="F346" s="256" t="s">
        <v>1131</v>
      </c>
      <c r="G346" s="257">
        <v>30</v>
      </c>
      <c r="I346" s="257">
        <v>24500.35</v>
      </c>
    </row>
    <row r="347" spans="3:9" x14ac:dyDescent="0.2">
      <c r="C347" s="255">
        <v>44854</v>
      </c>
      <c r="D347" s="256" t="s">
        <v>1136</v>
      </c>
      <c r="E347" s="256" t="s">
        <v>1137</v>
      </c>
      <c r="F347" s="256" t="s">
        <v>1138</v>
      </c>
      <c r="G347" s="257">
        <v>150</v>
      </c>
      <c r="I347" s="257">
        <v>24350.35</v>
      </c>
    </row>
    <row r="348" spans="3:9" x14ac:dyDescent="0.2">
      <c r="C348" s="255">
        <v>44854</v>
      </c>
      <c r="D348" s="256" t="s">
        <v>1139</v>
      </c>
      <c r="E348" s="256" t="s">
        <v>1140</v>
      </c>
      <c r="F348" s="256" t="s">
        <v>1138</v>
      </c>
      <c r="G348" s="257">
        <v>103.51</v>
      </c>
      <c r="I348" s="257">
        <v>24246.84</v>
      </c>
    </row>
    <row r="349" spans="3:9" x14ac:dyDescent="0.2">
      <c r="C349" s="255">
        <v>44854</v>
      </c>
      <c r="D349" s="256" t="s">
        <v>1141</v>
      </c>
      <c r="E349" s="256" t="s">
        <v>1142</v>
      </c>
      <c r="F349" s="256" t="s">
        <v>1138</v>
      </c>
      <c r="G349" s="257">
        <v>20</v>
      </c>
      <c r="I349" s="257">
        <v>24226.84</v>
      </c>
    </row>
    <row r="350" spans="3:9" x14ac:dyDescent="0.2">
      <c r="C350" s="255">
        <v>44854</v>
      </c>
      <c r="D350" s="256" t="s">
        <v>1143</v>
      </c>
      <c r="E350" s="256" t="s">
        <v>1144</v>
      </c>
      <c r="F350" s="256" t="s">
        <v>1138</v>
      </c>
      <c r="G350" s="257">
        <v>111.37</v>
      </c>
      <c r="I350" s="257">
        <v>24115.47</v>
      </c>
    </row>
    <row r="351" spans="3:9" x14ac:dyDescent="0.2">
      <c r="C351" s="255">
        <v>44854</v>
      </c>
      <c r="D351" s="256" t="s">
        <v>1145</v>
      </c>
      <c r="E351" s="256" t="s">
        <v>1146</v>
      </c>
      <c r="F351" s="256" t="s">
        <v>1138</v>
      </c>
      <c r="G351" s="257">
        <v>21</v>
      </c>
      <c r="I351" s="257">
        <v>24094.47</v>
      </c>
    </row>
    <row r="352" spans="3:9" x14ac:dyDescent="0.2">
      <c r="C352" s="255">
        <v>44854</v>
      </c>
      <c r="D352" s="256" t="s">
        <v>1147</v>
      </c>
      <c r="E352" s="256" t="s">
        <v>1148</v>
      </c>
      <c r="F352" s="256" t="s">
        <v>1138</v>
      </c>
      <c r="G352" s="257">
        <v>7</v>
      </c>
      <c r="I352" s="257">
        <v>24087.47</v>
      </c>
    </row>
    <row r="353" spans="3:9" x14ac:dyDescent="0.2">
      <c r="C353" s="255">
        <v>44854</v>
      </c>
      <c r="D353" s="256" t="s">
        <v>1149</v>
      </c>
      <c r="E353" s="256" t="s">
        <v>1150</v>
      </c>
      <c r="F353" s="256" t="s">
        <v>1138</v>
      </c>
      <c r="G353" s="257">
        <v>20</v>
      </c>
      <c r="I353" s="257">
        <v>24067.47</v>
      </c>
    </row>
    <row r="354" spans="3:9" x14ac:dyDescent="0.2">
      <c r="C354" s="255">
        <v>44855</v>
      </c>
      <c r="D354" s="256" t="s">
        <v>1151</v>
      </c>
      <c r="E354" s="256" t="s">
        <v>1152</v>
      </c>
      <c r="F354" s="256" t="s">
        <v>1153</v>
      </c>
      <c r="G354" s="257">
        <v>30</v>
      </c>
      <c r="I354" s="257">
        <v>24037.47</v>
      </c>
    </row>
    <row r="355" spans="3:9" x14ac:dyDescent="0.2">
      <c r="C355" s="255">
        <v>44855</v>
      </c>
      <c r="D355" s="256" t="s">
        <v>1154</v>
      </c>
      <c r="E355" s="256" t="s">
        <v>1155</v>
      </c>
      <c r="F355" s="256" t="s">
        <v>1153</v>
      </c>
      <c r="G355" s="257">
        <v>30</v>
      </c>
      <c r="I355" s="257">
        <v>24007.47</v>
      </c>
    </row>
    <row r="356" spans="3:9" x14ac:dyDescent="0.2">
      <c r="C356" s="255">
        <v>44855</v>
      </c>
      <c r="D356" s="256" t="s">
        <v>1156</v>
      </c>
      <c r="E356" s="256" t="s">
        <v>1157</v>
      </c>
      <c r="F356" s="256" t="s">
        <v>1153</v>
      </c>
      <c r="G356" s="257">
        <v>103.51</v>
      </c>
      <c r="I356" s="257">
        <v>23903.96</v>
      </c>
    </row>
    <row r="357" spans="3:9" x14ac:dyDescent="0.2">
      <c r="C357" s="255">
        <v>44855</v>
      </c>
      <c r="D357" s="256" t="s">
        <v>1158</v>
      </c>
      <c r="E357" s="256" t="s">
        <v>1159</v>
      </c>
      <c r="F357" s="256" t="s">
        <v>1153</v>
      </c>
      <c r="G357" s="257">
        <v>40</v>
      </c>
      <c r="I357" s="257">
        <v>23863.96</v>
      </c>
    </row>
    <row r="358" spans="3:9" x14ac:dyDescent="0.2">
      <c r="C358" s="255">
        <v>44855</v>
      </c>
      <c r="D358" s="256" t="s">
        <v>1160</v>
      </c>
      <c r="E358" s="256" t="s">
        <v>1161</v>
      </c>
      <c r="F358" s="256" t="s">
        <v>1153</v>
      </c>
      <c r="G358" s="257">
        <v>255</v>
      </c>
      <c r="I358" s="257">
        <v>23608.959999999999</v>
      </c>
    </row>
    <row r="359" spans="3:9" x14ac:dyDescent="0.2">
      <c r="C359" s="255">
        <v>44860</v>
      </c>
      <c r="D359" s="256" t="s">
        <v>1162</v>
      </c>
      <c r="E359" s="256" t="s">
        <v>1163</v>
      </c>
      <c r="F359" s="256" t="s">
        <v>1164</v>
      </c>
      <c r="G359" s="257">
        <v>174</v>
      </c>
      <c r="I359" s="257">
        <v>23434.959999999999</v>
      </c>
    </row>
    <row r="360" spans="3:9" x14ac:dyDescent="0.2">
      <c r="C360" s="255">
        <v>44865</v>
      </c>
      <c r="D360" s="256" t="s">
        <v>1165</v>
      </c>
      <c r="E360" s="256" t="s">
        <v>1166</v>
      </c>
      <c r="F360" s="256" t="s">
        <v>1167</v>
      </c>
      <c r="G360" s="257">
        <v>99</v>
      </c>
      <c r="I360" s="257">
        <v>23335.96</v>
      </c>
    </row>
    <row r="361" spans="3:9" x14ac:dyDescent="0.2">
      <c r="C361" s="255">
        <v>44865</v>
      </c>
      <c r="D361" s="256" t="s">
        <v>1168</v>
      </c>
      <c r="E361" s="256" t="s">
        <v>1169</v>
      </c>
      <c r="F361" s="256" t="s">
        <v>1167</v>
      </c>
      <c r="G361" s="257">
        <v>25</v>
      </c>
      <c r="I361" s="257">
        <v>23310.959999999999</v>
      </c>
    </row>
    <row r="362" spans="3:9" x14ac:dyDescent="0.2">
      <c r="C362" s="255">
        <v>44865</v>
      </c>
      <c r="D362" s="256" t="s">
        <v>1170</v>
      </c>
      <c r="E362" s="256" t="s">
        <v>1171</v>
      </c>
      <c r="F362" s="256" t="s">
        <v>1167</v>
      </c>
      <c r="G362" s="257">
        <v>50</v>
      </c>
      <c r="I362" s="257">
        <v>23260.959999999999</v>
      </c>
    </row>
    <row r="363" spans="3:9" x14ac:dyDescent="0.2">
      <c r="C363" s="255">
        <v>44865</v>
      </c>
      <c r="D363" s="256" t="s">
        <v>1172</v>
      </c>
      <c r="E363" s="256" t="s">
        <v>1173</v>
      </c>
      <c r="F363" s="256" t="s">
        <v>1167</v>
      </c>
      <c r="H363" s="257">
        <v>50</v>
      </c>
      <c r="I363" s="257">
        <v>23310.959999999999</v>
      </c>
    </row>
    <row r="364" spans="3:9" x14ac:dyDescent="0.2">
      <c r="C364" s="255">
        <v>44865</v>
      </c>
      <c r="D364" s="256" t="s">
        <v>1174</v>
      </c>
      <c r="E364" s="256" t="s">
        <v>1175</v>
      </c>
      <c r="F364" s="256" t="s">
        <v>1167</v>
      </c>
      <c r="G364" s="257">
        <v>40</v>
      </c>
      <c r="I364" s="257">
        <v>23270.959999999999</v>
      </c>
    </row>
    <row r="365" spans="3:9" x14ac:dyDescent="0.2">
      <c r="C365" s="255">
        <v>44865</v>
      </c>
      <c r="D365" s="256" t="s">
        <v>1176</v>
      </c>
      <c r="E365" s="256" t="s">
        <v>1177</v>
      </c>
      <c r="F365" s="256" t="s">
        <v>1167</v>
      </c>
      <c r="G365" s="257">
        <v>70</v>
      </c>
      <c r="I365" s="257">
        <v>23200.959999999999</v>
      </c>
    </row>
    <row r="366" spans="3:9" x14ac:dyDescent="0.2">
      <c r="C366" s="255">
        <v>44865</v>
      </c>
      <c r="D366" s="256" t="s">
        <v>1178</v>
      </c>
      <c r="E366" s="256" t="s">
        <v>1179</v>
      </c>
      <c r="F366" s="256" t="s">
        <v>1167</v>
      </c>
      <c r="G366" s="257">
        <v>25</v>
      </c>
      <c r="I366" s="257">
        <v>23175.96</v>
      </c>
    </row>
    <row r="367" spans="3:9" x14ac:dyDescent="0.2">
      <c r="C367" s="255">
        <v>44865</v>
      </c>
      <c r="D367" s="256" t="s">
        <v>1180</v>
      </c>
      <c r="E367" s="256" t="s">
        <v>1181</v>
      </c>
      <c r="F367" s="256" t="s">
        <v>1167</v>
      </c>
      <c r="G367" s="257">
        <v>30</v>
      </c>
      <c r="I367" s="257">
        <v>23145.96</v>
      </c>
    </row>
    <row r="368" spans="3:9" x14ac:dyDescent="0.2">
      <c r="C368" s="255">
        <v>44866</v>
      </c>
      <c r="D368" s="256" t="s">
        <v>1182</v>
      </c>
      <c r="E368" s="256" t="s">
        <v>1183</v>
      </c>
      <c r="F368" s="256" t="s">
        <v>1184</v>
      </c>
      <c r="G368" s="257">
        <v>24</v>
      </c>
      <c r="I368" s="257">
        <v>23121.96</v>
      </c>
    </row>
    <row r="369" spans="3:9" x14ac:dyDescent="0.2">
      <c r="C369" s="255">
        <v>44866</v>
      </c>
      <c r="D369" s="256" t="s">
        <v>1185</v>
      </c>
      <c r="E369" s="256" t="s">
        <v>1186</v>
      </c>
      <c r="F369" s="256" t="s">
        <v>1184</v>
      </c>
      <c r="G369" s="257">
        <v>60</v>
      </c>
      <c r="I369" s="257">
        <v>23061.96</v>
      </c>
    </row>
    <row r="370" spans="3:9" x14ac:dyDescent="0.2">
      <c r="C370" s="255">
        <v>44866</v>
      </c>
      <c r="D370" s="256" t="s">
        <v>1187</v>
      </c>
      <c r="E370" s="256" t="s">
        <v>1188</v>
      </c>
      <c r="F370" s="256" t="s">
        <v>1184</v>
      </c>
      <c r="G370" s="257">
        <v>15</v>
      </c>
      <c r="I370" s="257">
        <v>23046.959999999999</v>
      </c>
    </row>
    <row r="371" spans="3:9" x14ac:dyDescent="0.2">
      <c r="C371" s="255">
        <v>44866</v>
      </c>
      <c r="D371" s="256" t="s">
        <v>1189</v>
      </c>
      <c r="E371" s="256" t="s">
        <v>1190</v>
      </c>
      <c r="F371" s="256" t="s">
        <v>1184</v>
      </c>
      <c r="G371" s="257">
        <v>60</v>
      </c>
      <c r="I371" s="257">
        <v>22986.959999999999</v>
      </c>
    </row>
    <row r="372" spans="3:9" x14ac:dyDescent="0.2">
      <c r="C372" s="255">
        <v>44866</v>
      </c>
      <c r="D372" s="256" t="s">
        <v>1191</v>
      </c>
      <c r="E372" s="256" t="s">
        <v>1192</v>
      </c>
      <c r="F372" s="256" t="s">
        <v>1184</v>
      </c>
      <c r="G372" s="257">
        <v>50</v>
      </c>
      <c r="I372" s="257">
        <v>22936.959999999999</v>
      </c>
    </row>
    <row r="373" spans="3:9" x14ac:dyDescent="0.2">
      <c r="C373" s="255">
        <v>44867</v>
      </c>
      <c r="D373" s="256" t="s">
        <v>1193</v>
      </c>
      <c r="E373" s="256" t="s">
        <v>1194</v>
      </c>
      <c r="F373" s="256" t="s">
        <v>1195</v>
      </c>
      <c r="G373" s="257">
        <v>86.5</v>
      </c>
      <c r="I373" s="257">
        <v>22850.46</v>
      </c>
    </row>
    <row r="374" spans="3:9" x14ac:dyDescent="0.2">
      <c r="C374" s="255">
        <v>44867</v>
      </c>
      <c r="D374" s="256" t="s">
        <v>1196</v>
      </c>
      <c r="E374" s="256" t="s">
        <v>1197</v>
      </c>
      <c r="F374" s="256" t="s">
        <v>1195</v>
      </c>
      <c r="G374" s="257">
        <v>250</v>
      </c>
      <c r="I374" s="257">
        <v>22600.46</v>
      </c>
    </row>
    <row r="375" spans="3:9" x14ac:dyDescent="0.2">
      <c r="C375" s="255">
        <v>44867</v>
      </c>
      <c r="D375" s="256" t="s">
        <v>1198</v>
      </c>
      <c r="E375" s="256" t="s">
        <v>1199</v>
      </c>
      <c r="F375" s="256" t="s">
        <v>1195</v>
      </c>
      <c r="G375" s="257">
        <v>40</v>
      </c>
      <c r="I375" s="257">
        <v>22560.46</v>
      </c>
    </row>
    <row r="376" spans="3:9" x14ac:dyDescent="0.2">
      <c r="C376" s="255">
        <v>44867</v>
      </c>
      <c r="D376" s="256" t="s">
        <v>1200</v>
      </c>
      <c r="E376" s="256" t="s">
        <v>1201</v>
      </c>
      <c r="F376" s="256" t="s">
        <v>1195</v>
      </c>
      <c r="G376" s="257">
        <v>20</v>
      </c>
      <c r="I376" s="257">
        <v>22540.46</v>
      </c>
    </row>
    <row r="377" spans="3:9" x14ac:dyDescent="0.2">
      <c r="C377" s="255">
        <v>44867</v>
      </c>
      <c r="D377" s="256" t="s">
        <v>1202</v>
      </c>
      <c r="E377" s="256" t="s">
        <v>1203</v>
      </c>
      <c r="F377" s="256" t="s">
        <v>1195</v>
      </c>
      <c r="G377" s="257">
        <v>100</v>
      </c>
      <c r="I377" s="257">
        <v>22440.46</v>
      </c>
    </row>
    <row r="378" spans="3:9" x14ac:dyDescent="0.2">
      <c r="C378" s="255">
        <v>44868</v>
      </c>
      <c r="D378" s="256" t="s">
        <v>1204</v>
      </c>
      <c r="E378" s="256" t="s">
        <v>1205</v>
      </c>
      <c r="F378" s="256" t="s">
        <v>1206</v>
      </c>
      <c r="G378" s="257">
        <v>272.86</v>
      </c>
      <c r="I378" s="257">
        <v>22167.599999999999</v>
      </c>
    </row>
    <row r="379" spans="3:9" x14ac:dyDescent="0.2">
      <c r="C379" s="255">
        <v>44868</v>
      </c>
      <c r="D379" s="256" t="s">
        <v>1207</v>
      </c>
      <c r="E379" s="256" t="s">
        <v>1208</v>
      </c>
      <c r="F379" s="256" t="s">
        <v>1206</v>
      </c>
      <c r="H379" s="257">
        <v>272.85000000000002</v>
      </c>
      <c r="I379" s="257">
        <v>22440.45</v>
      </c>
    </row>
    <row r="380" spans="3:9" x14ac:dyDescent="0.2">
      <c r="C380" s="255">
        <v>44868</v>
      </c>
      <c r="D380" s="256" t="s">
        <v>1209</v>
      </c>
      <c r="E380" s="256" t="s">
        <v>1210</v>
      </c>
      <c r="F380" s="256" t="s">
        <v>1206</v>
      </c>
      <c r="G380" s="257">
        <v>60</v>
      </c>
      <c r="I380" s="257">
        <v>22380.45</v>
      </c>
    </row>
    <row r="381" spans="3:9" x14ac:dyDescent="0.2">
      <c r="C381" s="255">
        <v>44868</v>
      </c>
      <c r="D381" s="256" t="s">
        <v>1211</v>
      </c>
      <c r="E381" s="256" t="s">
        <v>1212</v>
      </c>
      <c r="F381" s="256" t="s">
        <v>1206</v>
      </c>
      <c r="G381" s="257">
        <v>15</v>
      </c>
      <c r="I381" s="257">
        <v>22365.45</v>
      </c>
    </row>
    <row r="382" spans="3:9" x14ac:dyDescent="0.2">
      <c r="C382" s="255">
        <v>44869</v>
      </c>
      <c r="D382" s="256" t="s">
        <v>1213</v>
      </c>
      <c r="E382" s="256" t="s">
        <v>1214</v>
      </c>
      <c r="F382" s="256" t="s">
        <v>1215</v>
      </c>
      <c r="G382" s="257">
        <v>1528.01</v>
      </c>
      <c r="I382" s="257">
        <v>20837.439999999999</v>
      </c>
    </row>
    <row r="383" spans="3:9" x14ac:dyDescent="0.2">
      <c r="C383" s="255">
        <v>44869</v>
      </c>
      <c r="D383" s="256" t="s">
        <v>1216</v>
      </c>
      <c r="E383" s="256" t="s">
        <v>1217</v>
      </c>
      <c r="F383" s="256" t="s">
        <v>1215</v>
      </c>
      <c r="H383" s="257">
        <v>1500</v>
      </c>
      <c r="I383" s="257">
        <v>22337.439999999999</v>
      </c>
    </row>
    <row r="384" spans="3:9" x14ac:dyDescent="0.2">
      <c r="C384" s="255">
        <v>44869</v>
      </c>
      <c r="D384" s="256" t="s">
        <v>1218</v>
      </c>
      <c r="E384" s="256" t="s">
        <v>1219</v>
      </c>
      <c r="F384" s="256" t="s">
        <v>1215</v>
      </c>
      <c r="G384" s="257">
        <v>6600</v>
      </c>
      <c r="I384" s="257">
        <v>15737.44</v>
      </c>
    </row>
    <row r="385" spans="3:9" x14ac:dyDescent="0.2">
      <c r="C385" s="255">
        <v>44870</v>
      </c>
      <c r="D385" s="256" t="s">
        <v>1220</v>
      </c>
      <c r="E385" s="256" t="s">
        <v>1221</v>
      </c>
      <c r="F385" s="256" t="s">
        <v>1222</v>
      </c>
      <c r="G385" s="257">
        <v>309.83</v>
      </c>
      <c r="I385" s="257">
        <v>15427.61</v>
      </c>
    </row>
    <row r="386" spans="3:9" x14ac:dyDescent="0.2">
      <c r="C386" s="255">
        <v>44870</v>
      </c>
      <c r="D386" s="256" t="s">
        <v>1223</v>
      </c>
      <c r="E386" s="256" t="s">
        <v>1224</v>
      </c>
      <c r="F386" s="256" t="s">
        <v>1222</v>
      </c>
      <c r="G386" s="257">
        <v>0.24</v>
      </c>
      <c r="I386" s="257">
        <v>15427.37</v>
      </c>
    </row>
    <row r="387" spans="3:9" x14ac:dyDescent="0.2">
      <c r="C387" s="255">
        <v>44870</v>
      </c>
      <c r="D387" s="256" t="s">
        <v>1225</v>
      </c>
      <c r="E387" s="256" t="s">
        <v>1226</v>
      </c>
      <c r="F387" s="256" t="s">
        <v>1222</v>
      </c>
      <c r="G387" s="257">
        <v>118</v>
      </c>
      <c r="I387" s="257">
        <v>15309.37</v>
      </c>
    </row>
    <row r="388" spans="3:9" x14ac:dyDescent="0.2">
      <c r="C388" s="255">
        <v>44870</v>
      </c>
      <c r="D388" s="256" t="s">
        <v>1227</v>
      </c>
      <c r="E388" s="256" t="s">
        <v>1228</v>
      </c>
      <c r="F388" s="256" t="s">
        <v>1222</v>
      </c>
      <c r="H388" s="257">
        <v>6</v>
      </c>
      <c r="I388" s="257">
        <v>15315.37</v>
      </c>
    </row>
    <row r="389" spans="3:9" x14ac:dyDescent="0.2">
      <c r="C389" s="255">
        <v>44872</v>
      </c>
      <c r="D389" s="256" t="s">
        <v>1229</v>
      </c>
      <c r="E389" s="256" t="s">
        <v>1230</v>
      </c>
      <c r="F389" s="256" t="s">
        <v>1231</v>
      </c>
      <c r="G389" s="257">
        <v>36</v>
      </c>
      <c r="I389" s="257">
        <v>15279.37</v>
      </c>
    </row>
    <row r="390" spans="3:9" x14ac:dyDescent="0.2">
      <c r="C390" s="255">
        <v>44872</v>
      </c>
      <c r="D390" s="256" t="s">
        <v>1232</v>
      </c>
      <c r="E390" s="256" t="s">
        <v>1233</v>
      </c>
      <c r="F390" s="256" t="s">
        <v>1231</v>
      </c>
      <c r="G390" s="257">
        <v>27</v>
      </c>
      <c r="I390" s="257">
        <v>15252.37</v>
      </c>
    </row>
    <row r="391" spans="3:9" x14ac:dyDescent="0.2">
      <c r="C391" s="255">
        <v>44873</v>
      </c>
      <c r="D391" s="256" t="s">
        <v>1234</v>
      </c>
      <c r="E391" s="256" t="s">
        <v>1235</v>
      </c>
      <c r="F391" s="256" t="s">
        <v>1236</v>
      </c>
      <c r="G391" s="257">
        <v>660</v>
      </c>
      <c r="I391" s="257">
        <v>14592.37</v>
      </c>
    </row>
    <row r="392" spans="3:9" x14ac:dyDescent="0.2">
      <c r="C392" s="255">
        <v>44873</v>
      </c>
      <c r="D392" s="256" t="s">
        <v>1237</v>
      </c>
      <c r="E392" s="256" t="s">
        <v>1238</v>
      </c>
      <c r="F392" s="256" t="s">
        <v>1236</v>
      </c>
      <c r="H392" s="257">
        <v>110</v>
      </c>
      <c r="I392" s="257">
        <v>14702.37</v>
      </c>
    </row>
    <row r="393" spans="3:9" x14ac:dyDescent="0.2">
      <c r="C393" s="255">
        <v>44873</v>
      </c>
      <c r="D393" s="256" t="s">
        <v>1239</v>
      </c>
      <c r="E393" s="256" t="s">
        <v>1240</v>
      </c>
      <c r="F393" s="256" t="s">
        <v>1236</v>
      </c>
      <c r="H393" s="257">
        <v>110</v>
      </c>
      <c r="I393" s="257">
        <v>14812.37</v>
      </c>
    </row>
    <row r="394" spans="3:9" x14ac:dyDescent="0.2">
      <c r="C394" s="255">
        <v>44873</v>
      </c>
      <c r="D394" s="256" t="s">
        <v>1241</v>
      </c>
      <c r="E394" s="256" t="s">
        <v>1242</v>
      </c>
      <c r="F394" s="256" t="s">
        <v>1236</v>
      </c>
      <c r="H394" s="257">
        <v>110</v>
      </c>
      <c r="I394" s="257">
        <v>14922.37</v>
      </c>
    </row>
    <row r="395" spans="3:9" x14ac:dyDescent="0.2">
      <c r="C395" s="255">
        <v>44873</v>
      </c>
      <c r="D395" s="256" t="s">
        <v>1243</v>
      </c>
      <c r="E395" s="256" t="s">
        <v>1244</v>
      </c>
      <c r="F395" s="256" t="s">
        <v>1236</v>
      </c>
      <c r="G395" s="257">
        <v>134</v>
      </c>
      <c r="I395" s="257">
        <v>14788.37</v>
      </c>
    </row>
    <row r="396" spans="3:9" x14ac:dyDescent="0.2">
      <c r="C396" s="255">
        <v>44873</v>
      </c>
      <c r="D396" s="256" t="s">
        <v>1245</v>
      </c>
      <c r="E396" s="256" t="s">
        <v>1246</v>
      </c>
      <c r="F396" s="256" t="s">
        <v>1236</v>
      </c>
      <c r="G396" s="257">
        <v>80</v>
      </c>
      <c r="I396" s="257">
        <v>14708.37</v>
      </c>
    </row>
    <row r="397" spans="3:9" x14ac:dyDescent="0.2">
      <c r="C397" s="255">
        <v>44873</v>
      </c>
      <c r="D397" s="256" t="s">
        <v>1247</v>
      </c>
      <c r="E397" s="256" t="s">
        <v>1248</v>
      </c>
      <c r="F397" s="256" t="s">
        <v>1236</v>
      </c>
      <c r="G397" s="257">
        <v>61</v>
      </c>
      <c r="I397" s="257">
        <v>14647.37</v>
      </c>
    </row>
    <row r="398" spans="3:9" x14ac:dyDescent="0.2">
      <c r="C398" s="255">
        <v>44874</v>
      </c>
      <c r="D398" s="256" t="s">
        <v>1249</v>
      </c>
      <c r="E398" s="256" t="s">
        <v>1250</v>
      </c>
      <c r="F398" s="256" t="s">
        <v>1251</v>
      </c>
      <c r="H398" s="257">
        <v>110</v>
      </c>
      <c r="I398" s="257">
        <v>14757.37</v>
      </c>
    </row>
    <row r="399" spans="3:9" x14ac:dyDescent="0.2">
      <c r="C399" s="255">
        <v>44874</v>
      </c>
      <c r="D399" s="256" t="s">
        <v>1252</v>
      </c>
      <c r="E399" s="256" t="s">
        <v>1253</v>
      </c>
      <c r="F399" s="256" t="s">
        <v>1251</v>
      </c>
      <c r="G399" s="257">
        <v>166.8</v>
      </c>
      <c r="I399" s="257">
        <v>14590.57</v>
      </c>
    </row>
    <row r="400" spans="3:9" x14ac:dyDescent="0.2">
      <c r="C400" s="255">
        <v>44874</v>
      </c>
      <c r="D400" s="256" t="s">
        <v>1254</v>
      </c>
      <c r="E400" s="256" t="s">
        <v>1255</v>
      </c>
      <c r="F400" s="256" t="s">
        <v>1251</v>
      </c>
      <c r="G400" s="257">
        <v>103.95</v>
      </c>
      <c r="I400" s="257">
        <v>14486.62</v>
      </c>
    </row>
    <row r="401" spans="3:9" x14ac:dyDescent="0.2">
      <c r="C401" s="255">
        <v>44874</v>
      </c>
      <c r="D401" s="256" t="s">
        <v>1256</v>
      </c>
      <c r="E401" s="256" t="s">
        <v>1257</v>
      </c>
      <c r="F401" s="256" t="s">
        <v>1251</v>
      </c>
      <c r="G401" s="257">
        <v>175</v>
      </c>
      <c r="I401" s="257">
        <v>14311.62</v>
      </c>
    </row>
    <row r="402" spans="3:9" x14ac:dyDescent="0.2">
      <c r="C402" s="255">
        <v>44874</v>
      </c>
      <c r="D402" s="256" t="s">
        <v>1258</v>
      </c>
      <c r="E402" s="256" t="s">
        <v>1259</v>
      </c>
      <c r="F402" s="256" t="s">
        <v>1251</v>
      </c>
      <c r="G402" s="257">
        <v>20</v>
      </c>
      <c r="I402" s="257">
        <v>14291.62</v>
      </c>
    </row>
    <row r="403" spans="3:9" x14ac:dyDescent="0.2">
      <c r="C403" s="255">
        <v>44874</v>
      </c>
      <c r="D403" s="256" t="s">
        <v>1260</v>
      </c>
      <c r="E403" s="256" t="s">
        <v>1261</v>
      </c>
      <c r="F403" s="256" t="s">
        <v>1251</v>
      </c>
      <c r="G403" s="257">
        <v>46</v>
      </c>
      <c r="I403" s="257">
        <v>14245.62</v>
      </c>
    </row>
    <row r="404" spans="3:9" x14ac:dyDescent="0.2">
      <c r="C404" s="255">
        <v>44874</v>
      </c>
      <c r="D404" s="256" t="s">
        <v>1262</v>
      </c>
      <c r="E404" s="256" t="s">
        <v>1263</v>
      </c>
      <c r="F404" s="256" t="s">
        <v>1251</v>
      </c>
      <c r="G404" s="257">
        <v>30</v>
      </c>
      <c r="I404" s="257">
        <v>14215.62</v>
      </c>
    </row>
    <row r="405" spans="3:9" x14ac:dyDescent="0.2">
      <c r="C405" s="255">
        <v>44875</v>
      </c>
      <c r="D405" s="256" t="s">
        <v>1264</v>
      </c>
      <c r="E405" s="256" t="s">
        <v>1265</v>
      </c>
      <c r="F405" s="256" t="s">
        <v>1266</v>
      </c>
      <c r="H405" s="257">
        <v>85</v>
      </c>
      <c r="I405" s="257">
        <v>14300.62</v>
      </c>
    </row>
    <row r="406" spans="3:9" x14ac:dyDescent="0.2">
      <c r="C406" s="255">
        <v>44875</v>
      </c>
      <c r="D406" s="256" t="s">
        <v>1267</v>
      </c>
      <c r="E406" s="256" t="s">
        <v>1268</v>
      </c>
      <c r="F406" s="256" t="s">
        <v>1266</v>
      </c>
      <c r="G406" s="257">
        <v>60</v>
      </c>
      <c r="I406" s="257">
        <v>14240.62</v>
      </c>
    </row>
    <row r="407" spans="3:9" x14ac:dyDescent="0.2">
      <c r="C407" s="255">
        <v>44875</v>
      </c>
      <c r="D407" s="256" t="s">
        <v>1269</v>
      </c>
      <c r="E407" s="256" t="s">
        <v>1270</v>
      </c>
      <c r="F407" s="256" t="s">
        <v>1266</v>
      </c>
      <c r="G407" s="257">
        <v>36</v>
      </c>
      <c r="I407" s="257">
        <v>14204.62</v>
      </c>
    </row>
    <row r="408" spans="3:9" x14ac:dyDescent="0.2">
      <c r="C408" s="255">
        <v>44876</v>
      </c>
      <c r="D408" s="256" t="s">
        <v>1271</v>
      </c>
      <c r="E408" s="256" t="s">
        <v>1272</v>
      </c>
      <c r="F408" s="256" t="s">
        <v>1273</v>
      </c>
      <c r="G408" s="257">
        <v>110.6</v>
      </c>
      <c r="I408" s="257">
        <v>14094.02</v>
      </c>
    </row>
    <row r="409" spans="3:9" x14ac:dyDescent="0.2">
      <c r="C409" s="255">
        <v>44876</v>
      </c>
      <c r="D409" s="256" t="s">
        <v>1274</v>
      </c>
      <c r="E409" s="256" t="s">
        <v>1275</v>
      </c>
      <c r="F409" s="256" t="s">
        <v>1273</v>
      </c>
      <c r="G409" s="257">
        <v>60</v>
      </c>
      <c r="I409" s="257">
        <v>14034.02</v>
      </c>
    </row>
    <row r="410" spans="3:9" x14ac:dyDescent="0.2">
      <c r="C410" s="255">
        <v>44878</v>
      </c>
      <c r="D410" s="256" t="s">
        <v>1276</v>
      </c>
      <c r="E410" s="256" t="s">
        <v>1277</v>
      </c>
      <c r="F410" s="256" t="s">
        <v>1278</v>
      </c>
      <c r="H410" s="257">
        <v>103.5</v>
      </c>
      <c r="I410" s="257">
        <v>14137.52</v>
      </c>
    </row>
    <row r="411" spans="3:9" x14ac:dyDescent="0.2">
      <c r="C411" s="255">
        <v>44879</v>
      </c>
      <c r="D411" s="256" t="s">
        <v>1279</v>
      </c>
      <c r="E411" s="256" t="s">
        <v>1280</v>
      </c>
      <c r="F411" s="256" t="s">
        <v>1281</v>
      </c>
      <c r="G411" s="257">
        <v>100</v>
      </c>
      <c r="I411" s="257">
        <v>14037.52</v>
      </c>
    </row>
    <row r="412" spans="3:9" x14ac:dyDescent="0.2">
      <c r="C412" s="255">
        <v>44879</v>
      </c>
      <c r="D412" s="256" t="s">
        <v>1282</v>
      </c>
      <c r="E412" s="256" t="s">
        <v>1283</v>
      </c>
      <c r="F412" s="256" t="s">
        <v>1281</v>
      </c>
      <c r="H412" s="257">
        <v>110</v>
      </c>
      <c r="I412" s="257">
        <v>14147.52</v>
      </c>
    </row>
    <row r="413" spans="3:9" x14ac:dyDescent="0.2">
      <c r="C413" s="255">
        <v>44879</v>
      </c>
      <c r="D413" s="256" t="s">
        <v>1109</v>
      </c>
      <c r="E413" s="256" t="s">
        <v>1284</v>
      </c>
      <c r="F413" s="256" t="s">
        <v>1281</v>
      </c>
      <c r="G413" s="257">
        <v>179</v>
      </c>
      <c r="I413" s="257">
        <v>13968.52</v>
      </c>
    </row>
    <row r="414" spans="3:9" x14ac:dyDescent="0.2">
      <c r="C414" s="255">
        <v>44879</v>
      </c>
      <c r="D414" s="256" t="s">
        <v>1285</v>
      </c>
      <c r="E414" s="256" t="s">
        <v>1286</v>
      </c>
      <c r="F414" s="256" t="s">
        <v>1281</v>
      </c>
      <c r="G414" s="257">
        <v>54</v>
      </c>
      <c r="I414" s="257">
        <v>13914.52</v>
      </c>
    </row>
    <row r="415" spans="3:9" x14ac:dyDescent="0.2">
      <c r="C415" s="255">
        <v>44879</v>
      </c>
      <c r="D415" s="256" t="s">
        <v>1287</v>
      </c>
      <c r="E415" s="256" t="s">
        <v>1288</v>
      </c>
      <c r="F415" s="256" t="s">
        <v>1281</v>
      </c>
      <c r="G415" s="257">
        <v>25</v>
      </c>
      <c r="I415" s="257">
        <v>13889.52</v>
      </c>
    </row>
    <row r="416" spans="3:9" x14ac:dyDescent="0.2">
      <c r="C416" s="255">
        <v>44879</v>
      </c>
      <c r="D416" s="256" t="s">
        <v>1289</v>
      </c>
      <c r="E416" s="256" t="s">
        <v>1290</v>
      </c>
      <c r="F416" s="256" t="s">
        <v>1281</v>
      </c>
      <c r="G416" s="257">
        <v>7</v>
      </c>
      <c r="I416" s="257">
        <v>13882.52</v>
      </c>
    </row>
    <row r="417" spans="3:9" x14ac:dyDescent="0.2">
      <c r="C417" s="255">
        <v>44879</v>
      </c>
      <c r="D417" s="256" t="s">
        <v>1291</v>
      </c>
      <c r="E417" s="256" t="s">
        <v>1292</v>
      </c>
      <c r="F417" s="256" t="s">
        <v>1293</v>
      </c>
      <c r="H417" s="257">
        <v>27000</v>
      </c>
      <c r="I417" s="257">
        <v>40882.519999999997</v>
      </c>
    </row>
    <row r="418" spans="3:9" x14ac:dyDescent="0.2">
      <c r="C418" s="255">
        <v>44879</v>
      </c>
      <c r="D418" s="256" t="s">
        <v>1294</v>
      </c>
      <c r="E418" s="256" t="s">
        <v>1295</v>
      </c>
      <c r="F418" s="256" t="s">
        <v>1281</v>
      </c>
      <c r="G418" s="257">
        <v>52</v>
      </c>
      <c r="I418" s="257">
        <v>40830.519999999997</v>
      </c>
    </row>
    <row r="419" spans="3:9" x14ac:dyDescent="0.2">
      <c r="C419" s="255">
        <v>44880</v>
      </c>
      <c r="D419" s="256" t="s">
        <v>1296</v>
      </c>
      <c r="E419" s="256" t="s">
        <v>1297</v>
      </c>
      <c r="F419" s="256" t="s">
        <v>1293</v>
      </c>
      <c r="H419" s="257">
        <v>523</v>
      </c>
      <c r="I419" s="257">
        <v>41353.519999999997</v>
      </c>
    </row>
    <row r="420" spans="3:9" x14ac:dyDescent="0.2">
      <c r="C420" s="255">
        <v>44880</v>
      </c>
      <c r="D420" s="256" t="s">
        <v>1298</v>
      </c>
      <c r="E420" s="256" t="s">
        <v>1299</v>
      </c>
      <c r="F420" s="256" t="s">
        <v>1293</v>
      </c>
      <c r="G420" s="257">
        <v>1</v>
      </c>
      <c r="I420" s="257">
        <v>41352.519999999997</v>
      </c>
    </row>
    <row r="421" spans="3:9" x14ac:dyDescent="0.2">
      <c r="C421" s="255">
        <v>44880</v>
      </c>
      <c r="D421" s="256" t="s">
        <v>1300</v>
      </c>
      <c r="E421" s="256" t="s">
        <v>1301</v>
      </c>
      <c r="F421" s="256" t="s">
        <v>1293</v>
      </c>
      <c r="G421" s="257">
        <v>310</v>
      </c>
      <c r="I421" s="257">
        <v>41042.519999999997</v>
      </c>
    </row>
    <row r="422" spans="3:9" x14ac:dyDescent="0.2">
      <c r="C422" s="255">
        <v>44880</v>
      </c>
      <c r="D422" s="256" t="s">
        <v>1302</v>
      </c>
      <c r="E422" s="256" t="s">
        <v>1303</v>
      </c>
      <c r="F422" s="256" t="s">
        <v>1293</v>
      </c>
      <c r="H422" s="257">
        <v>310</v>
      </c>
      <c r="I422" s="257">
        <v>41352.519999999997</v>
      </c>
    </row>
    <row r="423" spans="3:9" x14ac:dyDescent="0.2">
      <c r="C423" s="255">
        <v>44880</v>
      </c>
      <c r="D423" s="256" t="s">
        <v>1304</v>
      </c>
      <c r="E423" s="256" t="s">
        <v>1305</v>
      </c>
      <c r="F423" s="256" t="s">
        <v>1293</v>
      </c>
      <c r="G423" s="257">
        <v>80</v>
      </c>
      <c r="I423" s="257">
        <v>41272.519999999997</v>
      </c>
    </row>
    <row r="424" spans="3:9" x14ac:dyDescent="0.2">
      <c r="C424" s="255">
        <v>44881</v>
      </c>
      <c r="D424" s="256" t="s">
        <v>1306</v>
      </c>
      <c r="E424" s="256" t="s">
        <v>1307</v>
      </c>
      <c r="F424" s="256" t="s">
        <v>1308</v>
      </c>
      <c r="G424" s="257">
        <v>101.05</v>
      </c>
      <c r="I424" s="257">
        <v>41171.47</v>
      </c>
    </row>
    <row r="425" spans="3:9" x14ac:dyDescent="0.2">
      <c r="C425" s="255">
        <v>44881</v>
      </c>
      <c r="D425" s="256" t="s">
        <v>1309</v>
      </c>
      <c r="E425" s="256" t="s">
        <v>335</v>
      </c>
      <c r="F425" s="256" t="s">
        <v>1308</v>
      </c>
      <c r="H425" s="257">
        <v>66</v>
      </c>
      <c r="I425" s="257">
        <v>41237.47</v>
      </c>
    </row>
    <row r="426" spans="3:9" x14ac:dyDescent="0.2">
      <c r="C426" s="255">
        <v>44881</v>
      </c>
      <c r="D426" s="256" t="s">
        <v>1310</v>
      </c>
      <c r="E426" s="256" t="s">
        <v>1311</v>
      </c>
      <c r="F426" s="256" t="s">
        <v>1308</v>
      </c>
      <c r="G426" s="257">
        <v>240</v>
      </c>
      <c r="I426" s="257">
        <v>40997.47</v>
      </c>
    </row>
    <row r="427" spans="3:9" x14ac:dyDescent="0.2">
      <c r="C427" s="255">
        <v>44881</v>
      </c>
      <c r="D427" s="256" t="s">
        <v>1312</v>
      </c>
      <c r="E427" s="256" t="s">
        <v>1313</v>
      </c>
      <c r="F427" s="256" t="s">
        <v>1308</v>
      </c>
      <c r="G427" s="257">
        <v>15</v>
      </c>
      <c r="I427" s="257">
        <v>40982.47</v>
      </c>
    </row>
    <row r="428" spans="3:9" x14ac:dyDescent="0.2">
      <c r="C428" s="255">
        <v>44881</v>
      </c>
      <c r="D428" s="256" t="s">
        <v>1314</v>
      </c>
      <c r="E428" s="256" t="s">
        <v>1315</v>
      </c>
      <c r="F428" s="256" t="s">
        <v>1308</v>
      </c>
      <c r="G428" s="257">
        <v>57</v>
      </c>
      <c r="I428" s="257">
        <v>40925.47</v>
      </c>
    </row>
    <row r="429" spans="3:9" x14ac:dyDescent="0.2">
      <c r="C429" s="255">
        <v>44881</v>
      </c>
      <c r="D429" s="256" t="s">
        <v>1316</v>
      </c>
      <c r="E429" s="256" t="s">
        <v>1317</v>
      </c>
      <c r="F429" s="256" t="s">
        <v>1308</v>
      </c>
      <c r="G429" s="257">
        <v>15125</v>
      </c>
      <c r="I429" s="257">
        <v>25800.47</v>
      </c>
    </row>
    <row r="430" spans="3:9" x14ac:dyDescent="0.2">
      <c r="C430" s="255">
        <v>44882</v>
      </c>
      <c r="D430" s="256" t="s">
        <v>1318</v>
      </c>
      <c r="E430" s="256" t="s">
        <v>1319</v>
      </c>
      <c r="F430" s="256" t="s">
        <v>1320</v>
      </c>
      <c r="H430" s="257">
        <v>34</v>
      </c>
      <c r="I430" s="257">
        <v>25834.47</v>
      </c>
    </row>
    <row r="431" spans="3:9" x14ac:dyDescent="0.2">
      <c r="C431" s="255">
        <v>44882</v>
      </c>
      <c r="D431" s="256" t="s">
        <v>1321</v>
      </c>
      <c r="E431" s="256" t="s">
        <v>1322</v>
      </c>
      <c r="F431" s="256" t="s">
        <v>1320</v>
      </c>
      <c r="G431" s="257">
        <v>85.29</v>
      </c>
      <c r="I431" s="257">
        <v>25749.18</v>
      </c>
    </row>
    <row r="432" spans="3:9" x14ac:dyDescent="0.2">
      <c r="C432" s="255">
        <v>44882</v>
      </c>
      <c r="D432" s="256" t="s">
        <v>1323</v>
      </c>
      <c r="E432" s="256" t="s">
        <v>1324</v>
      </c>
      <c r="F432" s="256" t="s">
        <v>1320</v>
      </c>
      <c r="G432" s="257">
        <v>127.91</v>
      </c>
      <c r="I432" s="257">
        <v>25621.27</v>
      </c>
    </row>
    <row r="433" spans="3:9" x14ac:dyDescent="0.2">
      <c r="C433" s="255">
        <v>44883</v>
      </c>
      <c r="D433" s="256" t="s">
        <v>1325</v>
      </c>
      <c r="E433" s="256" t="s">
        <v>1326</v>
      </c>
      <c r="F433" s="256" t="s">
        <v>1327</v>
      </c>
      <c r="G433" s="257">
        <v>175</v>
      </c>
      <c r="I433" s="257">
        <v>25446.27</v>
      </c>
    </row>
    <row r="434" spans="3:9" x14ac:dyDescent="0.2">
      <c r="C434" s="255">
        <v>44883</v>
      </c>
      <c r="D434" s="256" t="s">
        <v>1328</v>
      </c>
      <c r="E434" s="256" t="s">
        <v>1329</v>
      </c>
      <c r="F434" s="256" t="s">
        <v>1327</v>
      </c>
      <c r="G434" s="257">
        <v>70</v>
      </c>
      <c r="I434" s="257">
        <v>25376.27</v>
      </c>
    </row>
    <row r="435" spans="3:9" x14ac:dyDescent="0.2">
      <c r="C435" s="255">
        <v>44883</v>
      </c>
      <c r="D435" s="256" t="s">
        <v>1330</v>
      </c>
      <c r="E435" s="256" t="s">
        <v>1331</v>
      </c>
      <c r="F435" s="256" t="s">
        <v>1327</v>
      </c>
      <c r="G435" s="257">
        <v>20</v>
      </c>
      <c r="I435" s="257">
        <v>25356.27</v>
      </c>
    </row>
    <row r="436" spans="3:9" x14ac:dyDescent="0.2">
      <c r="C436" s="255">
        <v>44883</v>
      </c>
      <c r="D436" s="256" t="s">
        <v>1332</v>
      </c>
      <c r="E436" s="256" t="s">
        <v>1333</v>
      </c>
      <c r="F436" s="256" t="s">
        <v>1327</v>
      </c>
      <c r="G436" s="257">
        <v>30</v>
      </c>
      <c r="I436" s="257">
        <v>25326.27</v>
      </c>
    </row>
    <row r="437" spans="3:9" x14ac:dyDescent="0.2">
      <c r="C437" s="255">
        <v>44883</v>
      </c>
      <c r="D437" s="256" t="s">
        <v>1334</v>
      </c>
      <c r="E437" s="256" t="s">
        <v>1335</v>
      </c>
      <c r="F437" s="256" t="s">
        <v>1327</v>
      </c>
      <c r="G437" s="257">
        <v>72</v>
      </c>
      <c r="I437" s="257">
        <v>25254.27</v>
      </c>
    </row>
    <row r="438" spans="3:9" x14ac:dyDescent="0.2">
      <c r="C438" s="255">
        <v>44884</v>
      </c>
      <c r="D438" s="256" t="s">
        <v>1336</v>
      </c>
      <c r="E438" s="256" t="s">
        <v>1337</v>
      </c>
      <c r="F438" s="256" t="s">
        <v>1338</v>
      </c>
      <c r="G438" s="257">
        <v>40</v>
      </c>
      <c r="I438" s="257">
        <v>25214.27</v>
      </c>
    </row>
    <row r="439" spans="3:9" x14ac:dyDescent="0.2">
      <c r="C439" s="255">
        <v>44884</v>
      </c>
      <c r="D439" s="256" t="s">
        <v>1339</v>
      </c>
      <c r="E439" s="256" t="s">
        <v>1340</v>
      </c>
      <c r="F439" s="256" t="s">
        <v>1338</v>
      </c>
      <c r="G439" s="257">
        <v>60</v>
      </c>
      <c r="I439" s="257">
        <v>25154.27</v>
      </c>
    </row>
    <row r="440" spans="3:9" x14ac:dyDescent="0.2">
      <c r="C440" s="255">
        <v>44884</v>
      </c>
      <c r="D440" s="256" t="s">
        <v>1341</v>
      </c>
      <c r="E440" s="256" t="s">
        <v>1342</v>
      </c>
      <c r="F440" s="256" t="s">
        <v>1338</v>
      </c>
      <c r="G440" s="257">
        <v>99</v>
      </c>
      <c r="I440" s="257">
        <v>25055.27</v>
      </c>
    </row>
    <row r="441" spans="3:9" x14ac:dyDescent="0.2">
      <c r="C441" s="255">
        <v>44884</v>
      </c>
      <c r="D441" s="256" t="s">
        <v>1343</v>
      </c>
      <c r="E441" s="256" t="s">
        <v>1344</v>
      </c>
      <c r="F441" s="256" t="s">
        <v>1338</v>
      </c>
      <c r="G441" s="257">
        <v>73.5</v>
      </c>
      <c r="I441" s="257">
        <v>24981.77</v>
      </c>
    </row>
    <row r="442" spans="3:9" x14ac:dyDescent="0.2">
      <c r="C442" s="255">
        <v>44884</v>
      </c>
      <c r="D442" s="256" t="s">
        <v>1345</v>
      </c>
      <c r="E442" s="256" t="s">
        <v>1346</v>
      </c>
      <c r="F442" s="256" t="s">
        <v>1338</v>
      </c>
      <c r="G442" s="257">
        <v>200</v>
      </c>
      <c r="I442" s="257">
        <v>24781.77</v>
      </c>
    </row>
    <row r="443" spans="3:9" x14ac:dyDescent="0.2">
      <c r="C443" s="255">
        <v>44884</v>
      </c>
      <c r="D443" s="256" t="s">
        <v>1347</v>
      </c>
      <c r="E443" s="256" t="s">
        <v>1348</v>
      </c>
      <c r="F443" s="256" t="s">
        <v>1338</v>
      </c>
      <c r="G443" s="257">
        <v>30</v>
      </c>
      <c r="I443" s="257">
        <v>24751.77</v>
      </c>
    </row>
    <row r="444" spans="3:9" x14ac:dyDescent="0.2">
      <c r="C444" s="255">
        <v>44884</v>
      </c>
      <c r="D444" s="256" t="s">
        <v>1349</v>
      </c>
      <c r="E444" s="256" t="s">
        <v>1350</v>
      </c>
      <c r="F444" s="256" t="s">
        <v>1338</v>
      </c>
      <c r="H444" s="257">
        <v>77</v>
      </c>
      <c r="I444" s="257">
        <v>24828.77</v>
      </c>
    </row>
    <row r="445" spans="3:9" x14ac:dyDescent="0.2">
      <c r="C445" s="255">
        <v>44885</v>
      </c>
      <c r="D445" s="256" t="s">
        <v>1351</v>
      </c>
      <c r="E445" s="256" t="s">
        <v>1352</v>
      </c>
      <c r="F445" s="256" t="s">
        <v>1353</v>
      </c>
      <c r="G445" s="257">
        <v>112.35</v>
      </c>
      <c r="I445" s="257">
        <v>24716.42</v>
      </c>
    </row>
    <row r="446" spans="3:9" x14ac:dyDescent="0.2">
      <c r="C446" s="255">
        <v>44885</v>
      </c>
      <c r="D446" s="256" t="s">
        <v>1354</v>
      </c>
      <c r="E446" s="256" t="s">
        <v>1355</v>
      </c>
      <c r="F446" s="256" t="s">
        <v>1353</v>
      </c>
      <c r="G446" s="257">
        <v>70</v>
      </c>
      <c r="I446" s="257">
        <v>24646.42</v>
      </c>
    </row>
    <row r="447" spans="3:9" x14ac:dyDescent="0.2">
      <c r="C447" s="255">
        <v>44885</v>
      </c>
      <c r="D447" s="256" t="s">
        <v>1356</v>
      </c>
      <c r="E447" s="256" t="s">
        <v>1357</v>
      </c>
      <c r="F447" s="256" t="s">
        <v>1353</v>
      </c>
      <c r="G447" s="257">
        <v>30</v>
      </c>
      <c r="I447" s="257">
        <v>24616.42</v>
      </c>
    </row>
    <row r="448" spans="3:9" x14ac:dyDescent="0.2">
      <c r="C448" s="255">
        <v>44885</v>
      </c>
      <c r="D448" s="256" t="s">
        <v>1358</v>
      </c>
      <c r="E448" s="256" t="s">
        <v>1359</v>
      </c>
      <c r="F448" s="256" t="s">
        <v>1353</v>
      </c>
      <c r="G448" s="257">
        <v>40</v>
      </c>
      <c r="I448" s="257">
        <v>24576.42</v>
      </c>
    </row>
    <row r="449" spans="3:9" x14ac:dyDescent="0.2">
      <c r="C449" s="255">
        <v>44885</v>
      </c>
      <c r="D449" s="256" t="s">
        <v>1360</v>
      </c>
      <c r="E449" s="256" t="s">
        <v>1361</v>
      </c>
      <c r="F449" s="256" t="s">
        <v>1353</v>
      </c>
      <c r="G449" s="257">
        <v>30</v>
      </c>
      <c r="I449" s="257">
        <v>24546.42</v>
      </c>
    </row>
    <row r="450" spans="3:9" x14ac:dyDescent="0.2">
      <c r="C450" s="255">
        <v>44885</v>
      </c>
      <c r="D450" s="256" t="s">
        <v>1362</v>
      </c>
      <c r="E450" s="256" t="s">
        <v>1363</v>
      </c>
      <c r="F450" s="256" t="s">
        <v>1353</v>
      </c>
      <c r="G450" s="257">
        <v>100</v>
      </c>
      <c r="I450" s="257">
        <v>24446.42</v>
      </c>
    </row>
    <row r="451" spans="3:9" x14ac:dyDescent="0.2">
      <c r="C451" s="255">
        <v>44886</v>
      </c>
      <c r="D451" s="256" t="s">
        <v>1364</v>
      </c>
      <c r="E451" s="256" t="s">
        <v>1365</v>
      </c>
      <c r="F451" s="256" t="s">
        <v>1366</v>
      </c>
      <c r="G451" s="257">
        <v>64.5</v>
      </c>
      <c r="I451" s="257">
        <v>24381.919999999998</v>
      </c>
    </row>
    <row r="452" spans="3:9" x14ac:dyDescent="0.2">
      <c r="C452" s="255">
        <v>44887</v>
      </c>
      <c r="D452" s="256" t="s">
        <v>1367</v>
      </c>
      <c r="E452" s="256" t="s">
        <v>1368</v>
      </c>
      <c r="F452" s="256" t="s">
        <v>1369</v>
      </c>
      <c r="G452" s="257">
        <v>109.5</v>
      </c>
      <c r="I452" s="257">
        <v>24272.42</v>
      </c>
    </row>
    <row r="453" spans="3:9" x14ac:dyDescent="0.2">
      <c r="C453" s="255">
        <v>44887</v>
      </c>
      <c r="D453" s="256" t="s">
        <v>1370</v>
      </c>
      <c r="E453" s="256" t="s">
        <v>1371</v>
      </c>
      <c r="F453" s="256" t="s">
        <v>1369</v>
      </c>
      <c r="G453" s="257">
        <v>110</v>
      </c>
      <c r="I453" s="257">
        <v>24162.42</v>
      </c>
    </row>
    <row r="454" spans="3:9" x14ac:dyDescent="0.2">
      <c r="C454" s="255">
        <v>44888</v>
      </c>
      <c r="D454" s="256" t="s">
        <v>1372</v>
      </c>
      <c r="E454" s="256" t="s">
        <v>1373</v>
      </c>
      <c r="F454" s="256" t="s">
        <v>1374</v>
      </c>
      <c r="G454" s="257">
        <v>95.8</v>
      </c>
      <c r="I454" s="257">
        <v>24066.62</v>
      </c>
    </row>
    <row r="455" spans="3:9" x14ac:dyDescent="0.2">
      <c r="C455" s="255">
        <v>44888</v>
      </c>
      <c r="D455" s="256" t="s">
        <v>1375</v>
      </c>
      <c r="E455" s="256" t="s">
        <v>1376</v>
      </c>
      <c r="F455" s="256" t="s">
        <v>1374</v>
      </c>
      <c r="G455" s="257">
        <v>130</v>
      </c>
      <c r="I455" s="257">
        <v>23936.62</v>
      </c>
    </row>
    <row r="456" spans="3:9" x14ac:dyDescent="0.2">
      <c r="C456" s="255">
        <v>44888</v>
      </c>
      <c r="D456" s="256" t="s">
        <v>1377</v>
      </c>
      <c r="E456" s="256" t="s">
        <v>1378</v>
      </c>
      <c r="F456" s="256" t="s">
        <v>1374</v>
      </c>
      <c r="G456" s="257">
        <v>308</v>
      </c>
      <c r="I456" s="257">
        <v>23628.62</v>
      </c>
    </row>
    <row r="457" spans="3:9" x14ac:dyDescent="0.2">
      <c r="C457" s="255">
        <v>44888</v>
      </c>
      <c r="D457" s="256" t="s">
        <v>1379</v>
      </c>
      <c r="E457" s="256" t="s">
        <v>1380</v>
      </c>
      <c r="F457" s="256" t="s">
        <v>1374</v>
      </c>
      <c r="G457" s="257">
        <v>30</v>
      </c>
      <c r="I457" s="257">
        <v>23598.62</v>
      </c>
    </row>
    <row r="458" spans="3:9" x14ac:dyDescent="0.2">
      <c r="C458" s="255">
        <v>44889</v>
      </c>
      <c r="D458" s="256" t="s">
        <v>1381</v>
      </c>
      <c r="E458" s="256" t="s">
        <v>1382</v>
      </c>
      <c r="F458" s="256" t="s">
        <v>1383</v>
      </c>
      <c r="G458" s="257">
        <v>99.75</v>
      </c>
      <c r="I458" s="257">
        <v>23498.87</v>
      </c>
    </row>
    <row r="459" spans="3:9" x14ac:dyDescent="0.2">
      <c r="C459" s="255">
        <v>44889</v>
      </c>
      <c r="D459" s="256" t="s">
        <v>1384</v>
      </c>
      <c r="E459" s="256" t="s">
        <v>1385</v>
      </c>
      <c r="F459" s="256" t="s">
        <v>1383</v>
      </c>
      <c r="G459" s="257">
        <v>113.56</v>
      </c>
      <c r="I459" s="257">
        <v>23385.31</v>
      </c>
    </row>
    <row r="460" spans="3:9" x14ac:dyDescent="0.2">
      <c r="C460" s="255">
        <v>44890</v>
      </c>
      <c r="D460" s="256" t="s">
        <v>1386</v>
      </c>
      <c r="E460" s="256" t="s">
        <v>1387</v>
      </c>
      <c r="F460" s="256" t="s">
        <v>1388</v>
      </c>
      <c r="G460" s="257">
        <v>111</v>
      </c>
      <c r="I460" s="257">
        <v>23274.31</v>
      </c>
    </row>
    <row r="461" spans="3:9" x14ac:dyDescent="0.2">
      <c r="C461" s="255">
        <v>44890</v>
      </c>
      <c r="D461" s="256" t="s">
        <v>1389</v>
      </c>
      <c r="E461" s="256" t="s">
        <v>1390</v>
      </c>
      <c r="F461" s="256" t="s">
        <v>1388</v>
      </c>
      <c r="H461" s="257">
        <v>20</v>
      </c>
      <c r="I461" s="257">
        <v>23294.31</v>
      </c>
    </row>
    <row r="462" spans="3:9" x14ac:dyDescent="0.2">
      <c r="C462" s="255">
        <v>44890</v>
      </c>
      <c r="D462" s="256" t="s">
        <v>1391</v>
      </c>
      <c r="E462" s="256" t="s">
        <v>1392</v>
      </c>
      <c r="F462" s="256" t="s">
        <v>1388</v>
      </c>
      <c r="G462" s="257">
        <v>60</v>
      </c>
      <c r="I462" s="257">
        <v>23234.31</v>
      </c>
    </row>
    <row r="463" spans="3:9" x14ac:dyDescent="0.2">
      <c r="C463" s="255">
        <v>44891</v>
      </c>
      <c r="D463" s="256" t="s">
        <v>1393</v>
      </c>
      <c r="E463" s="256" t="s">
        <v>1394</v>
      </c>
      <c r="F463" s="256" t="s">
        <v>1395</v>
      </c>
      <c r="G463" s="257">
        <v>342.2</v>
      </c>
      <c r="I463" s="257">
        <v>22892.11</v>
      </c>
    </row>
    <row r="464" spans="3:9" x14ac:dyDescent="0.2">
      <c r="C464" s="255">
        <v>44893</v>
      </c>
      <c r="D464" s="256" t="s">
        <v>1396</v>
      </c>
      <c r="E464" s="256" t="s">
        <v>1397</v>
      </c>
      <c r="F464" s="256" t="s">
        <v>1398</v>
      </c>
      <c r="G464" s="257">
        <v>100</v>
      </c>
      <c r="I464" s="257">
        <v>22792.11</v>
      </c>
    </row>
    <row r="465" spans="3:9" x14ac:dyDescent="0.2">
      <c r="C465" s="255">
        <v>44893</v>
      </c>
      <c r="D465" s="256" t="s">
        <v>1399</v>
      </c>
      <c r="E465" s="256" t="s">
        <v>1400</v>
      </c>
      <c r="F465" s="256" t="s">
        <v>1398</v>
      </c>
      <c r="G465" s="257">
        <v>20</v>
      </c>
      <c r="I465" s="257">
        <v>22772.11</v>
      </c>
    </row>
    <row r="466" spans="3:9" x14ac:dyDescent="0.2">
      <c r="C466" s="255">
        <v>44893</v>
      </c>
      <c r="D466" s="256" t="s">
        <v>1401</v>
      </c>
      <c r="E466" s="256" t="s">
        <v>1402</v>
      </c>
      <c r="F466" s="256" t="s">
        <v>1398</v>
      </c>
      <c r="G466" s="257">
        <v>45</v>
      </c>
      <c r="I466" s="257">
        <v>22727.11</v>
      </c>
    </row>
    <row r="467" spans="3:9" x14ac:dyDescent="0.2">
      <c r="C467" s="255">
        <v>44893</v>
      </c>
      <c r="D467" s="256" t="s">
        <v>1403</v>
      </c>
      <c r="E467" s="256" t="s">
        <v>1404</v>
      </c>
      <c r="F467" s="256" t="s">
        <v>1398</v>
      </c>
      <c r="G467" s="257">
        <v>100</v>
      </c>
      <c r="I467" s="257">
        <v>22627.11</v>
      </c>
    </row>
    <row r="468" spans="3:9" x14ac:dyDescent="0.2">
      <c r="C468" s="255">
        <v>44894</v>
      </c>
      <c r="D468" s="256" t="s">
        <v>1405</v>
      </c>
      <c r="E468" s="256" t="s">
        <v>1406</v>
      </c>
      <c r="F468" s="256" t="s">
        <v>1407</v>
      </c>
      <c r="G468" s="257">
        <v>60</v>
      </c>
      <c r="I468" s="257">
        <v>22567.11</v>
      </c>
    </row>
    <row r="469" spans="3:9" x14ac:dyDescent="0.2">
      <c r="C469" s="255">
        <v>44894</v>
      </c>
      <c r="D469" s="256" t="s">
        <v>1408</v>
      </c>
      <c r="E469" s="256" t="s">
        <v>1409</v>
      </c>
      <c r="F469" s="256" t="s">
        <v>1407</v>
      </c>
      <c r="H469" s="257">
        <v>265</v>
      </c>
      <c r="I469" s="257">
        <v>22832.11</v>
      </c>
    </row>
    <row r="470" spans="3:9" x14ac:dyDescent="0.2">
      <c r="C470" s="255">
        <v>44894</v>
      </c>
      <c r="D470" s="256" t="s">
        <v>1410</v>
      </c>
      <c r="E470" s="256" t="s">
        <v>1411</v>
      </c>
      <c r="F470" s="256" t="s">
        <v>1407</v>
      </c>
      <c r="G470" s="257">
        <v>20</v>
      </c>
      <c r="I470" s="257">
        <v>22812.11</v>
      </c>
    </row>
    <row r="471" spans="3:9" x14ac:dyDescent="0.2">
      <c r="C471" s="255">
        <v>44894</v>
      </c>
      <c r="D471" s="256" t="s">
        <v>1412</v>
      </c>
      <c r="E471" s="256" t="s">
        <v>1413</v>
      </c>
      <c r="F471" s="256" t="s">
        <v>1407</v>
      </c>
      <c r="G471" s="257">
        <v>30</v>
      </c>
      <c r="I471" s="257">
        <v>22782.11</v>
      </c>
    </row>
    <row r="472" spans="3:9" x14ac:dyDescent="0.2">
      <c r="C472" s="255">
        <v>44894</v>
      </c>
      <c r="D472" s="256" t="s">
        <v>1414</v>
      </c>
      <c r="E472" s="256" t="s">
        <v>1415</v>
      </c>
      <c r="F472" s="256" t="s">
        <v>1407</v>
      </c>
      <c r="G472" s="257">
        <v>80</v>
      </c>
      <c r="I472" s="257">
        <v>22702.11</v>
      </c>
    </row>
    <row r="473" spans="3:9" x14ac:dyDescent="0.2">
      <c r="C473" s="255">
        <v>44895</v>
      </c>
      <c r="D473" s="256" t="s">
        <v>1416</v>
      </c>
      <c r="E473" s="256" t="s">
        <v>1417</v>
      </c>
      <c r="F473" s="256" t="s">
        <v>1418</v>
      </c>
      <c r="G473" s="257">
        <v>150</v>
      </c>
      <c r="I473" s="257">
        <v>22552.11</v>
      </c>
    </row>
    <row r="474" spans="3:9" x14ac:dyDescent="0.2">
      <c r="C474" s="255">
        <v>44895</v>
      </c>
      <c r="D474" s="256" t="s">
        <v>1419</v>
      </c>
      <c r="E474" s="256" t="s">
        <v>1420</v>
      </c>
      <c r="F474" s="256" t="s">
        <v>1418</v>
      </c>
      <c r="G474" s="257">
        <v>150</v>
      </c>
      <c r="I474" s="257">
        <v>22402.11</v>
      </c>
    </row>
    <row r="475" spans="3:9" x14ac:dyDescent="0.2">
      <c r="C475" s="255">
        <v>44895</v>
      </c>
      <c r="D475" s="256" t="s">
        <v>1421</v>
      </c>
      <c r="E475" s="256" t="s">
        <v>1422</v>
      </c>
      <c r="F475" s="256" t="s">
        <v>1418</v>
      </c>
      <c r="G475" s="257">
        <v>112</v>
      </c>
      <c r="I475" s="257">
        <v>22290.11</v>
      </c>
    </row>
    <row r="476" spans="3:9" x14ac:dyDescent="0.2">
      <c r="C476" s="255">
        <v>44895</v>
      </c>
      <c r="D476" s="256" t="s">
        <v>1423</v>
      </c>
      <c r="E476" s="256" t="s">
        <v>1424</v>
      </c>
      <c r="F476" s="256" t="s">
        <v>1418</v>
      </c>
      <c r="G476" s="257">
        <v>112</v>
      </c>
      <c r="I476" s="257">
        <v>22178.11</v>
      </c>
    </row>
    <row r="477" spans="3:9" x14ac:dyDescent="0.2">
      <c r="C477" s="255">
        <v>44895</v>
      </c>
      <c r="D477" s="256" t="s">
        <v>1425</v>
      </c>
      <c r="E477" s="256" t="s">
        <v>1426</v>
      </c>
      <c r="F477" s="256" t="s">
        <v>1418</v>
      </c>
      <c r="H477" s="257">
        <v>112.69</v>
      </c>
      <c r="I477" s="257">
        <v>22290.799999999999</v>
      </c>
    </row>
    <row r="478" spans="3:9" x14ac:dyDescent="0.2">
      <c r="C478" s="255">
        <v>44895</v>
      </c>
      <c r="D478" s="256" t="s">
        <v>1427</v>
      </c>
      <c r="E478" s="256" t="s">
        <v>1428</v>
      </c>
      <c r="F478" s="256" t="s">
        <v>1418</v>
      </c>
      <c r="G478" s="257">
        <v>50</v>
      </c>
      <c r="I478" s="257">
        <v>22240.799999999999</v>
      </c>
    </row>
    <row r="479" spans="3:9" x14ac:dyDescent="0.2">
      <c r="C479" s="255">
        <v>44895</v>
      </c>
      <c r="D479" s="256" t="s">
        <v>1429</v>
      </c>
      <c r="E479" s="256" t="s">
        <v>1430</v>
      </c>
      <c r="F479" s="256" t="s">
        <v>1418</v>
      </c>
      <c r="G479" s="257">
        <v>50.4</v>
      </c>
      <c r="I479" s="257">
        <v>22190.400000000001</v>
      </c>
    </row>
    <row r="480" spans="3:9" x14ac:dyDescent="0.2">
      <c r="C480" s="255">
        <v>44895</v>
      </c>
      <c r="D480" s="256" t="s">
        <v>1431</v>
      </c>
      <c r="E480" s="256" t="s">
        <v>1432</v>
      </c>
      <c r="F480" s="256" t="s">
        <v>1418</v>
      </c>
      <c r="G480" s="257">
        <v>20</v>
      </c>
      <c r="I480" s="257">
        <v>22170.400000000001</v>
      </c>
    </row>
    <row r="481" spans="3:9" x14ac:dyDescent="0.2">
      <c r="C481" s="255">
        <v>44895</v>
      </c>
      <c r="D481" s="256" t="s">
        <v>1433</v>
      </c>
      <c r="E481" s="256" t="s">
        <v>1434</v>
      </c>
      <c r="F481" s="256" t="s">
        <v>1418</v>
      </c>
      <c r="H481" s="257">
        <v>50.31</v>
      </c>
      <c r="I481" s="257">
        <v>22220.71</v>
      </c>
    </row>
    <row r="482" spans="3:9" x14ac:dyDescent="0.2">
      <c r="C482" s="255">
        <v>44896</v>
      </c>
      <c r="D482" s="256" t="s">
        <v>1435</v>
      </c>
      <c r="E482" s="256" t="s">
        <v>1436</v>
      </c>
      <c r="F482" s="256" t="s">
        <v>1437</v>
      </c>
      <c r="G482" s="257">
        <v>33</v>
      </c>
      <c r="I482" s="257">
        <v>22187.71</v>
      </c>
    </row>
    <row r="483" spans="3:9" x14ac:dyDescent="0.2">
      <c r="C483" s="255">
        <v>44896</v>
      </c>
      <c r="D483" s="256" t="s">
        <v>1438</v>
      </c>
      <c r="E483" s="256" t="s">
        <v>1439</v>
      </c>
      <c r="F483" s="256" t="s">
        <v>1437</v>
      </c>
      <c r="G483" s="257">
        <v>33</v>
      </c>
      <c r="I483" s="257">
        <v>22154.71</v>
      </c>
    </row>
    <row r="484" spans="3:9" x14ac:dyDescent="0.2">
      <c r="C484" s="255">
        <v>44896</v>
      </c>
      <c r="D484" s="256" t="s">
        <v>1440</v>
      </c>
      <c r="E484" s="256" t="s">
        <v>1441</v>
      </c>
      <c r="F484" s="256" t="s">
        <v>1437</v>
      </c>
      <c r="H484" s="257">
        <v>211</v>
      </c>
      <c r="I484" s="257">
        <v>22365.71</v>
      </c>
    </row>
    <row r="485" spans="3:9" x14ac:dyDescent="0.2">
      <c r="C485" s="255">
        <v>44896</v>
      </c>
      <c r="D485" s="256" t="s">
        <v>1442</v>
      </c>
      <c r="E485" s="256" t="s">
        <v>1443</v>
      </c>
      <c r="F485" s="256" t="s">
        <v>1437</v>
      </c>
      <c r="G485" s="257">
        <v>331.1</v>
      </c>
      <c r="I485" s="257">
        <v>22034.61</v>
      </c>
    </row>
    <row r="486" spans="3:9" x14ac:dyDescent="0.2">
      <c r="C486" s="255">
        <v>44896</v>
      </c>
      <c r="D486" s="256" t="s">
        <v>1444</v>
      </c>
      <c r="E486" s="256" t="s">
        <v>1445</v>
      </c>
      <c r="F486" s="256" t="s">
        <v>1437</v>
      </c>
      <c r="G486" s="257">
        <v>50</v>
      </c>
      <c r="I486" s="257">
        <v>21984.61</v>
      </c>
    </row>
    <row r="487" spans="3:9" x14ac:dyDescent="0.2">
      <c r="C487" s="255">
        <v>44896</v>
      </c>
      <c r="D487" s="256" t="s">
        <v>1446</v>
      </c>
      <c r="E487" s="256" t="s">
        <v>1447</v>
      </c>
      <c r="F487" s="256" t="s">
        <v>1437</v>
      </c>
      <c r="G487" s="257">
        <v>20</v>
      </c>
      <c r="I487" s="257">
        <v>21964.61</v>
      </c>
    </row>
    <row r="488" spans="3:9" x14ac:dyDescent="0.2">
      <c r="C488" s="255">
        <v>44897</v>
      </c>
      <c r="D488" s="256" t="s">
        <v>1448</v>
      </c>
      <c r="E488" s="256" t="s">
        <v>1449</v>
      </c>
      <c r="F488" s="256" t="s">
        <v>1450</v>
      </c>
      <c r="G488" s="257">
        <v>90</v>
      </c>
      <c r="I488" s="257">
        <v>21874.61</v>
      </c>
    </row>
    <row r="489" spans="3:9" x14ac:dyDescent="0.2">
      <c r="C489" s="255">
        <v>44897</v>
      </c>
      <c r="D489" s="256" t="s">
        <v>1451</v>
      </c>
      <c r="E489" s="256" t="s">
        <v>1452</v>
      </c>
      <c r="F489" s="256" t="s">
        <v>1450</v>
      </c>
      <c r="G489" s="257">
        <v>74</v>
      </c>
      <c r="I489" s="257">
        <v>21800.61</v>
      </c>
    </row>
    <row r="490" spans="3:9" x14ac:dyDescent="0.2">
      <c r="C490" s="255">
        <v>44899</v>
      </c>
      <c r="D490" s="256" t="s">
        <v>1453</v>
      </c>
      <c r="E490" s="256" t="s">
        <v>1454</v>
      </c>
      <c r="F490" s="256" t="s">
        <v>1455</v>
      </c>
      <c r="G490" s="257">
        <v>93</v>
      </c>
      <c r="I490" s="257">
        <v>21707.61</v>
      </c>
    </row>
    <row r="491" spans="3:9" x14ac:dyDescent="0.2">
      <c r="C491" s="255">
        <v>44899</v>
      </c>
      <c r="D491" s="256" t="s">
        <v>1456</v>
      </c>
      <c r="E491" s="256" t="s">
        <v>1457</v>
      </c>
      <c r="F491" s="256" t="s">
        <v>1455</v>
      </c>
      <c r="G491" s="257">
        <v>125</v>
      </c>
      <c r="I491" s="257">
        <v>21582.61</v>
      </c>
    </row>
    <row r="492" spans="3:9" x14ac:dyDescent="0.2">
      <c r="C492" s="255">
        <v>44899</v>
      </c>
      <c r="D492" s="256" t="s">
        <v>1458</v>
      </c>
      <c r="E492" s="256" t="s">
        <v>1459</v>
      </c>
      <c r="F492" s="256" t="s">
        <v>1455</v>
      </c>
      <c r="G492" s="257">
        <v>6800</v>
      </c>
      <c r="I492" s="257">
        <v>14782.61</v>
      </c>
    </row>
    <row r="493" spans="3:9" x14ac:dyDescent="0.2">
      <c r="C493" s="255">
        <v>44899</v>
      </c>
      <c r="D493" s="256" t="s">
        <v>1460</v>
      </c>
      <c r="E493" s="256" t="s">
        <v>1461</v>
      </c>
      <c r="F493" s="256" t="s">
        <v>1455</v>
      </c>
      <c r="H493" s="257">
        <v>6</v>
      </c>
      <c r="I493" s="257">
        <v>14788.61</v>
      </c>
    </row>
    <row r="494" spans="3:9" x14ac:dyDescent="0.2">
      <c r="C494" s="255">
        <v>44900</v>
      </c>
      <c r="D494" s="256" t="s">
        <v>1462</v>
      </c>
      <c r="E494" s="256" t="s">
        <v>1463</v>
      </c>
      <c r="F494" s="256" t="s">
        <v>1464</v>
      </c>
      <c r="G494" s="257">
        <v>99</v>
      </c>
      <c r="I494" s="257">
        <v>14689.61</v>
      </c>
    </row>
    <row r="495" spans="3:9" x14ac:dyDescent="0.2">
      <c r="C495" s="255">
        <v>44900</v>
      </c>
      <c r="D495" s="256" t="s">
        <v>1465</v>
      </c>
      <c r="E495" s="256" t="s">
        <v>1466</v>
      </c>
      <c r="F495" s="256" t="s">
        <v>1464</v>
      </c>
      <c r="G495" s="257">
        <v>394</v>
      </c>
      <c r="I495" s="257">
        <v>14295.61</v>
      </c>
    </row>
    <row r="496" spans="3:9" x14ac:dyDescent="0.2">
      <c r="C496" s="255">
        <v>44900</v>
      </c>
      <c r="D496" s="256" t="s">
        <v>1467</v>
      </c>
      <c r="E496" s="256" t="s">
        <v>1468</v>
      </c>
      <c r="F496" s="256" t="s">
        <v>1464</v>
      </c>
      <c r="G496" s="257">
        <v>12</v>
      </c>
      <c r="I496" s="257">
        <v>14283.61</v>
      </c>
    </row>
    <row r="497" spans="3:9" x14ac:dyDescent="0.2">
      <c r="C497" s="255">
        <v>44900</v>
      </c>
      <c r="D497" s="256" t="s">
        <v>1469</v>
      </c>
      <c r="E497" s="256" t="s">
        <v>1470</v>
      </c>
      <c r="F497" s="256" t="s">
        <v>1464</v>
      </c>
      <c r="G497" s="257">
        <v>91</v>
      </c>
      <c r="I497" s="257">
        <v>14192.61</v>
      </c>
    </row>
    <row r="498" spans="3:9" x14ac:dyDescent="0.2">
      <c r="C498" s="255">
        <v>44900</v>
      </c>
      <c r="D498" s="256" t="s">
        <v>1471</v>
      </c>
      <c r="E498" s="256" t="s">
        <v>1472</v>
      </c>
      <c r="F498" s="256" t="s">
        <v>1473</v>
      </c>
      <c r="G498" s="257">
        <v>650</v>
      </c>
      <c r="I498" s="257">
        <v>13542.61</v>
      </c>
    </row>
    <row r="499" spans="3:9" x14ac:dyDescent="0.2">
      <c r="C499" s="255">
        <v>44901</v>
      </c>
      <c r="D499" s="256" t="s">
        <v>1474</v>
      </c>
      <c r="E499" s="256" t="s">
        <v>1475</v>
      </c>
      <c r="F499" s="256" t="s">
        <v>1473</v>
      </c>
      <c r="G499" s="257">
        <v>50</v>
      </c>
      <c r="I499" s="257">
        <v>13492.61</v>
      </c>
    </row>
    <row r="500" spans="3:9" x14ac:dyDescent="0.2">
      <c r="C500" s="255">
        <v>44901</v>
      </c>
      <c r="D500" s="256" t="s">
        <v>1476</v>
      </c>
      <c r="E500" s="256" t="s">
        <v>1477</v>
      </c>
      <c r="F500" s="256" t="s">
        <v>1473</v>
      </c>
      <c r="G500" s="257">
        <v>80</v>
      </c>
      <c r="I500" s="257">
        <v>13412.61</v>
      </c>
    </row>
    <row r="501" spans="3:9" x14ac:dyDescent="0.2">
      <c r="C501" s="255">
        <v>44902</v>
      </c>
      <c r="D501" s="256" t="s">
        <v>1478</v>
      </c>
      <c r="E501" s="256" t="s">
        <v>1479</v>
      </c>
      <c r="F501" s="256" t="s">
        <v>1480</v>
      </c>
      <c r="G501" s="257">
        <v>78</v>
      </c>
      <c r="I501" s="257">
        <v>13334.61</v>
      </c>
    </row>
    <row r="502" spans="3:9" x14ac:dyDescent="0.2">
      <c r="C502" s="255">
        <v>44902</v>
      </c>
      <c r="D502" s="256" t="s">
        <v>1481</v>
      </c>
      <c r="E502" s="256" t="s">
        <v>1482</v>
      </c>
      <c r="F502" s="256" t="s">
        <v>1480</v>
      </c>
      <c r="G502" s="257">
        <v>100</v>
      </c>
      <c r="I502" s="257">
        <v>13234.61</v>
      </c>
    </row>
    <row r="503" spans="3:9" x14ac:dyDescent="0.2">
      <c r="C503" s="255">
        <v>44902</v>
      </c>
      <c r="D503" s="256" t="s">
        <v>1483</v>
      </c>
      <c r="E503" s="256" t="s">
        <v>1484</v>
      </c>
      <c r="F503" s="256" t="s">
        <v>1480</v>
      </c>
      <c r="G503" s="257">
        <v>54</v>
      </c>
      <c r="I503" s="257">
        <v>13180.61</v>
      </c>
    </row>
    <row r="504" spans="3:9" x14ac:dyDescent="0.2">
      <c r="C504" s="255">
        <v>44903</v>
      </c>
      <c r="D504" s="256" t="s">
        <v>1485</v>
      </c>
      <c r="E504" s="256" t="s">
        <v>1486</v>
      </c>
      <c r="F504" s="256" t="s">
        <v>1487</v>
      </c>
      <c r="G504" s="257">
        <v>285</v>
      </c>
      <c r="I504" s="257">
        <v>12895.61</v>
      </c>
    </row>
    <row r="505" spans="3:9" x14ac:dyDescent="0.2">
      <c r="C505" s="255">
        <v>44904</v>
      </c>
      <c r="D505" s="256" t="s">
        <v>1488</v>
      </c>
      <c r="E505" s="256" t="s">
        <v>1489</v>
      </c>
      <c r="F505" s="256" t="s">
        <v>1490</v>
      </c>
      <c r="G505" s="257">
        <v>100</v>
      </c>
      <c r="I505" s="257">
        <v>12795.61</v>
      </c>
    </row>
    <row r="506" spans="3:9" x14ac:dyDescent="0.2">
      <c r="C506" s="255">
        <v>44906</v>
      </c>
      <c r="D506" s="256" t="s">
        <v>1491</v>
      </c>
      <c r="E506" s="256" t="s">
        <v>1492</v>
      </c>
      <c r="F506" s="256" t="s">
        <v>1493</v>
      </c>
      <c r="G506" s="257">
        <v>100</v>
      </c>
      <c r="I506" s="257">
        <v>12695.61</v>
      </c>
    </row>
    <row r="507" spans="3:9" x14ac:dyDescent="0.2">
      <c r="C507" s="255">
        <v>44907</v>
      </c>
      <c r="D507" s="256" t="s">
        <v>1494</v>
      </c>
      <c r="E507" s="256" t="s">
        <v>1495</v>
      </c>
      <c r="F507" s="256" t="s">
        <v>1496</v>
      </c>
      <c r="G507" s="257">
        <v>274</v>
      </c>
      <c r="I507" s="257">
        <v>12421.61</v>
      </c>
    </row>
    <row r="508" spans="3:9" x14ac:dyDescent="0.2">
      <c r="C508" s="255">
        <v>44907</v>
      </c>
      <c r="D508" s="256" t="s">
        <v>1497</v>
      </c>
      <c r="E508" s="256" t="s">
        <v>1498</v>
      </c>
      <c r="F508" s="256" t="s">
        <v>1496</v>
      </c>
      <c r="G508" s="257">
        <v>82</v>
      </c>
      <c r="I508" s="257">
        <v>12339.61</v>
      </c>
    </row>
    <row r="509" spans="3:9" x14ac:dyDescent="0.2">
      <c r="C509" s="255">
        <v>44907</v>
      </c>
      <c r="D509" s="256" t="s">
        <v>1499</v>
      </c>
      <c r="E509" s="256" t="s">
        <v>1500</v>
      </c>
      <c r="F509" s="256" t="s">
        <v>1496</v>
      </c>
      <c r="H509" s="257">
        <v>82</v>
      </c>
      <c r="I509" s="257">
        <v>12421.61</v>
      </c>
    </row>
    <row r="510" spans="3:9" x14ac:dyDescent="0.2">
      <c r="C510" s="255">
        <v>44907</v>
      </c>
      <c r="D510" s="256" t="s">
        <v>1501</v>
      </c>
      <c r="E510" s="256" t="s">
        <v>1502</v>
      </c>
      <c r="F510" s="256" t="s">
        <v>1496</v>
      </c>
      <c r="G510" s="257">
        <v>212</v>
      </c>
      <c r="I510" s="257">
        <v>12209.61</v>
      </c>
    </row>
    <row r="511" spans="3:9" x14ac:dyDescent="0.2">
      <c r="C511" s="255">
        <v>44908</v>
      </c>
      <c r="D511" s="256" t="s">
        <v>1503</v>
      </c>
      <c r="E511" s="256" t="s">
        <v>1504</v>
      </c>
      <c r="F511" s="256" t="s">
        <v>1505</v>
      </c>
      <c r="G511" s="257">
        <v>50</v>
      </c>
      <c r="I511" s="257">
        <v>12159.61</v>
      </c>
    </row>
    <row r="512" spans="3:9" x14ac:dyDescent="0.2">
      <c r="C512" s="255">
        <v>44908</v>
      </c>
      <c r="D512" s="256" t="s">
        <v>1506</v>
      </c>
      <c r="E512" s="256" t="s">
        <v>1507</v>
      </c>
      <c r="F512" s="256" t="s">
        <v>1505</v>
      </c>
      <c r="G512" s="257">
        <v>60</v>
      </c>
      <c r="I512" s="257">
        <v>12099.61</v>
      </c>
    </row>
    <row r="513" spans="3:9" x14ac:dyDescent="0.2">
      <c r="C513" s="255">
        <v>44908</v>
      </c>
      <c r="D513" s="256" t="s">
        <v>1508</v>
      </c>
      <c r="E513" s="256" t="s">
        <v>1509</v>
      </c>
      <c r="F513" s="256" t="s">
        <v>1505</v>
      </c>
      <c r="G513" s="257">
        <v>80</v>
      </c>
      <c r="I513" s="257">
        <v>12019.61</v>
      </c>
    </row>
    <row r="514" spans="3:9" x14ac:dyDescent="0.2">
      <c r="C514" s="255">
        <v>44908</v>
      </c>
      <c r="D514" s="256" t="s">
        <v>1510</v>
      </c>
      <c r="E514" s="256" t="s">
        <v>1511</v>
      </c>
      <c r="F514" s="256" t="s">
        <v>1505</v>
      </c>
      <c r="G514" s="257">
        <v>20</v>
      </c>
      <c r="I514" s="257">
        <v>11999.61</v>
      </c>
    </row>
    <row r="515" spans="3:9" x14ac:dyDescent="0.2">
      <c r="C515" s="255">
        <v>44909</v>
      </c>
      <c r="D515" s="256" t="s">
        <v>1109</v>
      </c>
      <c r="E515" s="256" t="s">
        <v>1512</v>
      </c>
      <c r="F515" s="256" t="s">
        <v>1513</v>
      </c>
      <c r="G515" s="257">
        <v>179</v>
      </c>
      <c r="I515" s="257">
        <v>11820.61</v>
      </c>
    </row>
    <row r="516" spans="3:9" x14ac:dyDescent="0.2">
      <c r="C516" s="255">
        <v>44909</v>
      </c>
      <c r="D516" s="256" t="s">
        <v>1514</v>
      </c>
      <c r="E516" s="256" t="s">
        <v>1515</v>
      </c>
      <c r="F516" s="256" t="s">
        <v>1513</v>
      </c>
      <c r="G516" s="257">
        <v>225</v>
      </c>
      <c r="I516" s="257">
        <v>11595.61</v>
      </c>
    </row>
    <row r="517" spans="3:9" x14ac:dyDescent="0.2">
      <c r="C517" s="255">
        <v>44909</v>
      </c>
      <c r="D517" s="256" t="s">
        <v>1516</v>
      </c>
      <c r="E517" s="256" t="s">
        <v>1517</v>
      </c>
      <c r="F517" s="256" t="s">
        <v>1513</v>
      </c>
      <c r="G517" s="257">
        <v>7.2</v>
      </c>
      <c r="I517" s="257">
        <v>11588.41</v>
      </c>
    </row>
    <row r="518" spans="3:9" x14ac:dyDescent="0.2">
      <c r="C518" s="255">
        <v>44909</v>
      </c>
      <c r="D518" s="256" t="s">
        <v>1518</v>
      </c>
      <c r="E518" s="256" t="s">
        <v>1519</v>
      </c>
      <c r="F518" s="256" t="s">
        <v>1513</v>
      </c>
      <c r="G518" s="257">
        <v>72</v>
      </c>
      <c r="I518" s="257">
        <v>11516.41</v>
      </c>
    </row>
    <row r="519" spans="3:9" x14ac:dyDescent="0.2">
      <c r="C519" s="255">
        <v>44910</v>
      </c>
      <c r="D519" s="256" t="s">
        <v>1520</v>
      </c>
      <c r="E519" s="256" t="s">
        <v>1521</v>
      </c>
      <c r="F519" s="256" t="s">
        <v>1522</v>
      </c>
      <c r="H519" s="257">
        <v>157</v>
      </c>
      <c r="I519" s="257">
        <v>11673.41</v>
      </c>
    </row>
    <row r="520" spans="3:9" x14ac:dyDescent="0.2">
      <c r="C520" s="255">
        <v>44910</v>
      </c>
      <c r="D520" s="256" t="s">
        <v>1523</v>
      </c>
      <c r="E520" s="256" t="s">
        <v>1524</v>
      </c>
      <c r="F520" s="256" t="s">
        <v>1522</v>
      </c>
      <c r="G520" s="257">
        <v>204</v>
      </c>
      <c r="I520" s="257">
        <v>11469.41</v>
      </c>
    </row>
    <row r="521" spans="3:9" x14ac:dyDescent="0.2">
      <c r="C521" s="255">
        <v>44910</v>
      </c>
      <c r="D521" s="256" t="s">
        <v>1525</v>
      </c>
      <c r="E521" s="256" t="s">
        <v>1526</v>
      </c>
      <c r="F521" s="256" t="s">
        <v>1522</v>
      </c>
      <c r="H521" s="257">
        <v>204</v>
      </c>
      <c r="I521" s="257">
        <v>11673.41</v>
      </c>
    </row>
    <row r="522" spans="3:9" x14ac:dyDescent="0.2">
      <c r="C522" s="255">
        <v>44910</v>
      </c>
      <c r="D522" s="256" t="s">
        <v>1527</v>
      </c>
      <c r="E522" s="256" t="s">
        <v>1528</v>
      </c>
      <c r="F522" s="256" t="s">
        <v>1522</v>
      </c>
      <c r="G522" s="257">
        <v>123</v>
      </c>
      <c r="I522" s="257">
        <v>11550.41</v>
      </c>
    </row>
    <row r="523" spans="3:9" x14ac:dyDescent="0.2">
      <c r="C523" s="255">
        <v>44910</v>
      </c>
      <c r="D523" s="256" t="s">
        <v>1529</v>
      </c>
      <c r="E523" s="256" t="s">
        <v>1530</v>
      </c>
      <c r="F523" s="256" t="s">
        <v>1522</v>
      </c>
      <c r="G523" s="257">
        <v>132</v>
      </c>
      <c r="I523" s="257">
        <v>11418.41</v>
      </c>
    </row>
    <row r="524" spans="3:9" x14ac:dyDescent="0.2">
      <c r="C524" s="255">
        <v>44910</v>
      </c>
      <c r="D524" s="256" t="s">
        <v>1531</v>
      </c>
      <c r="E524" s="256" t="s">
        <v>1532</v>
      </c>
      <c r="F524" s="256" t="s">
        <v>1522</v>
      </c>
      <c r="H524" s="257">
        <v>61</v>
      </c>
      <c r="I524" s="257">
        <v>11479.41</v>
      </c>
    </row>
    <row r="525" spans="3:9" x14ac:dyDescent="0.2">
      <c r="C525" s="255">
        <v>44910</v>
      </c>
      <c r="D525" s="256" t="s">
        <v>1533</v>
      </c>
      <c r="E525" s="256" t="s">
        <v>1534</v>
      </c>
      <c r="F525" s="256" t="s">
        <v>1522</v>
      </c>
      <c r="G525" s="257">
        <v>30</v>
      </c>
      <c r="I525" s="257">
        <v>11449.41</v>
      </c>
    </row>
    <row r="526" spans="3:9" x14ac:dyDescent="0.2">
      <c r="C526" s="255">
        <v>44910</v>
      </c>
      <c r="D526" s="256" t="s">
        <v>1535</v>
      </c>
      <c r="E526" s="256" t="s">
        <v>1536</v>
      </c>
      <c r="F526" s="256" t="s">
        <v>1522</v>
      </c>
      <c r="H526" s="257">
        <v>96</v>
      </c>
      <c r="I526" s="257">
        <v>11545.41</v>
      </c>
    </row>
    <row r="527" spans="3:9" x14ac:dyDescent="0.2">
      <c r="C527" s="255">
        <v>44910</v>
      </c>
      <c r="D527" s="256" t="s">
        <v>1537</v>
      </c>
      <c r="E527" s="256" t="s">
        <v>1538</v>
      </c>
      <c r="F527" s="256" t="s">
        <v>1522</v>
      </c>
      <c r="H527" s="257">
        <v>78</v>
      </c>
      <c r="I527" s="257">
        <v>11623.41</v>
      </c>
    </row>
    <row r="528" spans="3:9" x14ac:dyDescent="0.2">
      <c r="C528" s="255">
        <v>44910</v>
      </c>
      <c r="D528" s="256" t="s">
        <v>1539</v>
      </c>
      <c r="E528" s="256" t="s">
        <v>1540</v>
      </c>
      <c r="F528" s="256" t="s">
        <v>1522</v>
      </c>
      <c r="H528" s="257">
        <v>140</v>
      </c>
      <c r="I528" s="257">
        <v>11763.41</v>
      </c>
    </row>
    <row r="529" spans="3:9" x14ac:dyDescent="0.2">
      <c r="C529" s="255">
        <v>44910</v>
      </c>
      <c r="D529" s="256" t="s">
        <v>1541</v>
      </c>
      <c r="E529" s="256" t="s">
        <v>1542</v>
      </c>
      <c r="F529" s="256" t="s">
        <v>1522</v>
      </c>
      <c r="H529" s="257">
        <v>78</v>
      </c>
      <c r="I529" s="257">
        <v>11841.41</v>
      </c>
    </row>
    <row r="530" spans="3:9" x14ac:dyDescent="0.2">
      <c r="C530" s="255">
        <v>44910</v>
      </c>
      <c r="D530" s="256" t="s">
        <v>1543</v>
      </c>
      <c r="E530" s="256" t="s">
        <v>1544</v>
      </c>
      <c r="F530" s="256" t="s">
        <v>1522</v>
      </c>
      <c r="H530" s="257">
        <v>85</v>
      </c>
      <c r="I530" s="257">
        <v>11926.41</v>
      </c>
    </row>
    <row r="531" spans="3:9" x14ac:dyDescent="0.2">
      <c r="C531" s="255">
        <v>44910</v>
      </c>
      <c r="D531" s="256" t="s">
        <v>1545</v>
      </c>
      <c r="E531" s="256" t="s">
        <v>1546</v>
      </c>
      <c r="F531" s="256" t="s">
        <v>1522</v>
      </c>
      <c r="H531" s="257">
        <v>10</v>
      </c>
      <c r="I531" s="257">
        <v>11936.41</v>
      </c>
    </row>
    <row r="532" spans="3:9" x14ac:dyDescent="0.2">
      <c r="C532" s="255">
        <v>44910</v>
      </c>
      <c r="D532" s="256" t="s">
        <v>1547</v>
      </c>
      <c r="E532" s="256" t="s">
        <v>1548</v>
      </c>
      <c r="F532" s="256" t="s">
        <v>1522</v>
      </c>
      <c r="G532" s="257">
        <v>200</v>
      </c>
      <c r="I532" s="257">
        <v>11736.41</v>
      </c>
    </row>
    <row r="533" spans="3:9" x14ac:dyDescent="0.2">
      <c r="C533" s="255">
        <v>44910</v>
      </c>
      <c r="D533" s="256" t="s">
        <v>1549</v>
      </c>
      <c r="E533" s="256" t="s">
        <v>1550</v>
      </c>
      <c r="F533" s="256" t="s">
        <v>1522</v>
      </c>
      <c r="H533" s="257">
        <v>220</v>
      </c>
      <c r="I533" s="257">
        <v>11956.41</v>
      </c>
    </row>
    <row r="534" spans="3:9" x14ac:dyDescent="0.2">
      <c r="C534" s="255">
        <v>44910</v>
      </c>
      <c r="D534" s="256" t="s">
        <v>1551</v>
      </c>
      <c r="E534" s="256" t="s">
        <v>1552</v>
      </c>
      <c r="F534" s="256" t="s">
        <v>1522</v>
      </c>
      <c r="H534" s="257">
        <v>250</v>
      </c>
      <c r="I534" s="257">
        <v>12206.41</v>
      </c>
    </row>
    <row r="535" spans="3:9" x14ac:dyDescent="0.2">
      <c r="C535" s="255">
        <v>44910</v>
      </c>
      <c r="D535" s="256" t="s">
        <v>1553</v>
      </c>
      <c r="E535" s="256" t="s">
        <v>1554</v>
      </c>
      <c r="F535" s="256" t="s">
        <v>1522</v>
      </c>
      <c r="G535" s="257">
        <v>40</v>
      </c>
      <c r="I535" s="257">
        <v>12166.41</v>
      </c>
    </row>
    <row r="536" spans="3:9" x14ac:dyDescent="0.2">
      <c r="C536" s="255">
        <v>44911</v>
      </c>
      <c r="D536" s="256" t="s">
        <v>1555</v>
      </c>
      <c r="E536" s="256" t="s">
        <v>1556</v>
      </c>
      <c r="F536" s="256" t="s">
        <v>1557</v>
      </c>
      <c r="G536" s="257">
        <v>253</v>
      </c>
      <c r="I536" s="257">
        <v>11913.41</v>
      </c>
    </row>
    <row r="537" spans="3:9" x14ac:dyDescent="0.2">
      <c r="C537" s="255">
        <v>44911</v>
      </c>
      <c r="D537" s="256" t="s">
        <v>1558</v>
      </c>
      <c r="E537" s="256" t="s">
        <v>1559</v>
      </c>
      <c r="F537" s="256" t="s">
        <v>1557</v>
      </c>
      <c r="G537" s="257">
        <v>100</v>
      </c>
      <c r="I537" s="257">
        <v>11813.41</v>
      </c>
    </row>
    <row r="538" spans="3:9" x14ac:dyDescent="0.2">
      <c r="C538" s="255">
        <v>44912</v>
      </c>
      <c r="D538" s="256" t="s">
        <v>674</v>
      </c>
      <c r="E538" s="256" t="s">
        <v>1560</v>
      </c>
      <c r="F538" s="256" t="s">
        <v>1561</v>
      </c>
      <c r="H538" s="257">
        <v>30000</v>
      </c>
      <c r="I538" s="257">
        <v>41813.410000000003</v>
      </c>
    </row>
    <row r="539" spans="3:9" x14ac:dyDescent="0.2">
      <c r="C539" s="255">
        <v>44913</v>
      </c>
      <c r="D539" s="256" t="s">
        <v>1562</v>
      </c>
      <c r="E539" s="256" t="s">
        <v>1563</v>
      </c>
      <c r="F539" s="256" t="s">
        <v>1564</v>
      </c>
      <c r="G539" s="257">
        <v>1328.75</v>
      </c>
      <c r="I539" s="257">
        <v>40484.660000000003</v>
      </c>
    </row>
    <row r="540" spans="3:9" x14ac:dyDescent="0.2">
      <c r="C540" s="255">
        <v>44913</v>
      </c>
      <c r="D540" s="256" t="s">
        <v>1565</v>
      </c>
      <c r="E540" s="256" t="s">
        <v>1566</v>
      </c>
      <c r="F540" s="256" t="s">
        <v>1564</v>
      </c>
      <c r="H540" s="257">
        <v>1328.75</v>
      </c>
      <c r="I540" s="257">
        <v>41813.410000000003</v>
      </c>
    </row>
    <row r="541" spans="3:9" x14ac:dyDescent="0.2">
      <c r="C541" s="255">
        <v>44914</v>
      </c>
      <c r="D541" s="256" t="s">
        <v>1567</v>
      </c>
      <c r="E541" s="256" t="s">
        <v>1568</v>
      </c>
      <c r="F541" s="256" t="s">
        <v>1569</v>
      </c>
      <c r="G541" s="257">
        <v>100</v>
      </c>
      <c r="I541" s="257">
        <v>41713.410000000003</v>
      </c>
    </row>
    <row r="542" spans="3:9" x14ac:dyDescent="0.2">
      <c r="C542" s="255">
        <v>44914</v>
      </c>
      <c r="D542" s="256" t="s">
        <v>1570</v>
      </c>
      <c r="E542" s="256" t="s">
        <v>1571</v>
      </c>
      <c r="F542" s="256" t="s">
        <v>1569</v>
      </c>
      <c r="G542" s="257">
        <v>50</v>
      </c>
      <c r="I542" s="257">
        <v>41663.410000000003</v>
      </c>
    </row>
    <row r="543" spans="3:9" x14ac:dyDescent="0.2">
      <c r="C543" s="255">
        <v>44915</v>
      </c>
      <c r="D543" s="256" t="s">
        <v>1572</v>
      </c>
      <c r="E543" s="256" t="s">
        <v>1573</v>
      </c>
      <c r="F543" s="256" t="s">
        <v>1574</v>
      </c>
      <c r="G543" s="257">
        <v>92</v>
      </c>
      <c r="I543" s="257">
        <v>41571.410000000003</v>
      </c>
    </row>
    <row r="544" spans="3:9" x14ac:dyDescent="0.2">
      <c r="C544" s="255">
        <v>44915</v>
      </c>
      <c r="D544" s="256" t="s">
        <v>1575</v>
      </c>
      <c r="E544" s="256" t="s">
        <v>1576</v>
      </c>
      <c r="F544" s="256" t="s">
        <v>1574</v>
      </c>
      <c r="G544" s="257">
        <v>80</v>
      </c>
      <c r="I544" s="257">
        <v>41491.410000000003</v>
      </c>
    </row>
    <row r="545" spans="3:9" x14ac:dyDescent="0.2">
      <c r="C545" s="255">
        <v>44915</v>
      </c>
      <c r="D545" s="256" t="s">
        <v>1577</v>
      </c>
      <c r="E545" s="256" t="s">
        <v>1578</v>
      </c>
      <c r="F545" s="256" t="s">
        <v>1574</v>
      </c>
      <c r="G545" s="257">
        <v>25</v>
      </c>
      <c r="I545" s="257">
        <v>41466.410000000003</v>
      </c>
    </row>
    <row r="546" spans="3:9" x14ac:dyDescent="0.2">
      <c r="C546" s="255">
        <v>44915</v>
      </c>
      <c r="D546" s="256" t="s">
        <v>1579</v>
      </c>
      <c r="E546" s="256" t="s">
        <v>1580</v>
      </c>
      <c r="F546" s="256" t="s">
        <v>1581</v>
      </c>
      <c r="G546" s="257">
        <v>52</v>
      </c>
      <c r="I546" s="257">
        <v>41414.410000000003</v>
      </c>
    </row>
    <row r="547" spans="3:9" x14ac:dyDescent="0.2">
      <c r="C547" s="255">
        <v>44916</v>
      </c>
      <c r="D547" s="256" t="s">
        <v>1582</v>
      </c>
      <c r="E547" s="256" t="s">
        <v>1583</v>
      </c>
      <c r="F547" s="256" t="s">
        <v>1581</v>
      </c>
      <c r="G547" s="257">
        <v>113</v>
      </c>
      <c r="I547" s="257">
        <v>41301.410000000003</v>
      </c>
    </row>
    <row r="548" spans="3:9" x14ac:dyDescent="0.2">
      <c r="C548" s="255">
        <v>44916</v>
      </c>
      <c r="D548" s="256" t="s">
        <v>1584</v>
      </c>
      <c r="E548" s="256" t="s">
        <v>1585</v>
      </c>
      <c r="F548" s="256" t="s">
        <v>1581</v>
      </c>
      <c r="G548" s="257">
        <v>90</v>
      </c>
      <c r="I548" s="257">
        <v>41211.410000000003</v>
      </c>
    </row>
    <row r="549" spans="3:9" x14ac:dyDescent="0.2">
      <c r="C549" s="255">
        <v>44916</v>
      </c>
      <c r="D549" s="256" t="s">
        <v>1586</v>
      </c>
      <c r="E549" s="256" t="s">
        <v>1587</v>
      </c>
      <c r="F549" s="256" t="s">
        <v>1581</v>
      </c>
      <c r="G549" s="257">
        <v>80</v>
      </c>
      <c r="I549" s="257">
        <v>41131.410000000003</v>
      </c>
    </row>
    <row r="550" spans="3:9" x14ac:dyDescent="0.2">
      <c r="C550" s="255">
        <v>44916</v>
      </c>
      <c r="D550" s="256" t="s">
        <v>1588</v>
      </c>
      <c r="E550" s="256" t="s">
        <v>1589</v>
      </c>
      <c r="F550" s="256" t="s">
        <v>1581</v>
      </c>
      <c r="H550" s="257">
        <v>80</v>
      </c>
      <c r="I550" s="257">
        <v>41211.410000000003</v>
      </c>
    </row>
    <row r="551" spans="3:9" x14ac:dyDescent="0.2">
      <c r="C551" s="255">
        <v>44916</v>
      </c>
      <c r="D551" s="256" t="s">
        <v>1590</v>
      </c>
      <c r="E551" s="256" t="s">
        <v>1591</v>
      </c>
      <c r="F551" s="256" t="s">
        <v>1581</v>
      </c>
      <c r="G551" s="257">
        <v>310</v>
      </c>
      <c r="I551" s="257">
        <v>40901.410000000003</v>
      </c>
    </row>
    <row r="552" spans="3:9" x14ac:dyDescent="0.2">
      <c r="C552" s="255">
        <v>44916</v>
      </c>
      <c r="D552" s="256" t="s">
        <v>1592</v>
      </c>
      <c r="E552" s="256" t="s">
        <v>1593</v>
      </c>
      <c r="F552" s="256" t="s">
        <v>1581</v>
      </c>
      <c r="G552" s="257">
        <v>108</v>
      </c>
      <c r="I552" s="257">
        <v>40793.410000000003</v>
      </c>
    </row>
    <row r="553" spans="3:9" x14ac:dyDescent="0.2">
      <c r="C553" s="255">
        <v>44917</v>
      </c>
      <c r="D553" s="256" t="s">
        <v>1594</v>
      </c>
      <c r="E553" s="256" t="s">
        <v>1595</v>
      </c>
      <c r="F553" s="256" t="s">
        <v>1596</v>
      </c>
      <c r="G553" s="257">
        <v>111</v>
      </c>
      <c r="I553" s="257">
        <v>40682.410000000003</v>
      </c>
    </row>
    <row r="554" spans="3:9" x14ac:dyDescent="0.2">
      <c r="C554" s="255">
        <v>44917</v>
      </c>
      <c r="D554" s="256" t="s">
        <v>1597</v>
      </c>
      <c r="E554" s="256" t="s">
        <v>1598</v>
      </c>
      <c r="F554" s="256" t="s">
        <v>1596</v>
      </c>
      <c r="G554" s="257">
        <v>70</v>
      </c>
      <c r="I554" s="257">
        <v>40612.410000000003</v>
      </c>
    </row>
    <row r="555" spans="3:9" x14ac:dyDescent="0.2">
      <c r="C555" s="255">
        <v>44917</v>
      </c>
      <c r="D555" s="256" t="s">
        <v>1599</v>
      </c>
      <c r="E555" s="256" t="s">
        <v>1600</v>
      </c>
      <c r="F555" s="256" t="s">
        <v>1596</v>
      </c>
      <c r="G555" s="257">
        <v>20</v>
      </c>
      <c r="I555" s="257">
        <v>40592.410000000003</v>
      </c>
    </row>
    <row r="556" spans="3:9" x14ac:dyDescent="0.2">
      <c r="C556" s="255">
        <v>44918</v>
      </c>
      <c r="D556" s="256" t="s">
        <v>1601</v>
      </c>
      <c r="E556" s="256" t="s">
        <v>1602</v>
      </c>
      <c r="F556" s="256" t="s">
        <v>1603</v>
      </c>
      <c r="G556" s="257">
        <v>41.6</v>
      </c>
      <c r="I556" s="257">
        <v>40550.81</v>
      </c>
    </row>
    <row r="557" spans="3:9" x14ac:dyDescent="0.2">
      <c r="C557" s="255">
        <v>44918</v>
      </c>
      <c r="D557" s="256" t="s">
        <v>1604</v>
      </c>
      <c r="E557" s="256" t="s">
        <v>1605</v>
      </c>
      <c r="F557" s="256" t="s">
        <v>1603</v>
      </c>
      <c r="H557" s="257">
        <v>90</v>
      </c>
      <c r="I557" s="257">
        <v>40640.81</v>
      </c>
    </row>
    <row r="558" spans="3:9" x14ac:dyDescent="0.2">
      <c r="C558" s="255">
        <v>44918</v>
      </c>
      <c r="D558" s="256" t="s">
        <v>1606</v>
      </c>
      <c r="E558" s="256" t="s">
        <v>1607</v>
      </c>
      <c r="F558" s="256" t="s">
        <v>1603</v>
      </c>
      <c r="G558" s="257">
        <v>207</v>
      </c>
      <c r="I558" s="257">
        <v>40433.81</v>
      </c>
    </row>
    <row r="559" spans="3:9" x14ac:dyDescent="0.2">
      <c r="C559" s="255">
        <v>44919</v>
      </c>
      <c r="D559" s="256" t="s">
        <v>1608</v>
      </c>
      <c r="E559" s="256" t="s">
        <v>1609</v>
      </c>
      <c r="F559" s="256" t="s">
        <v>1610</v>
      </c>
      <c r="G559" s="257">
        <v>76</v>
      </c>
      <c r="I559" s="257">
        <v>40357.81</v>
      </c>
    </row>
    <row r="560" spans="3:9" x14ac:dyDescent="0.2">
      <c r="C560" s="255">
        <v>44919</v>
      </c>
      <c r="D560" s="256" t="s">
        <v>1611</v>
      </c>
      <c r="E560" s="256" t="s">
        <v>1612</v>
      </c>
      <c r="F560" s="256" t="s">
        <v>1610</v>
      </c>
      <c r="G560" s="257">
        <v>1060.82</v>
      </c>
      <c r="I560" s="257">
        <v>39296.99</v>
      </c>
    </row>
    <row r="561" spans="3:9" x14ac:dyDescent="0.2">
      <c r="C561" s="255">
        <v>44924</v>
      </c>
      <c r="D561" s="256" t="s">
        <v>1613</v>
      </c>
      <c r="E561" s="256" t="s">
        <v>1614</v>
      </c>
      <c r="F561" s="256" t="s">
        <v>1615</v>
      </c>
      <c r="G561" s="257">
        <v>168</v>
      </c>
      <c r="I561" s="257">
        <v>39128.99</v>
      </c>
    </row>
    <row r="562" spans="3:9" x14ac:dyDescent="0.2">
      <c r="C562" s="255">
        <v>44924</v>
      </c>
      <c r="D562" s="256" t="s">
        <v>1616</v>
      </c>
      <c r="E562" s="256" t="s">
        <v>1617</v>
      </c>
      <c r="F562" s="256" t="s">
        <v>1615</v>
      </c>
      <c r="G562" s="257">
        <v>320</v>
      </c>
      <c r="I562" s="257">
        <v>38808.99</v>
      </c>
    </row>
    <row r="563" spans="3:9" x14ac:dyDescent="0.2">
      <c r="C563" s="255">
        <v>44925</v>
      </c>
      <c r="D563" s="256" t="s">
        <v>1618</v>
      </c>
      <c r="E563" s="256" t="s">
        <v>1619</v>
      </c>
      <c r="F563" s="256" t="s">
        <v>1620</v>
      </c>
      <c r="G563" s="257">
        <v>64</v>
      </c>
      <c r="I563" s="257">
        <v>38744.99</v>
      </c>
    </row>
    <row r="564" spans="3:9" x14ac:dyDescent="0.2">
      <c r="C564" s="255">
        <v>44925</v>
      </c>
      <c r="D564" s="256" t="s">
        <v>1621</v>
      </c>
      <c r="E564" s="256" t="s">
        <v>1622</v>
      </c>
      <c r="F564" s="256" t="s">
        <v>1620</v>
      </c>
      <c r="H564" s="257">
        <v>120</v>
      </c>
      <c r="I564" s="257">
        <v>38864.99</v>
      </c>
    </row>
    <row r="565" spans="3:9" x14ac:dyDescent="0.2">
      <c r="C565" s="255">
        <v>44926</v>
      </c>
      <c r="D565" s="256" t="s">
        <v>1623</v>
      </c>
      <c r="E565" s="256" t="s">
        <v>1624</v>
      </c>
      <c r="F565" s="256" t="s">
        <v>1625</v>
      </c>
      <c r="G565" s="257">
        <v>150</v>
      </c>
      <c r="I565" s="257">
        <v>38714.99</v>
      </c>
    </row>
    <row r="566" spans="3:9" x14ac:dyDescent="0.2">
      <c r="C566" s="255">
        <v>44926</v>
      </c>
      <c r="D566" s="256" t="s">
        <v>1626</v>
      </c>
      <c r="E566" s="256" t="s">
        <v>1627</v>
      </c>
      <c r="F566" s="256" t="s">
        <v>1625</v>
      </c>
      <c r="G566" s="257">
        <v>150</v>
      </c>
      <c r="I566" s="257">
        <v>38564.99</v>
      </c>
    </row>
    <row r="567" spans="3:9" x14ac:dyDescent="0.2">
      <c r="C567" s="255">
        <v>44926</v>
      </c>
      <c r="D567" s="256" t="s">
        <v>1628</v>
      </c>
      <c r="E567" s="256" t="s">
        <v>1629</v>
      </c>
      <c r="F567" s="256" t="s">
        <v>1625</v>
      </c>
      <c r="G567" s="257">
        <v>125</v>
      </c>
      <c r="I567" s="257">
        <v>38439.99</v>
      </c>
    </row>
    <row r="568" spans="3:9" x14ac:dyDescent="0.2">
      <c r="C568" s="255">
        <v>44927</v>
      </c>
      <c r="D568" s="256" t="s">
        <v>340</v>
      </c>
      <c r="E568" s="256" t="s">
        <v>335</v>
      </c>
      <c r="F568" s="256" t="s">
        <v>1625</v>
      </c>
      <c r="H568" s="257">
        <v>188</v>
      </c>
      <c r="I568" s="257">
        <v>38627.99</v>
      </c>
    </row>
    <row r="569" spans="3:9" x14ac:dyDescent="0.2">
      <c r="C569" s="255">
        <v>44928</v>
      </c>
      <c r="D569" s="256" t="s">
        <v>1630</v>
      </c>
      <c r="E569" s="256" t="s">
        <v>1631</v>
      </c>
      <c r="F569" s="256" t="s">
        <v>1632</v>
      </c>
      <c r="H569" s="257">
        <v>5</v>
      </c>
      <c r="I569" s="257">
        <v>38632.99</v>
      </c>
    </row>
    <row r="570" spans="3:9" x14ac:dyDescent="0.2">
      <c r="C570" s="255">
        <v>44928</v>
      </c>
      <c r="D570" s="256" t="s">
        <v>1633</v>
      </c>
      <c r="E570" s="256" t="s">
        <v>1634</v>
      </c>
      <c r="F570" s="256" t="s">
        <v>1632</v>
      </c>
      <c r="G570" s="257">
        <v>10</v>
      </c>
      <c r="I570" s="257">
        <v>38622.99</v>
      </c>
    </row>
    <row r="571" spans="3:9" x14ac:dyDescent="0.2">
      <c r="C571" s="255">
        <v>44929</v>
      </c>
      <c r="D571" s="256" t="s">
        <v>1635</v>
      </c>
      <c r="E571" s="256" t="s">
        <v>1636</v>
      </c>
      <c r="F571" s="256" t="s">
        <v>1637</v>
      </c>
      <c r="G571" s="257">
        <v>150</v>
      </c>
      <c r="I571" s="257">
        <v>38472.99</v>
      </c>
    </row>
    <row r="572" spans="3:9" x14ac:dyDescent="0.2">
      <c r="C572" s="255">
        <v>44929</v>
      </c>
      <c r="D572" s="256" t="s">
        <v>1638</v>
      </c>
      <c r="E572" s="256" t="s">
        <v>1639</v>
      </c>
      <c r="F572" s="256" t="s">
        <v>1637</v>
      </c>
      <c r="G572" s="257">
        <v>6.9</v>
      </c>
      <c r="I572" s="257">
        <v>38466.089999999997</v>
      </c>
    </row>
    <row r="573" spans="3:9" x14ac:dyDescent="0.2">
      <c r="C573" s="255">
        <v>44929</v>
      </c>
      <c r="D573" s="256" t="s">
        <v>1640</v>
      </c>
      <c r="E573" s="256" t="s">
        <v>1641</v>
      </c>
      <c r="F573" s="256" t="s">
        <v>1637</v>
      </c>
      <c r="H573" s="257">
        <v>105.3</v>
      </c>
      <c r="I573" s="257">
        <v>38571.39</v>
      </c>
    </row>
    <row r="574" spans="3:9" x14ac:dyDescent="0.2">
      <c r="C574" s="255">
        <v>44929</v>
      </c>
      <c r="D574" s="256" t="s">
        <v>1642</v>
      </c>
      <c r="E574" s="256" t="s">
        <v>1643</v>
      </c>
      <c r="F574" s="256" t="s">
        <v>1637</v>
      </c>
      <c r="G574" s="257">
        <v>75</v>
      </c>
      <c r="I574" s="257">
        <v>38496.39</v>
      </c>
    </row>
    <row r="575" spans="3:9" x14ac:dyDescent="0.2">
      <c r="C575" s="255">
        <v>44929</v>
      </c>
      <c r="D575" s="256" t="s">
        <v>1644</v>
      </c>
      <c r="E575" s="256" t="s">
        <v>1645</v>
      </c>
      <c r="F575" s="256" t="s">
        <v>1637</v>
      </c>
      <c r="G575" s="257">
        <v>124</v>
      </c>
      <c r="I575" s="257">
        <v>38372.39</v>
      </c>
    </row>
    <row r="576" spans="3:9" x14ac:dyDescent="0.2">
      <c r="C576" s="255">
        <v>44929</v>
      </c>
      <c r="D576" s="256" t="s">
        <v>1646</v>
      </c>
      <c r="E576" s="256" t="s">
        <v>1647</v>
      </c>
      <c r="F576" s="256" t="s">
        <v>1637</v>
      </c>
      <c r="G576" s="257">
        <v>108</v>
      </c>
      <c r="I576" s="257">
        <v>38264.39</v>
      </c>
    </row>
    <row r="577" spans="3:9" x14ac:dyDescent="0.2">
      <c r="C577" s="255">
        <v>44929</v>
      </c>
      <c r="D577" s="256" t="s">
        <v>1648</v>
      </c>
      <c r="E577" s="256" t="s">
        <v>1649</v>
      </c>
      <c r="F577" s="256" t="s">
        <v>1637</v>
      </c>
      <c r="G577" s="257">
        <v>110.8</v>
      </c>
      <c r="I577" s="257">
        <v>38153.589999999997</v>
      </c>
    </row>
    <row r="578" spans="3:9" x14ac:dyDescent="0.2">
      <c r="C578" s="255">
        <v>44929</v>
      </c>
      <c r="D578" s="256" t="s">
        <v>1650</v>
      </c>
      <c r="E578" s="256" t="s">
        <v>1651</v>
      </c>
      <c r="F578" s="256" t="s">
        <v>1637</v>
      </c>
      <c r="G578" s="257">
        <v>30</v>
      </c>
      <c r="I578" s="257">
        <v>38123.589999999997</v>
      </c>
    </row>
    <row r="579" spans="3:9" x14ac:dyDescent="0.2">
      <c r="C579" s="255">
        <v>44929</v>
      </c>
      <c r="D579" s="256" t="s">
        <v>1652</v>
      </c>
      <c r="E579" s="256" t="s">
        <v>1653</v>
      </c>
      <c r="F579" s="256" t="s">
        <v>1637</v>
      </c>
      <c r="H579" s="257">
        <v>86</v>
      </c>
      <c r="I579" s="257">
        <v>38209.589999999997</v>
      </c>
    </row>
    <row r="580" spans="3:9" x14ac:dyDescent="0.2">
      <c r="C580" s="255">
        <v>44930</v>
      </c>
      <c r="D580" s="256" t="s">
        <v>1654</v>
      </c>
      <c r="E580" s="256" t="s">
        <v>1655</v>
      </c>
      <c r="F580" s="256" t="s">
        <v>1656</v>
      </c>
      <c r="G580" s="257">
        <v>25</v>
      </c>
      <c r="I580" s="257">
        <v>38184.589999999997</v>
      </c>
    </row>
    <row r="581" spans="3:9" x14ac:dyDescent="0.2">
      <c r="C581" s="255">
        <v>44930</v>
      </c>
      <c r="D581" s="256" t="s">
        <v>1657</v>
      </c>
      <c r="E581" s="256" t="s">
        <v>1658</v>
      </c>
      <c r="F581" s="256" t="s">
        <v>1656</v>
      </c>
      <c r="G581" s="257">
        <v>150</v>
      </c>
      <c r="I581" s="257">
        <v>38034.589999999997</v>
      </c>
    </row>
    <row r="582" spans="3:9" x14ac:dyDescent="0.2">
      <c r="C582" s="255">
        <v>44930</v>
      </c>
      <c r="D582" s="256" t="s">
        <v>1659</v>
      </c>
      <c r="E582" s="256" t="s">
        <v>1660</v>
      </c>
      <c r="F582" s="256" t="s">
        <v>1656</v>
      </c>
      <c r="G582" s="257">
        <v>100</v>
      </c>
      <c r="I582" s="257">
        <v>37934.589999999997</v>
      </c>
    </row>
    <row r="583" spans="3:9" x14ac:dyDescent="0.2">
      <c r="C583" s="255">
        <v>44930</v>
      </c>
      <c r="D583" s="256" t="s">
        <v>1661</v>
      </c>
      <c r="E583" s="256" t="s">
        <v>1662</v>
      </c>
      <c r="F583" s="256" t="s">
        <v>1656</v>
      </c>
      <c r="G583" s="257">
        <v>150</v>
      </c>
      <c r="I583" s="257">
        <v>37784.589999999997</v>
      </c>
    </row>
    <row r="584" spans="3:9" x14ac:dyDescent="0.2">
      <c r="C584" s="255">
        <v>44930</v>
      </c>
      <c r="D584" s="256" t="s">
        <v>1663</v>
      </c>
      <c r="E584" s="256" t="s">
        <v>1664</v>
      </c>
      <c r="F584" s="256" t="s">
        <v>1656</v>
      </c>
      <c r="G584" s="257">
        <v>150</v>
      </c>
      <c r="I584" s="257">
        <v>37634.589999999997</v>
      </c>
    </row>
    <row r="585" spans="3:9" x14ac:dyDescent="0.2">
      <c r="C585" s="255">
        <v>44930</v>
      </c>
      <c r="D585" s="256" t="s">
        <v>1665</v>
      </c>
      <c r="E585" s="256" t="s">
        <v>1666</v>
      </c>
      <c r="F585" s="256" t="s">
        <v>1656</v>
      </c>
      <c r="G585" s="257">
        <v>840</v>
      </c>
      <c r="I585" s="257">
        <v>36794.589999999997</v>
      </c>
    </row>
    <row r="586" spans="3:9" x14ac:dyDescent="0.2">
      <c r="C586" s="255">
        <v>44930</v>
      </c>
      <c r="D586" s="256" t="s">
        <v>1667</v>
      </c>
      <c r="E586" s="256" t="s">
        <v>1668</v>
      </c>
      <c r="F586" s="256" t="s">
        <v>1656</v>
      </c>
      <c r="G586" s="257">
        <v>1995</v>
      </c>
      <c r="I586" s="257">
        <v>34799.589999999997</v>
      </c>
    </row>
    <row r="587" spans="3:9" x14ac:dyDescent="0.2">
      <c r="C587" s="255">
        <v>44930</v>
      </c>
      <c r="D587" s="256" t="s">
        <v>1669</v>
      </c>
      <c r="E587" s="256" t="s">
        <v>1670</v>
      </c>
      <c r="F587" s="256" t="s">
        <v>1656</v>
      </c>
      <c r="G587" s="257">
        <v>150</v>
      </c>
      <c r="I587" s="257">
        <v>34649.589999999997</v>
      </c>
    </row>
    <row r="588" spans="3:9" x14ac:dyDescent="0.2">
      <c r="C588" s="255">
        <v>44930</v>
      </c>
      <c r="D588" s="256" t="s">
        <v>1671</v>
      </c>
      <c r="E588" s="256" t="s">
        <v>1672</v>
      </c>
      <c r="F588" s="256" t="s">
        <v>1656</v>
      </c>
      <c r="H588" s="257">
        <v>465</v>
      </c>
      <c r="I588" s="257">
        <v>35114.589999999997</v>
      </c>
    </row>
    <row r="589" spans="3:9" x14ac:dyDescent="0.2">
      <c r="C589" s="255">
        <v>44930</v>
      </c>
      <c r="D589" s="256" t="s">
        <v>1673</v>
      </c>
      <c r="E589" s="256" t="s">
        <v>1674</v>
      </c>
      <c r="F589" s="256" t="s">
        <v>1656</v>
      </c>
      <c r="H589" s="257">
        <v>100</v>
      </c>
      <c r="I589" s="257">
        <v>35214.589999999997</v>
      </c>
    </row>
    <row r="590" spans="3:9" x14ac:dyDescent="0.2">
      <c r="C590" s="255">
        <v>44930</v>
      </c>
      <c r="D590" s="256" t="s">
        <v>1675</v>
      </c>
      <c r="E590" s="256" t="s">
        <v>1676</v>
      </c>
      <c r="F590" s="256" t="s">
        <v>1656</v>
      </c>
      <c r="H590" s="257">
        <v>558</v>
      </c>
      <c r="I590" s="257">
        <v>35772.589999999997</v>
      </c>
    </row>
    <row r="591" spans="3:9" x14ac:dyDescent="0.2">
      <c r="C591" s="255">
        <v>44930</v>
      </c>
      <c r="D591" s="256" t="s">
        <v>1677</v>
      </c>
      <c r="E591" s="256" t="s">
        <v>1678</v>
      </c>
      <c r="F591" s="256" t="s">
        <v>1656</v>
      </c>
      <c r="G591" s="257">
        <v>80</v>
      </c>
      <c r="I591" s="257">
        <v>35692.589999999997</v>
      </c>
    </row>
    <row r="592" spans="3:9" x14ac:dyDescent="0.2">
      <c r="C592" s="255">
        <v>44930</v>
      </c>
      <c r="D592" s="256" t="s">
        <v>1679</v>
      </c>
      <c r="E592" s="256" t="s">
        <v>1680</v>
      </c>
      <c r="F592" s="256" t="s">
        <v>1656</v>
      </c>
      <c r="H592" s="257">
        <v>858</v>
      </c>
      <c r="I592" s="257">
        <v>36550.589999999997</v>
      </c>
    </row>
    <row r="593" spans="3:9" x14ac:dyDescent="0.2">
      <c r="C593" s="255">
        <v>44930</v>
      </c>
      <c r="D593" s="256" t="s">
        <v>1681</v>
      </c>
      <c r="E593" s="256" t="s">
        <v>1682</v>
      </c>
      <c r="F593" s="256" t="s">
        <v>1656</v>
      </c>
      <c r="G593" s="257">
        <v>85</v>
      </c>
      <c r="I593" s="257">
        <v>36465.589999999997</v>
      </c>
    </row>
    <row r="594" spans="3:9" x14ac:dyDescent="0.2">
      <c r="C594" s="255">
        <v>44931</v>
      </c>
      <c r="D594" s="256" t="s">
        <v>1683</v>
      </c>
      <c r="E594" s="256" t="s">
        <v>1684</v>
      </c>
      <c r="F594" s="256" t="s">
        <v>1685</v>
      </c>
      <c r="G594" s="257">
        <v>150</v>
      </c>
      <c r="I594" s="257">
        <v>36315.589999999997</v>
      </c>
    </row>
    <row r="595" spans="3:9" x14ac:dyDescent="0.2">
      <c r="C595" s="255">
        <v>44931</v>
      </c>
      <c r="D595" s="256" t="s">
        <v>1686</v>
      </c>
      <c r="E595" s="256" t="s">
        <v>1687</v>
      </c>
      <c r="F595" s="256" t="s">
        <v>1685</v>
      </c>
      <c r="G595" s="257">
        <v>48.3</v>
      </c>
      <c r="I595" s="257">
        <v>36267.29</v>
      </c>
    </row>
    <row r="596" spans="3:9" x14ac:dyDescent="0.2">
      <c r="C596" s="255">
        <v>44931</v>
      </c>
      <c r="D596" s="256" t="s">
        <v>1688</v>
      </c>
      <c r="E596" s="256" t="s">
        <v>1689</v>
      </c>
      <c r="F596" s="256" t="s">
        <v>1685</v>
      </c>
      <c r="G596" s="257">
        <v>6.9</v>
      </c>
      <c r="I596" s="257">
        <v>36260.39</v>
      </c>
    </row>
    <row r="597" spans="3:9" x14ac:dyDescent="0.2">
      <c r="C597" s="255">
        <v>44931</v>
      </c>
      <c r="D597" s="256" t="s">
        <v>1690</v>
      </c>
      <c r="E597" s="256" t="s">
        <v>1691</v>
      </c>
      <c r="F597" s="256" t="s">
        <v>1685</v>
      </c>
      <c r="G597" s="257">
        <v>150</v>
      </c>
      <c r="I597" s="257">
        <v>36110.39</v>
      </c>
    </row>
    <row r="598" spans="3:9" x14ac:dyDescent="0.2">
      <c r="C598" s="255">
        <v>44931</v>
      </c>
      <c r="D598" s="256" t="s">
        <v>1692</v>
      </c>
      <c r="E598" s="256" t="s">
        <v>1693</v>
      </c>
      <c r="F598" s="256" t="s">
        <v>1685</v>
      </c>
      <c r="H598" s="257">
        <v>160</v>
      </c>
      <c r="I598" s="257">
        <v>36270.39</v>
      </c>
    </row>
    <row r="599" spans="3:9" x14ac:dyDescent="0.2">
      <c r="C599" s="255">
        <v>44931</v>
      </c>
      <c r="D599" s="256" t="s">
        <v>1694</v>
      </c>
      <c r="E599" s="256" t="s">
        <v>1695</v>
      </c>
      <c r="F599" s="256" t="s">
        <v>1685</v>
      </c>
      <c r="G599" s="257">
        <v>6650</v>
      </c>
      <c r="I599" s="257">
        <v>29620.39</v>
      </c>
    </row>
    <row r="600" spans="3:9" x14ac:dyDescent="0.2">
      <c r="C600" s="255">
        <v>44931</v>
      </c>
      <c r="D600" s="256" t="s">
        <v>1696</v>
      </c>
      <c r="E600" s="256" t="s">
        <v>1697</v>
      </c>
      <c r="F600" s="256" t="s">
        <v>1685</v>
      </c>
      <c r="G600" s="257">
        <v>349</v>
      </c>
      <c r="I600" s="257">
        <v>29271.39</v>
      </c>
    </row>
    <row r="601" spans="3:9" x14ac:dyDescent="0.2">
      <c r="C601" s="255">
        <v>44931</v>
      </c>
      <c r="D601" s="256" t="s">
        <v>1698</v>
      </c>
      <c r="E601" s="256" t="s">
        <v>1699</v>
      </c>
      <c r="F601" s="256" t="s">
        <v>1685</v>
      </c>
      <c r="H601" s="257">
        <v>205</v>
      </c>
      <c r="I601" s="257">
        <v>29476.39</v>
      </c>
    </row>
    <row r="602" spans="3:9" x14ac:dyDescent="0.2">
      <c r="C602" s="255">
        <v>44931</v>
      </c>
      <c r="D602" s="256" t="s">
        <v>1700</v>
      </c>
      <c r="E602" s="256" t="s">
        <v>1701</v>
      </c>
      <c r="F602" s="256" t="s">
        <v>1685</v>
      </c>
      <c r="G602" s="257">
        <v>100</v>
      </c>
      <c r="I602" s="257">
        <v>29376.39</v>
      </c>
    </row>
    <row r="603" spans="3:9" x14ac:dyDescent="0.2">
      <c r="C603" s="255">
        <v>44932</v>
      </c>
      <c r="D603" s="256" t="s">
        <v>1702</v>
      </c>
      <c r="E603" s="256" t="s">
        <v>1703</v>
      </c>
      <c r="F603" s="256" t="s">
        <v>1704</v>
      </c>
      <c r="G603" s="257">
        <v>150</v>
      </c>
      <c r="I603" s="257">
        <v>29226.39</v>
      </c>
    </row>
    <row r="604" spans="3:9" x14ac:dyDescent="0.2">
      <c r="C604" s="255">
        <v>44932</v>
      </c>
      <c r="D604" s="256" t="s">
        <v>1705</v>
      </c>
      <c r="E604" s="256" t="s">
        <v>1706</v>
      </c>
      <c r="F604" s="256" t="s">
        <v>1704</v>
      </c>
      <c r="G604" s="257">
        <v>125</v>
      </c>
      <c r="I604" s="257">
        <v>29101.39</v>
      </c>
    </row>
    <row r="605" spans="3:9" x14ac:dyDescent="0.2">
      <c r="C605" s="255">
        <v>44932</v>
      </c>
      <c r="D605" s="256" t="s">
        <v>1707</v>
      </c>
      <c r="E605" s="256" t="s">
        <v>1708</v>
      </c>
      <c r="F605" s="256" t="s">
        <v>1704</v>
      </c>
      <c r="G605" s="257">
        <v>199</v>
      </c>
      <c r="I605" s="257">
        <v>28902.39</v>
      </c>
    </row>
    <row r="606" spans="3:9" x14ac:dyDescent="0.2">
      <c r="C606" s="255">
        <v>44933</v>
      </c>
      <c r="D606" s="256" t="s">
        <v>1709</v>
      </c>
      <c r="E606" s="256" t="s">
        <v>1710</v>
      </c>
      <c r="F606" s="256" t="s">
        <v>1711</v>
      </c>
      <c r="G606" s="257">
        <v>1500</v>
      </c>
      <c r="I606" s="257">
        <v>27402.39</v>
      </c>
    </row>
    <row r="607" spans="3:9" x14ac:dyDescent="0.2">
      <c r="C607" s="255">
        <v>44934</v>
      </c>
      <c r="D607" s="256" t="s">
        <v>1712</v>
      </c>
      <c r="E607" s="256" t="s">
        <v>1713</v>
      </c>
      <c r="F607" s="256" t="s">
        <v>1714</v>
      </c>
      <c r="G607" s="257">
        <v>275</v>
      </c>
      <c r="I607" s="257">
        <v>27127.39</v>
      </c>
    </row>
    <row r="608" spans="3:9" x14ac:dyDescent="0.2">
      <c r="C608" s="255">
        <v>44934</v>
      </c>
      <c r="D608" s="256" t="s">
        <v>1715</v>
      </c>
      <c r="E608" s="256" t="s">
        <v>1716</v>
      </c>
      <c r="F608" s="256" t="s">
        <v>1714</v>
      </c>
      <c r="G608" s="257">
        <v>275</v>
      </c>
      <c r="I608" s="257">
        <v>26852.39</v>
      </c>
    </row>
    <row r="609" spans="3:9" x14ac:dyDescent="0.2">
      <c r="C609" s="255">
        <v>44934</v>
      </c>
      <c r="D609" s="256" t="s">
        <v>1717</v>
      </c>
      <c r="E609" s="256" t="s">
        <v>1718</v>
      </c>
      <c r="F609" s="256" t="s">
        <v>1714</v>
      </c>
      <c r="G609" s="257">
        <v>150</v>
      </c>
      <c r="I609" s="257">
        <v>26702.39</v>
      </c>
    </row>
    <row r="610" spans="3:9" x14ac:dyDescent="0.2">
      <c r="C610" s="255">
        <v>44935</v>
      </c>
      <c r="D610" s="256" t="s">
        <v>1719</v>
      </c>
      <c r="E610" s="256" t="s">
        <v>1720</v>
      </c>
      <c r="F610" s="256" t="s">
        <v>1721</v>
      </c>
      <c r="G610" s="257">
        <v>30</v>
      </c>
      <c r="I610" s="257">
        <v>26672.39</v>
      </c>
    </row>
    <row r="611" spans="3:9" x14ac:dyDescent="0.2">
      <c r="C611" s="255">
        <v>44935</v>
      </c>
      <c r="D611" s="256" t="s">
        <v>1722</v>
      </c>
      <c r="E611" s="256" t="s">
        <v>1723</v>
      </c>
      <c r="F611" s="256" t="s">
        <v>1721</v>
      </c>
      <c r="G611" s="257">
        <v>60</v>
      </c>
      <c r="I611" s="257">
        <v>26612.39</v>
      </c>
    </row>
    <row r="612" spans="3:9" x14ac:dyDescent="0.2">
      <c r="C612" s="255">
        <v>44935</v>
      </c>
      <c r="D612" s="256" t="s">
        <v>1724</v>
      </c>
      <c r="E612" s="256" t="s">
        <v>1725</v>
      </c>
      <c r="F612" s="256" t="s">
        <v>1721</v>
      </c>
      <c r="G612" s="257">
        <v>180</v>
      </c>
      <c r="I612" s="257">
        <v>26432.39</v>
      </c>
    </row>
    <row r="613" spans="3:9" x14ac:dyDescent="0.2">
      <c r="C613" s="255">
        <v>44935</v>
      </c>
      <c r="D613" s="256" t="s">
        <v>1726</v>
      </c>
      <c r="E613" s="256" t="s">
        <v>1727</v>
      </c>
      <c r="F613" s="256" t="s">
        <v>1721</v>
      </c>
      <c r="G613" s="257">
        <v>30</v>
      </c>
      <c r="I613" s="257">
        <v>26402.39</v>
      </c>
    </row>
    <row r="614" spans="3:9" x14ac:dyDescent="0.2">
      <c r="C614" s="255">
        <v>44935</v>
      </c>
      <c r="D614" s="256" t="s">
        <v>1728</v>
      </c>
      <c r="E614" s="256" t="s">
        <v>1729</v>
      </c>
      <c r="F614" s="256" t="s">
        <v>1721</v>
      </c>
      <c r="G614" s="257">
        <v>90</v>
      </c>
      <c r="I614" s="257">
        <v>26312.39</v>
      </c>
    </row>
    <row r="615" spans="3:9" x14ac:dyDescent="0.2">
      <c r="C615" s="255">
        <v>44936</v>
      </c>
      <c r="D615" s="256" t="s">
        <v>1730</v>
      </c>
      <c r="E615" s="256" t="s">
        <v>1731</v>
      </c>
      <c r="F615" s="256" t="s">
        <v>1732</v>
      </c>
      <c r="H615" s="257">
        <v>724</v>
      </c>
      <c r="I615" s="257">
        <v>27036.39</v>
      </c>
    </row>
    <row r="616" spans="3:9" x14ac:dyDescent="0.2">
      <c r="C616" s="255">
        <v>44936</v>
      </c>
      <c r="D616" s="256" t="s">
        <v>1733</v>
      </c>
      <c r="E616" s="256" t="s">
        <v>1734</v>
      </c>
      <c r="F616" s="256" t="s">
        <v>1732</v>
      </c>
      <c r="G616" s="257">
        <v>60</v>
      </c>
      <c r="I616" s="257">
        <v>26976.39</v>
      </c>
    </row>
    <row r="617" spans="3:9" x14ac:dyDescent="0.2">
      <c r="C617" s="255">
        <v>44936</v>
      </c>
      <c r="D617" s="256" t="s">
        <v>1735</v>
      </c>
      <c r="E617" s="256" t="s">
        <v>1736</v>
      </c>
      <c r="F617" s="256" t="s">
        <v>1732</v>
      </c>
      <c r="G617" s="257">
        <v>27</v>
      </c>
      <c r="I617" s="257">
        <v>26949.39</v>
      </c>
    </row>
    <row r="618" spans="3:9" x14ac:dyDescent="0.2">
      <c r="C618" s="255">
        <v>44936</v>
      </c>
      <c r="D618" s="256" t="s">
        <v>1737</v>
      </c>
      <c r="E618" s="256" t="s">
        <v>1738</v>
      </c>
      <c r="F618" s="256" t="s">
        <v>1732</v>
      </c>
      <c r="G618" s="257">
        <v>90</v>
      </c>
      <c r="I618" s="257">
        <v>26859.39</v>
      </c>
    </row>
    <row r="619" spans="3:9" x14ac:dyDescent="0.2">
      <c r="C619" s="255">
        <v>44937</v>
      </c>
      <c r="D619" s="256" t="s">
        <v>1739</v>
      </c>
      <c r="E619" s="256" t="s">
        <v>1740</v>
      </c>
      <c r="F619" s="256" t="s">
        <v>1741</v>
      </c>
      <c r="G619" s="257">
        <v>60</v>
      </c>
      <c r="I619" s="257">
        <v>26799.39</v>
      </c>
    </row>
    <row r="620" spans="3:9" x14ac:dyDescent="0.2">
      <c r="C620" s="255">
        <v>44937</v>
      </c>
      <c r="D620" s="256" t="s">
        <v>1742</v>
      </c>
      <c r="E620" s="256" t="s">
        <v>1743</v>
      </c>
      <c r="F620" s="256" t="s">
        <v>1741</v>
      </c>
      <c r="G620" s="257">
        <v>1000</v>
      </c>
      <c r="I620" s="257">
        <v>25799.39</v>
      </c>
    </row>
    <row r="621" spans="3:9" x14ac:dyDescent="0.2">
      <c r="C621" s="255">
        <v>44937</v>
      </c>
      <c r="D621" s="256" t="s">
        <v>1744</v>
      </c>
      <c r="E621" s="256" t="s">
        <v>1745</v>
      </c>
      <c r="F621" s="256" t="s">
        <v>1741</v>
      </c>
      <c r="G621" s="257">
        <v>800</v>
      </c>
      <c r="I621" s="257">
        <v>24999.39</v>
      </c>
    </row>
    <row r="622" spans="3:9" x14ac:dyDescent="0.2">
      <c r="C622" s="255">
        <v>44937</v>
      </c>
      <c r="D622" s="256" t="s">
        <v>1746</v>
      </c>
      <c r="E622" s="256" t="s">
        <v>1747</v>
      </c>
      <c r="F622" s="256" t="s">
        <v>1741</v>
      </c>
      <c r="G622" s="257">
        <v>26</v>
      </c>
      <c r="I622" s="257">
        <v>24973.39</v>
      </c>
    </row>
    <row r="623" spans="3:9" x14ac:dyDescent="0.2">
      <c r="C623" s="255">
        <v>44937</v>
      </c>
      <c r="D623" s="256" t="s">
        <v>1748</v>
      </c>
      <c r="E623" s="256" t="s">
        <v>1749</v>
      </c>
      <c r="F623" s="256" t="s">
        <v>1741</v>
      </c>
      <c r="G623" s="257">
        <v>90</v>
      </c>
      <c r="I623" s="257">
        <v>24883.39</v>
      </c>
    </row>
    <row r="624" spans="3:9" x14ac:dyDescent="0.2">
      <c r="C624" s="255">
        <v>44938</v>
      </c>
      <c r="D624" s="256" t="s">
        <v>1750</v>
      </c>
      <c r="E624" s="256" t="s">
        <v>1751</v>
      </c>
      <c r="F624" s="256" t="s">
        <v>1752</v>
      </c>
      <c r="G624" s="257">
        <v>25</v>
      </c>
      <c r="I624" s="257">
        <v>24858.39</v>
      </c>
    </row>
    <row r="625" spans="3:9" x14ac:dyDescent="0.2">
      <c r="C625" s="255">
        <v>44938</v>
      </c>
      <c r="D625" s="256" t="s">
        <v>1753</v>
      </c>
      <c r="E625" s="256" t="s">
        <v>1754</v>
      </c>
      <c r="F625" s="256" t="s">
        <v>1752</v>
      </c>
      <c r="G625" s="257">
        <v>60</v>
      </c>
      <c r="I625" s="257">
        <v>24798.39</v>
      </c>
    </row>
    <row r="626" spans="3:9" x14ac:dyDescent="0.2">
      <c r="C626" s="255">
        <v>44938</v>
      </c>
      <c r="D626" s="256" t="s">
        <v>1755</v>
      </c>
      <c r="E626" s="256" t="s">
        <v>1756</v>
      </c>
      <c r="F626" s="256" t="s">
        <v>1752</v>
      </c>
      <c r="G626" s="257">
        <v>90</v>
      </c>
      <c r="I626" s="257">
        <v>24708.39</v>
      </c>
    </row>
    <row r="627" spans="3:9" x14ac:dyDescent="0.2">
      <c r="C627" s="255">
        <v>44938</v>
      </c>
      <c r="D627" s="256" t="s">
        <v>1757</v>
      </c>
      <c r="E627" s="256" t="s">
        <v>1758</v>
      </c>
      <c r="F627" s="256" t="s">
        <v>1752</v>
      </c>
      <c r="G627" s="257">
        <v>138</v>
      </c>
      <c r="I627" s="257">
        <v>24570.39</v>
      </c>
    </row>
    <row r="628" spans="3:9" x14ac:dyDescent="0.2">
      <c r="C628" s="255">
        <v>44939</v>
      </c>
      <c r="D628" s="256" t="s">
        <v>1759</v>
      </c>
      <c r="E628" s="256" t="s">
        <v>1760</v>
      </c>
      <c r="F628" s="256" t="s">
        <v>1761</v>
      </c>
      <c r="G628" s="257">
        <v>50</v>
      </c>
      <c r="I628" s="257">
        <v>24520.39</v>
      </c>
    </row>
    <row r="629" spans="3:9" x14ac:dyDescent="0.2">
      <c r="C629" s="255">
        <v>44939</v>
      </c>
      <c r="D629" s="256" t="s">
        <v>1762</v>
      </c>
      <c r="E629" s="256" t="s">
        <v>1763</v>
      </c>
      <c r="F629" s="256" t="s">
        <v>1761</v>
      </c>
      <c r="G629" s="257">
        <v>100</v>
      </c>
      <c r="I629" s="257">
        <v>24420.39</v>
      </c>
    </row>
    <row r="630" spans="3:9" x14ac:dyDescent="0.2">
      <c r="C630" s="255">
        <v>44940</v>
      </c>
      <c r="D630" s="256" t="s">
        <v>1109</v>
      </c>
      <c r="E630" s="256" t="s">
        <v>1764</v>
      </c>
      <c r="F630" s="256" t="s">
        <v>1765</v>
      </c>
      <c r="G630" s="257">
        <v>179</v>
      </c>
      <c r="I630" s="257">
        <v>24241.39</v>
      </c>
    </row>
    <row r="631" spans="3:9" x14ac:dyDescent="0.2">
      <c r="C631" s="255">
        <v>44940</v>
      </c>
      <c r="D631" s="256" t="s">
        <v>1766</v>
      </c>
      <c r="E631" s="256" t="s">
        <v>1767</v>
      </c>
      <c r="F631" s="256" t="s">
        <v>1765</v>
      </c>
      <c r="G631" s="257">
        <v>100</v>
      </c>
      <c r="I631" s="257">
        <v>24141.39</v>
      </c>
    </row>
    <row r="632" spans="3:9" x14ac:dyDescent="0.2">
      <c r="C632" s="255">
        <v>44940</v>
      </c>
      <c r="D632" s="256" t="s">
        <v>1768</v>
      </c>
      <c r="E632" s="256" t="s">
        <v>1769</v>
      </c>
      <c r="F632" s="256" t="s">
        <v>1765</v>
      </c>
      <c r="H632" s="257">
        <v>66</v>
      </c>
      <c r="I632" s="257">
        <v>24207.39</v>
      </c>
    </row>
    <row r="633" spans="3:9" x14ac:dyDescent="0.2">
      <c r="C633" s="255">
        <v>44940</v>
      </c>
      <c r="D633" s="256" t="s">
        <v>1770</v>
      </c>
      <c r="E633" s="256" t="s">
        <v>1771</v>
      </c>
      <c r="F633" s="256" t="s">
        <v>1765</v>
      </c>
      <c r="H633" s="257">
        <v>10</v>
      </c>
      <c r="I633" s="257">
        <v>24217.39</v>
      </c>
    </row>
    <row r="634" spans="3:9" x14ac:dyDescent="0.2">
      <c r="C634" s="255">
        <v>44941</v>
      </c>
      <c r="D634" s="256" t="s">
        <v>1772</v>
      </c>
      <c r="E634" s="256" t="s">
        <v>1773</v>
      </c>
      <c r="F634" s="256" t="s">
        <v>1774</v>
      </c>
      <c r="G634" s="257">
        <v>250</v>
      </c>
      <c r="I634" s="257">
        <v>23967.39</v>
      </c>
    </row>
    <row r="635" spans="3:9" x14ac:dyDescent="0.2">
      <c r="C635" s="255">
        <v>44941</v>
      </c>
      <c r="D635" s="256" t="s">
        <v>1775</v>
      </c>
      <c r="E635" s="256" t="s">
        <v>1776</v>
      </c>
      <c r="F635" s="256" t="s">
        <v>1774</v>
      </c>
      <c r="G635" s="257">
        <v>100</v>
      </c>
      <c r="I635" s="257">
        <v>23867.39</v>
      </c>
    </row>
    <row r="636" spans="3:9" x14ac:dyDescent="0.2">
      <c r="C636" s="255">
        <v>44941</v>
      </c>
      <c r="D636" s="256" t="s">
        <v>1777</v>
      </c>
      <c r="E636" s="256" t="s">
        <v>1778</v>
      </c>
      <c r="F636" s="256" t="s">
        <v>1774</v>
      </c>
      <c r="G636" s="257">
        <v>50</v>
      </c>
      <c r="I636" s="257">
        <v>23817.39</v>
      </c>
    </row>
    <row r="637" spans="3:9" x14ac:dyDescent="0.2">
      <c r="C637" s="255">
        <v>44941</v>
      </c>
      <c r="D637" s="256" t="s">
        <v>1779</v>
      </c>
      <c r="E637" s="256" t="s">
        <v>1780</v>
      </c>
      <c r="F637" s="256" t="s">
        <v>1774</v>
      </c>
      <c r="G637" s="257">
        <v>50</v>
      </c>
      <c r="I637" s="257">
        <v>23767.39</v>
      </c>
    </row>
    <row r="638" spans="3:9" x14ac:dyDescent="0.2">
      <c r="C638" s="255">
        <v>44941</v>
      </c>
      <c r="D638" s="256" t="s">
        <v>1781</v>
      </c>
      <c r="E638" s="256" t="s">
        <v>1782</v>
      </c>
      <c r="F638" s="256" t="s">
        <v>1774</v>
      </c>
      <c r="G638" s="257">
        <v>250</v>
      </c>
      <c r="I638" s="257">
        <v>23517.39</v>
      </c>
    </row>
    <row r="639" spans="3:9" x14ac:dyDescent="0.2">
      <c r="C639" s="255">
        <v>44941</v>
      </c>
      <c r="D639" s="256" t="s">
        <v>1783</v>
      </c>
      <c r="E639" s="256" t="s">
        <v>1784</v>
      </c>
      <c r="F639" s="256" t="s">
        <v>1785</v>
      </c>
      <c r="H639" s="257">
        <v>250</v>
      </c>
      <c r="I639" s="257">
        <v>23767.39</v>
      </c>
    </row>
    <row r="640" spans="3:9" x14ac:dyDescent="0.2">
      <c r="C640" s="255">
        <v>44942</v>
      </c>
      <c r="D640" s="256" t="s">
        <v>1786</v>
      </c>
      <c r="E640" s="256" t="s">
        <v>1787</v>
      </c>
      <c r="F640" s="256" t="s">
        <v>1785</v>
      </c>
      <c r="G640" s="257">
        <v>200</v>
      </c>
      <c r="I640" s="257">
        <v>23567.39</v>
      </c>
    </row>
    <row r="641" spans="3:9" x14ac:dyDescent="0.2">
      <c r="C641" s="255">
        <v>44942</v>
      </c>
      <c r="D641" s="256" t="s">
        <v>1788</v>
      </c>
      <c r="E641" s="256" t="s">
        <v>1789</v>
      </c>
      <c r="F641" s="256" t="s">
        <v>1785</v>
      </c>
      <c r="G641" s="257">
        <v>7.4</v>
      </c>
      <c r="I641" s="257">
        <v>23559.99</v>
      </c>
    </row>
    <row r="642" spans="3:9" x14ac:dyDescent="0.2">
      <c r="C642" s="255">
        <v>44942</v>
      </c>
      <c r="D642" s="256" t="s">
        <v>1790</v>
      </c>
      <c r="E642" s="256" t="s">
        <v>1791</v>
      </c>
      <c r="F642" s="256" t="s">
        <v>1785</v>
      </c>
      <c r="H642" s="257">
        <v>177</v>
      </c>
      <c r="I642" s="257">
        <v>23736.99</v>
      </c>
    </row>
    <row r="643" spans="3:9" x14ac:dyDescent="0.2">
      <c r="C643" s="255">
        <v>44942</v>
      </c>
      <c r="D643" s="256" t="s">
        <v>1792</v>
      </c>
      <c r="E643" s="256" t="s">
        <v>1793</v>
      </c>
      <c r="F643" s="256" t="s">
        <v>1785</v>
      </c>
      <c r="G643" s="257">
        <v>25</v>
      </c>
      <c r="I643" s="257">
        <v>23711.99</v>
      </c>
    </row>
    <row r="644" spans="3:9" x14ac:dyDescent="0.2">
      <c r="C644" s="255">
        <v>44943</v>
      </c>
      <c r="D644" s="256" t="s">
        <v>1794</v>
      </c>
      <c r="E644" s="256" t="s">
        <v>1795</v>
      </c>
      <c r="F644" s="256" t="s">
        <v>1796</v>
      </c>
      <c r="G644" s="257">
        <v>124</v>
      </c>
      <c r="I644" s="257">
        <v>23587.99</v>
      </c>
    </row>
    <row r="645" spans="3:9" x14ac:dyDescent="0.2">
      <c r="C645" s="255">
        <v>44944</v>
      </c>
      <c r="D645" s="256" t="s">
        <v>1797</v>
      </c>
      <c r="E645" s="256" t="s">
        <v>1798</v>
      </c>
      <c r="F645" s="256" t="s">
        <v>1799</v>
      </c>
      <c r="G645" s="257">
        <v>58</v>
      </c>
      <c r="I645" s="257">
        <v>23529.99</v>
      </c>
    </row>
    <row r="646" spans="3:9" x14ac:dyDescent="0.2">
      <c r="C646" s="255">
        <v>44944</v>
      </c>
      <c r="D646" s="256" t="s">
        <v>1800</v>
      </c>
      <c r="E646" s="256" t="s">
        <v>1801</v>
      </c>
      <c r="F646" s="256" t="s">
        <v>1799</v>
      </c>
      <c r="G646" s="257">
        <v>75</v>
      </c>
      <c r="I646" s="257">
        <v>23454.99</v>
      </c>
    </row>
    <row r="647" spans="3:9" x14ac:dyDescent="0.2">
      <c r="C647" s="255">
        <v>44944</v>
      </c>
      <c r="D647" s="256" t="s">
        <v>1802</v>
      </c>
      <c r="E647" s="256" t="s">
        <v>1803</v>
      </c>
      <c r="F647" s="256" t="s">
        <v>1799</v>
      </c>
      <c r="G647" s="257">
        <v>175</v>
      </c>
      <c r="I647" s="257">
        <v>23279.99</v>
      </c>
    </row>
    <row r="648" spans="3:9" x14ac:dyDescent="0.2">
      <c r="C648" s="255">
        <v>44944</v>
      </c>
      <c r="D648" s="256" t="s">
        <v>1804</v>
      </c>
      <c r="E648" s="256" t="s">
        <v>1805</v>
      </c>
      <c r="F648" s="256" t="s">
        <v>1799</v>
      </c>
      <c r="G648" s="257">
        <v>142.5</v>
      </c>
      <c r="I648" s="257">
        <v>23137.49</v>
      </c>
    </row>
    <row r="649" spans="3:9" x14ac:dyDescent="0.2">
      <c r="C649" s="255">
        <v>44944</v>
      </c>
      <c r="D649" s="256" t="s">
        <v>1806</v>
      </c>
      <c r="E649" s="256" t="s">
        <v>1807</v>
      </c>
      <c r="F649" s="256" t="s">
        <v>1799</v>
      </c>
      <c r="G649" s="257">
        <v>90</v>
      </c>
      <c r="I649" s="257">
        <v>23047.49</v>
      </c>
    </row>
    <row r="650" spans="3:9" x14ac:dyDescent="0.2">
      <c r="C650" s="255">
        <v>44944</v>
      </c>
      <c r="D650" s="256" t="s">
        <v>1808</v>
      </c>
      <c r="E650" s="256" t="s">
        <v>1809</v>
      </c>
      <c r="F650" s="256" t="s">
        <v>1799</v>
      </c>
      <c r="G650" s="257">
        <v>20</v>
      </c>
      <c r="I650" s="257">
        <v>23027.49</v>
      </c>
    </row>
    <row r="651" spans="3:9" x14ac:dyDescent="0.2">
      <c r="C651" s="255">
        <v>44945</v>
      </c>
      <c r="D651" s="256" t="s">
        <v>1810</v>
      </c>
      <c r="E651" s="256" t="s">
        <v>1811</v>
      </c>
      <c r="F651" s="256" t="s">
        <v>1812</v>
      </c>
      <c r="G651" s="257">
        <v>26</v>
      </c>
      <c r="I651" s="257">
        <v>23001.49</v>
      </c>
    </row>
    <row r="652" spans="3:9" x14ac:dyDescent="0.2">
      <c r="C652" s="255">
        <v>44945</v>
      </c>
      <c r="D652" s="256" t="s">
        <v>1813</v>
      </c>
      <c r="E652" s="256" t="s">
        <v>1814</v>
      </c>
      <c r="F652" s="256" t="s">
        <v>1812</v>
      </c>
      <c r="G652" s="257">
        <v>32</v>
      </c>
      <c r="I652" s="257">
        <v>22969.49</v>
      </c>
    </row>
    <row r="653" spans="3:9" x14ac:dyDescent="0.2">
      <c r="C653" s="255">
        <v>44945</v>
      </c>
      <c r="D653" s="256" t="s">
        <v>1815</v>
      </c>
      <c r="E653" s="256" t="s">
        <v>1816</v>
      </c>
      <c r="F653" s="256" t="s">
        <v>1812</v>
      </c>
      <c r="G653" s="257">
        <v>87</v>
      </c>
      <c r="I653" s="257">
        <v>22882.49</v>
      </c>
    </row>
    <row r="654" spans="3:9" x14ac:dyDescent="0.2">
      <c r="C654" s="255">
        <v>44945</v>
      </c>
      <c r="D654" s="256" t="s">
        <v>1817</v>
      </c>
      <c r="E654" s="256" t="s">
        <v>1818</v>
      </c>
      <c r="F654" s="256" t="s">
        <v>1812</v>
      </c>
      <c r="H654" s="257">
        <v>145</v>
      </c>
      <c r="I654" s="257">
        <v>23027.49</v>
      </c>
    </row>
    <row r="655" spans="3:9" x14ac:dyDescent="0.2">
      <c r="C655" s="255">
        <v>44945</v>
      </c>
      <c r="D655" s="256" t="s">
        <v>1819</v>
      </c>
      <c r="E655" s="256" t="s">
        <v>1820</v>
      </c>
      <c r="F655" s="256" t="s">
        <v>1812</v>
      </c>
      <c r="G655" s="257">
        <v>50</v>
      </c>
      <c r="I655" s="257">
        <v>22977.49</v>
      </c>
    </row>
    <row r="656" spans="3:9" x14ac:dyDescent="0.2">
      <c r="C656" s="255">
        <v>44945</v>
      </c>
      <c r="D656" s="256" t="s">
        <v>1821</v>
      </c>
      <c r="E656" s="256" t="s">
        <v>1822</v>
      </c>
      <c r="F656" s="256" t="s">
        <v>1812</v>
      </c>
      <c r="G656" s="257">
        <v>70</v>
      </c>
      <c r="I656" s="257">
        <v>22907.49</v>
      </c>
    </row>
    <row r="657" spans="3:9" x14ac:dyDescent="0.2">
      <c r="C657" s="255">
        <v>44946</v>
      </c>
      <c r="D657" s="256" t="s">
        <v>1823</v>
      </c>
      <c r="E657" s="256" t="s">
        <v>1824</v>
      </c>
      <c r="F657" s="256" t="s">
        <v>1825</v>
      </c>
      <c r="G657" s="257">
        <v>125</v>
      </c>
      <c r="I657" s="257">
        <v>22782.49</v>
      </c>
    </row>
    <row r="658" spans="3:9" x14ac:dyDescent="0.2">
      <c r="C658" s="255">
        <v>44946</v>
      </c>
      <c r="D658" s="256" t="s">
        <v>1826</v>
      </c>
      <c r="E658" s="256" t="s">
        <v>1827</v>
      </c>
      <c r="F658" s="256" t="s">
        <v>1825</v>
      </c>
      <c r="G658" s="257">
        <v>100</v>
      </c>
      <c r="I658" s="257">
        <v>22682.49</v>
      </c>
    </row>
    <row r="659" spans="3:9" x14ac:dyDescent="0.2">
      <c r="C659" s="255">
        <v>44946</v>
      </c>
      <c r="D659" s="256" t="s">
        <v>1828</v>
      </c>
      <c r="E659" s="256" t="s">
        <v>1829</v>
      </c>
      <c r="F659" s="256" t="s">
        <v>1825</v>
      </c>
      <c r="G659" s="257">
        <v>80</v>
      </c>
      <c r="I659" s="257">
        <v>22602.49</v>
      </c>
    </row>
    <row r="660" spans="3:9" x14ac:dyDescent="0.2">
      <c r="C660" s="255">
        <v>44946</v>
      </c>
      <c r="D660" s="256" t="s">
        <v>1830</v>
      </c>
      <c r="E660" s="256" t="s">
        <v>1831</v>
      </c>
      <c r="F660" s="256" t="s">
        <v>1825</v>
      </c>
      <c r="G660" s="257">
        <v>150</v>
      </c>
      <c r="I660" s="257">
        <v>22452.49</v>
      </c>
    </row>
    <row r="661" spans="3:9" x14ac:dyDescent="0.2">
      <c r="C661" s="255">
        <v>44948</v>
      </c>
      <c r="D661" s="256" t="s">
        <v>1832</v>
      </c>
      <c r="E661" s="256" t="s">
        <v>1833</v>
      </c>
      <c r="F661" s="256" t="s">
        <v>1834</v>
      </c>
      <c r="G661" s="257">
        <v>1060.82</v>
      </c>
      <c r="I661" s="257">
        <v>21391.67</v>
      </c>
    </row>
    <row r="662" spans="3:9" x14ac:dyDescent="0.2">
      <c r="C662" s="255">
        <v>44948</v>
      </c>
      <c r="D662" s="256" t="s">
        <v>1835</v>
      </c>
      <c r="E662" s="256" t="s">
        <v>1836</v>
      </c>
      <c r="F662" s="256" t="s">
        <v>1834</v>
      </c>
      <c r="G662" s="257">
        <v>100</v>
      </c>
      <c r="I662" s="257">
        <v>21291.67</v>
      </c>
    </row>
    <row r="663" spans="3:9" x14ac:dyDescent="0.2">
      <c r="C663" s="255">
        <v>44948</v>
      </c>
      <c r="D663" s="256" t="s">
        <v>1837</v>
      </c>
      <c r="E663" s="256" t="s">
        <v>1838</v>
      </c>
      <c r="F663" s="256" t="s">
        <v>1834</v>
      </c>
      <c r="G663" s="257">
        <v>100</v>
      </c>
      <c r="I663" s="257">
        <v>21191.67</v>
      </c>
    </row>
    <row r="664" spans="3:9" x14ac:dyDescent="0.2">
      <c r="C664" s="255">
        <v>44948</v>
      </c>
      <c r="D664" s="256" t="s">
        <v>1839</v>
      </c>
      <c r="E664" s="256" t="s">
        <v>1840</v>
      </c>
      <c r="F664" s="256" t="s">
        <v>1834</v>
      </c>
      <c r="G664" s="257">
        <v>40</v>
      </c>
      <c r="I664" s="257">
        <v>21151.67</v>
      </c>
    </row>
    <row r="665" spans="3:9" x14ac:dyDescent="0.2">
      <c r="C665" s="255">
        <v>44948</v>
      </c>
      <c r="D665" s="256" t="s">
        <v>1841</v>
      </c>
      <c r="E665" s="256" t="s">
        <v>1842</v>
      </c>
      <c r="F665" s="256" t="s">
        <v>1834</v>
      </c>
      <c r="G665" s="257">
        <v>91</v>
      </c>
      <c r="I665" s="257">
        <v>21060.67</v>
      </c>
    </row>
    <row r="666" spans="3:9" x14ac:dyDescent="0.2">
      <c r="C666" s="255">
        <v>44949</v>
      </c>
      <c r="D666" s="256" t="s">
        <v>1843</v>
      </c>
      <c r="E666" s="256" t="s">
        <v>1844</v>
      </c>
      <c r="F666" s="256" t="s">
        <v>1845</v>
      </c>
      <c r="G666" s="257">
        <v>75</v>
      </c>
      <c r="I666" s="257">
        <v>20985.67</v>
      </c>
    </row>
    <row r="667" spans="3:9" x14ac:dyDescent="0.2">
      <c r="C667" s="255">
        <v>44949</v>
      </c>
      <c r="D667" s="256" t="s">
        <v>1846</v>
      </c>
      <c r="E667" s="256" t="s">
        <v>1847</v>
      </c>
      <c r="F667" s="256" t="s">
        <v>1845</v>
      </c>
      <c r="G667" s="257">
        <v>70</v>
      </c>
      <c r="I667" s="257">
        <v>20915.669999999998</v>
      </c>
    </row>
    <row r="668" spans="3:9" x14ac:dyDescent="0.2">
      <c r="C668" s="255">
        <v>44950</v>
      </c>
      <c r="D668" s="256" t="s">
        <v>1848</v>
      </c>
      <c r="E668" s="256" t="s">
        <v>1849</v>
      </c>
      <c r="F668" s="256" t="s">
        <v>1850</v>
      </c>
      <c r="G668" s="257">
        <v>75</v>
      </c>
      <c r="I668" s="257">
        <v>20840.669999999998</v>
      </c>
    </row>
    <row r="669" spans="3:9" x14ac:dyDescent="0.2">
      <c r="C669" s="255">
        <v>44950</v>
      </c>
      <c r="D669" s="256" t="s">
        <v>1851</v>
      </c>
      <c r="E669" s="256" t="s">
        <v>1852</v>
      </c>
      <c r="F669" s="256" t="s">
        <v>1850</v>
      </c>
      <c r="H669" s="257">
        <v>75</v>
      </c>
      <c r="I669" s="257">
        <v>20915.669999999998</v>
      </c>
    </row>
    <row r="670" spans="3:9" x14ac:dyDescent="0.2">
      <c r="C670" s="255">
        <v>44951</v>
      </c>
      <c r="D670" s="256" t="s">
        <v>1853</v>
      </c>
      <c r="E670" s="256" t="s">
        <v>1854</v>
      </c>
      <c r="F670" s="256" t="s">
        <v>1855</v>
      </c>
      <c r="G670" s="257">
        <v>50</v>
      </c>
      <c r="I670" s="257">
        <v>20865.669999999998</v>
      </c>
    </row>
    <row r="671" spans="3:9" x14ac:dyDescent="0.2">
      <c r="C671" s="255">
        <v>44952</v>
      </c>
      <c r="D671" s="256" t="s">
        <v>1856</v>
      </c>
      <c r="E671" s="256" t="s">
        <v>1857</v>
      </c>
      <c r="F671" s="256" t="s">
        <v>1858</v>
      </c>
      <c r="G671" s="257">
        <v>50</v>
      </c>
      <c r="I671" s="257">
        <v>20815.669999999998</v>
      </c>
    </row>
    <row r="672" spans="3:9" x14ac:dyDescent="0.2">
      <c r="C672" s="255">
        <v>44954</v>
      </c>
      <c r="D672" s="256" t="s">
        <v>1859</v>
      </c>
      <c r="E672" s="256" t="s">
        <v>1860</v>
      </c>
      <c r="F672" s="256" t="s">
        <v>1861</v>
      </c>
      <c r="G672" s="257">
        <v>75</v>
      </c>
      <c r="I672" s="257">
        <v>20740.669999999998</v>
      </c>
    </row>
    <row r="673" spans="3:9" x14ac:dyDescent="0.2">
      <c r="C673" s="255">
        <v>44955</v>
      </c>
      <c r="D673" s="256" t="s">
        <v>1862</v>
      </c>
      <c r="E673" s="256" t="s">
        <v>1863</v>
      </c>
      <c r="F673" s="256" t="s">
        <v>1864</v>
      </c>
      <c r="G673" s="257">
        <v>75</v>
      </c>
      <c r="I673" s="257">
        <v>20665.669999999998</v>
      </c>
    </row>
    <row r="674" spans="3:9" x14ac:dyDescent="0.2">
      <c r="C674" s="255">
        <v>44956</v>
      </c>
      <c r="D674" s="256" t="s">
        <v>1865</v>
      </c>
      <c r="E674" s="256" t="s">
        <v>1866</v>
      </c>
      <c r="F674" s="256" t="s">
        <v>1867</v>
      </c>
      <c r="G674" s="257">
        <v>50</v>
      </c>
      <c r="I674" s="257">
        <v>20615.669999999998</v>
      </c>
    </row>
    <row r="675" spans="3:9" x14ac:dyDescent="0.2">
      <c r="C675" s="255">
        <v>44956</v>
      </c>
      <c r="D675" s="256" t="s">
        <v>1868</v>
      </c>
      <c r="E675" s="256" t="s">
        <v>1869</v>
      </c>
      <c r="F675" s="256" t="s">
        <v>1867</v>
      </c>
      <c r="H675" s="257">
        <v>2357.62</v>
      </c>
      <c r="I675" s="257">
        <v>22973.29</v>
      </c>
    </row>
    <row r="676" spans="3:9" x14ac:dyDescent="0.2">
      <c r="C676" s="255">
        <v>44956</v>
      </c>
      <c r="D676" s="256" t="s">
        <v>1870</v>
      </c>
      <c r="E676" s="256" t="s">
        <v>1871</v>
      </c>
      <c r="F676" s="256" t="s">
        <v>1867</v>
      </c>
      <c r="G676" s="257">
        <v>81.5</v>
      </c>
      <c r="I676" s="257">
        <v>22891.79</v>
      </c>
    </row>
    <row r="677" spans="3:9" x14ac:dyDescent="0.2">
      <c r="C677" s="255">
        <v>44957</v>
      </c>
      <c r="D677" s="256" t="s">
        <v>1872</v>
      </c>
      <c r="E677" s="256" t="s">
        <v>1873</v>
      </c>
      <c r="F677" s="256" t="s">
        <v>1874</v>
      </c>
      <c r="G677" s="257">
        <v>60</v>
      </c>
      <c r="I677" s="257">
        <v>22831.79</v>
      </c>
    </row>
    <row r="678" spans="3:9" x14ac:dyDescent="0.2">
      <c r="C678" s="255">
        <v>44957</v>
      </c>
      <c r="D678" s="256" t="s">
        <v>1875</v>
      </c>
      <c r="E678" s="256" t="s">
        <v>1876</v>
      </c>
      <c r="F678" s="256" t="s">
        <v>1874</v>
      </c>
      <c r="G678" s="257">
        <v>50</v>
      </c>
      <c r="I678" s="257">
        <v>22781.79</v>
      </c>
    </row>
    <row r="679" spans="3:9" x14ac:dyDescent="0.2">
      <c r="C679" s="255">
        <v>44957</v>
      </c>
      <c r="D679" s="256" t="s">
        <v>1877</v>
      </c>
      <c r="E679" s="256" t="s">
        <v>1878</v>
      </c>
      <c r="F679" s="256" t="s">
        <v>1874</v>
      </c>
      <c r="G679" s="257">
        <v>36</v>
      </c>
      <c r="I679" s="257">
        <v>22745.79</v>
      </c>
    </row>
    <row r="680" spans="3:9" x14ac:dyDescent="0.2">
      <c r="C680" s="255">
        <v>44957</v>
      </c>
      <c r="D680" s="256" t="s">
        <v>1879</v>
      </c>
      <c r="E680" s="256" t="s">
        <v>1880</v>
      </c>
      <c r="F680" s="256" t="s">
        <v>1874</v>
      </c>
      <c r="G680" s="257">
        <v>100</v>
      </c>
      <c r="I680" s="257">
        <v>22645.79</v>
      </c>
    </row>
    <row r="681" spans="3:9" x14ac:dyDescent="0.2">
      <c r="C681" s="255">
        <v>44958</v>
      </c>
      <c r="D681" s="256" t="s">
        <v>1881</v>
      </c>
      <c r="E681" s="256" t="s">
        <v>1882</v>
      </c>
      <c r="F681" s="256" t="s">
        <v>1883</v>
      </c>
      <c r="G681" s="257">
        <v>10</v>
      </c>
      <c r="I681" s="257">
        <v>22635.79</v>
      </c>
    </row>
    <row r="682" spans="3:9" x14ac:dyDescent="0.2">
      <c r="C682" s="255">
        <v>44958</v>
      </c>
      <c r="D682" s="256" t="s">
        <v>1884</v>
      </c>
      <c r="E682" s="256" t="s">
        <v>1885</v>
      </c>
      <c r="F682" s="256" t="s">
        <v>1883</v>
      </c>
      <c r="G682" s="257">
        <v>200</v>
      </c>
      <c r="I682" s="257">
        <v>22435.79</v>
      </c>
    </row>
    <row r="683" spans="3:9" x14ac:dyDescent="0.2">
      <c r="C683" s="255">
        <v>44958</v>
      </c>
      <c r="D683" s="256" t="s">
        <v>1886</v>
      </c>
      <c r="E683" s="256" t="s">
        <v>1887</v>
      </c>
      <c r="F683" s="256" t="s">
        <v>1883</v>
      </c>
      <c r="G683" s="257">
        <v>100</v>
      </c>
      <c r="I683" s="257">
        <v>22335.79</v>
      </c>
    </row>
    <row r="684" spans="3:9" x14ac:dyDescent="0.2">
      <c r="C684" s="255">
        <v>44958</v>
      </c>
      <c r="D684" s="256" t="s">
        <v>1888</v>
      </c>
      <c r="E684" s="256" t="s">
        <v>1889</v>
      </c>
      <c r="F684" s="256" t="s">
        <v>1883</v>
      </c>
      <c r="H684" s="257">
        <v>1089.93</v>
      </c>
      <c r="I684" s="257">
        <v>23425.72</v>
      </c>
    </row>
    <row r="685" spans="3:9" x14ac:dyDescent="0.2">
      <c r="C685" s="255">
        <v>44958</v>
      </c>
      <c r="D685" s="256" t="s">
        <v>1890</v>
      </c>
      <c r="E685" s="256" t="s">
        <v>1891</v>
      </c>
      <c r="F685" s="256" t="s">
        <v>1883</v>
      </c>
      <c r="G685" s="257">
        <v>436</v>
      </c>
      <c r="I685" s="257">
        <v>22989.72</v>
      </c>
    </row>
    <row r="686" spans="3:9" x14ac:dyDescent="0.2">
      <c r="C686" s="255">
        <v>44958</v>
      </c>
      <c r="D686" s="256" t="s">
        <v>1892</v>
      </c>
      <c r="E686" s="256" t="s">
        <v>1893</v>
      </c>
      <c r="F686" s="256" t="s">
        <v>1883</v>
      </c>
      <c r="H686" s="257">
        <v>87.2</v>
      </c>
      <c r="I686" s="257">
        <v>23076.92</v>
      </c>
    </row>
    <row r="687" spans="3:9" x14ac:dyDescent="0.2">
      <c r="C687" s="255">
        <v>44959</v>
      </c>
      <c r="D687" s="256" t="s">
        <v>1894</v>
      </c>
      <c r="E687" s="256" t="s">
        <v>1895</v>
      </c>
      <c r="F687" s="256" t="s">
        <v>1896</v>
      </c>
      <c r="G687" s="257">
        <v>97</v>
      </c>
      <c r="I687" s="257">
        <v>22979.919999999998</v>
      </c>
    </row>
    <row r="688" spans="3:9" x14ac:dyDescent="0.2">
      <c r="C688" s="255">
        <v>44959</v>
      </c>
      <c r="D688" s="256" t="s">
        <v>1897</v>
      </c>
      <c r="E688" s="256" t="s">
        <v>1898</v>
      </c>
      <c r="F688" s="256" t="s">
        <v>1896</v>
      </c>
      <c r="G688" s="257">
        <v>70</v>
      </c>
      <c r="I688" s="257">
        <v>22909.919999999998</v>
      </c>
    </row>
    <row r="689" spans="3:9" x14ac:dyDescent="0.2">
      <c r="C689" s="255">
        <v>44959</v>
      </c>
      <c r="D689" s="256" t="s">
        <v>1899</v>
      </c>
      <c r="E689" s="256" t="s">
        <v>1900</v>
      </c>
      <c r="F689" s="256" t="s">
        <v>1896</v>
      </c>
      <c r="G689" s="257">
        <v>30</v>
      </c>
      <c r="I689" s="257">
        <v>22879.919999999998</v>
      </c>
    </row>
    <row r="690" spans="3:9" x14ac:dyDescent="0.2">
      <c r="C690" s="255">
        <v>44959</v>
      </c>
      <c r="D690" s="256" t="s">
        <v>1901</v>
      </c>
      <c r="E690" s="256" t="s">
        <v>1902</v>
      </c>
      <c r="F690" s="256" t="s">
        <v>1896</v>
      </c>
      <c r="H690" s="257">
        <v>900</v>
      </c>
      <c r="I690" s="257">
        <v>23779.919999999998</v>
      </c>
    </row>
    <row r="691" spans="3:9" x14ac:dyDescent="0.2">
      <c r="C691" s="255">
        <v>44959</v>
      </c>
      <c r="D691" s="256" t="s">
        <v>1903</v>
      </c>
      <c r="E691" s="256" t="s">
        <v>1904</v>
      </c>
      <c r="F691" s="256" t="s">
        <v>1896</v>
      </c>
      <c r="H691" s="257">
        <v>174.4</v>
      </c>
      <c r="I691" s="257">
        <v>23954.32</v>
      </c>
    </row>
    <row r="692" spans="3:9" x14ac:dyDescent="0.2">
      <c r="C692" s="255">
        <v>44959</v>
      </c>
      <c r="D692" s="256" t="s">
        <v>1905</v>
      </c>
      <c r="E692" s="256" t="s">
        <v>1906</v>
      </c>
      <c r="F692" s="256" t="s">
        <v>1896</v>
      </c>
      <c r="G692" s="257">
        <v>70</v>
      </c>
      <c r="I692" s="257">
        <v>23884.32</v>
      </c>
    </row>
    <row r="693" spans="3:9" x14ac:dyDescent="0.2">
      <c r="C693" s="255">
        <v>44959</v>
      </c>
      <c r="D693" s="256" t="s">
        <v>1907</v>
      </c>
      <c r="E693" s="256" t="s">
        <v>1908</v>
      </c>
      <c r="F693" s="256" t="s">
        <v>1896</v>
      </c>
      <c r="G693" s="257">
        <v>110</v>
      </c>
      <c r="I693" s="257">
        <v>23774.32</v>
      </c>
    </row>
    <row r="694" spans="3:9" x14ac:dyDescent="0.2">
      <c r="C694" s="255">
        <v>44960</v>
      </c>
      <c r="D694" s="256" t="s">
        <v>1909</v>
      </c>
      <c r="E694" s="256" t="s">
        <v>1910</v>
      </c>
      <c r="F694" s="256" t="s">
        <v>1911</v>
      </c>
      <c r="G694" s="257">
        <v>200</v>
      </c>
      <c r="I694" s="257">
        <v>23574.32</v>
      </c>
    </row>
    <row r="695" spans="3:9" x14ac:dyDescent="0.2">
      <c r="C695" s="255">
        <v>44960</v>
      </c>
      <c r="D695" s="256" t="s">
        <v>1912</v>
      </c>
      <c r="E695" s="256" t="s">
        <v>1913</v>
      </c>
      <c r="F695" s="256" t="s">
        <v>1911</v>
      </c>
      <c r="H695" s="257">
        <v>10</v>
      </c>
      <c r="I695" s="257">
        <v>23584.32</v>
      </c>
    </row>
    <row r="696" spans="3:9" x14ac:dyDescent="0.2">
      <c r="C696" s="255">
        <v>44960</v>
      </c>
      <c r="D696" s="256" t="s">
        <v>1914</v>
      </c>
      <c r="E696" s="256" t="s">
        <v>1915</v>
      </c>
      <c r="F696" s="256" t="s">
        <v>1911</v>
      </c>
      <c r="H696" s="257">
        <v>10</v>
      </c>
      <c r="I696" s="257">
        <v>23594.32</v>
      </c>
    </row>
    <row r="697" spans="3:9" x14ac:dyDescent="0.2">
      <c r="C697" s="255">
        <v>44960</v>
      </c>
      <c r="D697" s="256" t="s">
        <v>1916</v>
      </c>
      <c r="E697" s="256" t="s">
        <v>1917</v>
      </c>
      <c r="F697" s="256" t="s">
        <v>1911</v>
      </c>
      <c r="G697" s="257">
        <v>96</v>
      </c>
      <c r="I697" s="257">
        <v>23498.32</v>
      </c>
    </row>
    <row r="698" spans="3:9" x14ac:dyDescent="0.2">
      <c r="C698" s="255">
        <v>44960</v>
      </c>
      <c r="D698" s="256" t="s">
        <v>1918</v>
      </c>
      <c r="E698" s="256" t="s">
        <v>1919</v>
      </c>
      <c r="F698" s="256" t="s">
        <v>1911</v>
      </c>
      <c r="H698" s="257">
        <v>2126.73</v>
      </c>
      <c r="I698" s="257">
        <v>25625.05</v>
      </c>
    </row>
    <row r="699" spans="3:9" x14ac:dyDescent="0.2">
      <c r="C699" s="255">
        <v>44960</v>
      </c>
      <c r="D699" s="256" t="s">
        <v>1920</v>
      </c>
      <c r="E699" s="256" t="s">
        <v>1921</v>
      </c>
      <c r="F699" s="256" t="s">
        <v>1911</v>
      </c>
      <c r="G699" s="257">
        <v>20</v>
      </c>
      <c r="I699" s="257">
        <v>25605.05</v>
      </c>
    </row>
    <row r="700" spans="3:9" x14ac:dyDescent="0.2">
      <c r="C700" s="255">
        <v>44960</v>
      </c>
      <c r="D700" s="256" t="s">
        <v>1922</v>
      </c>
      <c r="E700" s="256" t="s">
        <v>1923</v>
      </c>
      <c r="F700" s="256" t="s">
        <v>1911</v>
      </c>
      <c r="H700" s="257">
        <v>10</v>
      </c>
      <c r="I700" s="257">
        <v>25615.05</v>
      </c>
    </row>
    <row r="701" spans="3:9" x14ac:dyDescent="0.2">
      <c r="C701" s="255">
        <v>44961</v>
      </c>
      <c r="D701" s="256" t="s">
        <v>1924</v>
      </c>
      <c r="E701" s="256" t="s">
        <v>1925</v>
      </c>
      <c r="F701" s="256" t="s">
        <v>1926</v>
      </c>
      <c r="G701" s="257">
        <v>175</v>
      </c>
      <c r="I701" s="257">
        <v>25440.05</v>
      </c>
    </row>
    <row r="702" spans="3:9" x14ac:dyDescent="0.2">
      <c r="C702" s="255">
        <v>44962</v>
      </c>
      <c r="D702" s="256" t="s">
        <v>1927</v>
      </c>
      <c r="E702" s="256" t="s">
        <v>1928</v>
      </c>
      <c r="F702" s="256" t="s">
        <v>1929</v>
      </c>
      <c r="G702" s="257">
        <v>150</v>
      </c>
      <c r="I702" s="257">
        <v>25290.05</v>
      </c>
    </row>
    <row r="703" spans="3:9" x14ac:dyDescent="0.2">
      <c r="C703" s="255">
        <v>44962</v>
      </c>
      <c r="D703" s="256" t="s">
        <v>1930</v>
      </c>
      <c r="E703" s="256" t="s">
        <v>1931</v>
      </c>
      <c r="F703" s="256" t="s">
        <v>1929</v>
      </c>
      <c r="G703" s="257">
        <v>24</v>
      </c>
      <c r="I703" s="257">
        <v>25266.05</v>
      </c>
    </row>
    <row r="704" spans="3:9" x14ac:dyDescent="0.2">
      <c r="C704" s="255">
        <v>44963</v>
      </c>
      <c r="D704" s="256" t="s">
        <v>1932</v>
      </c>
      <c r="E704" s="256" t="s">
        <v>1933</v>
      </c>
      <c r="F704" s="256" t="s">
        <v>1934</v>
      </c>
      <c r="G704" s="257">
        <v>6640</v>
      </c>
      <c r="I704" s="257">
        <v>18626.05</v>
      </c>
    </row>
    <row r="705" spans="3:9" x14ac:dyDescent="0.2">
      <c r="C705" s="255">
        <v>44963</v>
      </c>
      <c r="D705" s="256" t="s">
        <v>1935</v>
      </c>
      <c r="E705" s="256" t="s">
        <v>1936</v>
      </c>
      <c r="F705" s="256" t="s">
        <v>1934</v>
      </c>
      <c r="G705" s="257">
        <v>97</v>
      </c>
      <c r="I705" s="257">
        <v>18529.05</v>
      </c>
    </row>
    <row r="706" spans="3:9" x14ac:dyDescent="0.2">
      <c r="C706" s="255">
        <v>44963</v>
      </c>
      <c r="D706" s="256" t="s">
        <v>1937</v>
      </c>
      <c r="E706" s="256" t="s">
        <v>1938</v>
      </c>
      <c r="F706" s="256" t="s">
        <v>1934</v>
      </c>
      <c r="G706" s="257">
        <v>10</v>
      </c>
      <c r="I706" s="257">
        <v>18519.05</v>
      </c>
    </row>
    <row r="707" spans="3:9" x14ac:dyDescent="0.2">
      <c r="C707" s="255">
        <v>44963</v>
      </c>
      <c r="D707" s="256" t="s">
        <v>1939</v>
      </c>
      <c r="E707" s="256" t="s">
        <v>1940</v>
      </c>
      <c r="F707" s="256" t="s">
        <v>1934</v>
      </c>
      <c r="G707" s="257">
        <v>85</v>
      </c>
      <c r="I707" s="257">
        <v>18434.05</v>
      </c>
    </row>
    <row r="708" spans="3:9" x14ac:dyDescent="0.2">
      <c r="C708" s="255">
        <v>44963</v>
      </c>
      <c r="D708" s="256" t="s">
        <v>1941</v>
      </c>
      <c r="E708" s="256" t="s">
        <v>1942</v>
      </c>
      <c r="F708" s="256" t="s">
        <v>1934</v>
      </c>
      <c r="G708" s="257">
        <v>30</v>
      </c>
      <c r="I708" s="257">
        <v>18404.05</v>
      </c>
    </row>
    <row r="709" spans="3:9" x14ac:dyDescent="0.2">
      <c r="C709" s="255">
        <v>44963</v>
      </c>
      <c r="D709" s="256" t="s">
        <v>1943</v>
      </c>
      <c r="E709" s="256" t="s">
        <v>1944</v>
      </c>
      <c r="F709" s="256" t="s">
        <v>1934</v>
      </c>
      <c r="H709" s="257">
        <v>450</v>
      </c>
      <c r="I709" s="257">
        <v>18854.05</v>
      </c>
    </row>
    <row r="710" spans="3:9" x14ac:dyDescent="0.2">
      <c r="C710" s="255">
        <v>44963</v>
      </c>
      <c r="D710" s="256" t="s">
        <v>1945</v>
      </c>
      <c r="E710" s="256" t="s">
        <v>1946</v>
      </c>
      <c r="F710" s="256" t="s">
        <v>1934</v>
      </c>
      <c r="G710" s="257">
        <v>450</v>
      </c>
      <c r="I710" s="257">
        <v>18404.05</v>
      </c>
    </row>
    <row r="711" spans="3:9" x14ac:dyDescent="0.2">
      <c r="C711" s="255">
        <v>44964</v>
      </c>
      <c r="D711" s="256" t="s">
        <v>1947</v>
      </c>
      <c r="E711" s="256" t="s">
        <v>1948</v>
      </c>
      <c r="F711" s="256" t="s">
        <v>1949</v>
      </c>
      <c r="G711" s="257">
        <v>125</v>
      </c>
      <c r="I711" s="257">
        <v>18279.05</v>
      </c>
    </row>
    <row r="712" spans="3:9" x14ac:dyDescent="0.2">
      <c r="C712" s="255">
        <v>44964</v>
      </c>
      <c r="D712" s="256" t="s">
        <v>1950</v>
      </c>
      <c r="E712" s="256" t="s">
        <v>1951</v>
      </c>
      <c r="F712" s="256" t="s">
        <v>1949</v>
      </c>
      <c r="G712" s="257">
        <v>152</v>
      </c>
      <c r="I712" s="257">
        <v>18127.05</v>
      </c>
    </row>
    <row r="713" spans="3:9" x14ac:dyDescent="0.2">
      <c r="C713" s="255">
        <v>44964</v>
      </c>
      <c r="D713" s="256" t="s">
        <v>1952</v>
      </c>
      <c r="E713" s="256" t="s">
        <v>1953</v>
      </c>
      <c r="F713" s="256" t="s">
        <v>1949</v>
      </c>
      <c r="G713" s="257">
        <v>30</v>
      </c>
      <c r="I713" s="257">
        <v>18097.05</v>
      </c>
    </row>
    <row r="714" spans="3:9" x14ac:dyDescent="0.2">
      <c r="C714" s="255">
        <v>44964</v>
      </c>
      <c r="D714" s="256" t="s">
        <v>1954</v>
      </c>
      <c r="E714" s="256" t="s">
        <v>1955</v>
      </c>
      <c r="F714" s="256" t="s">
        <v>1949</v>
      </c>
      <c r="G714" s="257">
        <v>160</v>
      </c>
      <c r="I714" s="257">
        <v>17937.05</v>
      </c>
    </row>
    <row r="715" spans="3:9" x14ac:dyDescent="0.2">
      <c r="C715" s="255">
        <v>44965</v>
      </c>
      <c r="D715" s="256" t="s">
        <v>1956</v>
      </c>
      <c r="E715" s="256" t="s">
        <v>1957</v>
      </c>
      <c r="F715" s="256" t="s">
        <v>1958</v>
      </c>
      <c r="G715" s="257">
        <v>100</v>
      </c>
      <c r="I715" s="257">
        <v>17837.05</v>
      </c>
    </row>
    <row r="716" spans="3:9" x14ac:dyDescent="0.2">
      <c r="C716" s="255">
        <v>44965</v>
      </c>
      <c r="D716" s="256" t="s">
        <v>1959</v>
      </c>
      <c r="E716" s="256" t="s">
        <v>1960</v>
      </c>
      <c r="F716" s="256" t="s">
        <v>1958</v>
      </c>
      <c r="G716" s="257">
        <v>40</v>
      </c>
      <c r="I716" s="257">
        <v>17797.05</v>
      </c>
    </row>
    <row r="717" spans="3:9" x14ac:dyDescent="0.2">
      <c r="C717" s="255">
        <v>44965</v>
      </c>
      <c r="D717" s="256" t="s">
        <v>1961</v>
      </c>
      <c r="E717" s="256" t="s">
        <v>1962</v>
      </c>
      <c r="F717" s="256" t="s">
        <v>1958</v>
      </c>
      <c r="G717" s="257">
        <v>10</v>
      </c>
      <c r="I717" s="257">
        <v>17787.05</v>
      </c>
    </row>
    <row r="718" spans="3:9" x14ac:dyDescent="0.2">
      <c r="C718" s="255">
        <v>44965</v>
      </c>
      <c r="D718" s="256" t="s">
        <v>1963</v>
      </c>
      <c r="E718" s="256" t="s">
        <v>1964</v>
      </c>
      <c r="F718" s="256" t="s">
        <v>1958</v>
      </c>
      <c r="G718" s="257">
        <v>20</v>
      </c>
      <c r="I718" s="257">
        <v>17767.05</v>
      </c>
    </row>
    <row r="719" spans="3:9" x14ac:dyDescent="0.2">
      <c r="C719" s="255">
        <v>44965</v>
      </c>
      <c r="D719" s="256" t="s">
        <v>1965</v>
      </c>
      <c r="E719" s="256" t="s">
        <v>1966</v>
      </c>
      <c r="F719" s="256" t="s">
        <v>1958</v>
      </c>
      <c r="G719" s="257">
        <v>50</v>
      </c>
      <c r="I719" s="257">
        <v>17717.05</v>
      </c>
    </row>
    <row r="720" spans="3:9" x14ac:dyDescent="0.2">
      <c r="C720" s="255">
        <v>44965</v>
      </c>
      <c r="D720" s="256" t="s">
        <v>1967</v>
      </c>
      <c r="E720" s="256" t="s">
        <v>1968</v>
      </c>
      <c r="F720" s="256" t="s">
        <v>1958</v>
      </c>
      <c r="G720" s="257">
        <v>25</v>
      </c>
      <c r="I720" s="257">
        <v>17692.05</v>
      </c>
    </row>
    <row r="721" spans="3:9" x14ac:dyDescent="0.2">
      <c r="C721" s="255">
        <v>44966</v>
      </c>
      <c r="D721" s="256" t="s">
        <v>1969</v>
      </c>
      <c r="E721" s="256" t="s">
        <v>1970</v>
      </c>
      <c r="F721" s="256" t="s">
        <v>1971</v>
      </c>
      <c r="G721" s="257">
        <v>173</v>
      </c>
      <c r="I721" s="257">
        <v>17519.05</v>
      </c>
    </row>
    <row r="722" spans="3:9" x14ac:dyDescent="0.2">
      <c r="C722" s="255">
        <v>44966</v>
      </c>
      <c r="D722" s="256" t="s">
        <v>1972</v>
      </c>
      <c r="E722" s="256" t="s">
        <v>1973</v>
      </c>
      <c r="F722" s="256" t="s">
        <v>1971</v>
      </c>
      <c r="G722" s="257">
        <v>24</v>
      </c>
      <c r="I722" s="257">
        <v>17495.05</v>
      </c>
    </row>
    <row r="723" spans="3:9" x14ac:dyDescent="0.2">
      <c r="C723" s="255">
        <v>44966</v>
      </c>
      <c r="D723" s="256" t="s">
        <v>1974</v>
      </c>
      <c r="E723" s="256" t="s">
        <v>1975</v>
      </c>
      <c r="F723" s="256" t="s">
        <v>1971</v>
      </c>
      <c r="H723" s="257">
        <v>200</v>
      </c>
      <c r="I723" s="257">
        <v>17695.05</v>
      </c>
    </row>
    <row r="724" spans="3:9" x14ac:dyDescent="0.2">
      <c r="C724" s="255">
        <v>44966</v>
      </c>
      <c r="D724" s="256" t="s">
        <v>1976</v>
      </c>
      <c r="E724" s="256" t="s">
        <v>1977</v>
      </c>
      <c r="F724" s="256" t="s">
        <v>1971</v>
      </c>
      <c r="H724" s="257">
        <v>1105.5999999999999</v>
      </c>
      <c r="I724" s="257">
        <v>18800.650000000001</v>
      </c>
    </row>
    <row r="725" spans="3:9" x14ac:dyDescent="0.2">
      <c r="C725" s="255">
        <v>44966</v>
      </c>
      <c r="D725" s="256" t="s">
        <v>1978</v>
      </c>
      <c r="E725" s="256" t="s">
        <v>1979</v>
      </c>
      <c r="F725" s="256" t="s">
        <v>1971</v>
      </c>
      <c r="G725" s="257">
        <v>140.25</v>
      </c>
      <c r="I725" s="257">
        <v>18660.400000000001</v>
      </c>
    </row>
    <row r="726" spans="3:9" x14ac:dyDescent="0.2">
      <c r="C726" s="255">
        <v>44966</v>
      </c>
      <c r="D726" s="256" t="s">
        <v>1980</v>
      </c>
      <c r="E726" s="256" t="s">
        <v>1981</v>
      </c>
      <c r="F726" s="256" t="s">
        <v>1971</v>
      </c>
      <c r="H726" s="257">
        <v>70</v>
      </c>
      <c r="I726" s="257">
        <v>18730.400000000001</v>
      </c>
    </row>
    <row r="727" spans="3:9" x14ac:dyDescent="0.2">
      <c r="C727" s="255">
        <v>44967</v>
      </c>
      <c r="D727" s="256" t="s">
        <v>1982</v>
      </c>
      <c r="E727" s="256" t="s">
        <v>1983</v>
      </c>
      <c r="F727" s="256" t="s">
        <v>1984</v>
      </c>
      <c r="G727" s="257">
        <v>50</v>
      </c>
      <c r="I727" s="257">
        <v>18680.400000000001</v>
      </c>
    </row>
    <row r="728" spans="3:9" x14ac:dyDescent="0.2">
      <c r="C728" s="255">
        <v>44967</v>
      </c>
      <c r="D728" s="256" t="s">
        <v>1985</v>
      </c>
      <c r="E728" s="256" t="s">
        <v>1986</v>
      </c>
      <c r="F728" s="256" t="s">
        <v>1984</v>
      </c>
      <c r="G728" s="257">
        <v>150</v>
      </c>
      <c r="I728" s="257">
        <v>18530.400000000001</v>
      </c>
    </row>
    <row r="729" spans="3:9" x14ac:dyDescent="0.2">
      <c r="C729" s="255">
        <v>44967</v>
      </c>
      <c r="D729" s="256" t="s">
        <v>1987</v>
      </c>
      <c r="E729" s="256" t="s">
        <v>1988</v>
      </c>
      <c r="F729" s="256" t="s">
        <v>1984</v>
      </c>
      <c r="H729" s="257">
        <v>15</v>
      </c>
      <c r="I729" s="257">
        <v>18545.400000000001</v>
      </c>
    </row>
    <row r="730" spans="3:9" x14ac:dyDescent="0.2">
      <c r="C730" s="255">
        <v>44967</v>
      </c>
      <c r="D730" s="256" t="s">
        <v>1989</v>
      </c>
      <c r="E730" s="256" t="s">
        <v>1990</v>
      </c>
      <c r="F730" s="256" t="s">
        <v>1984</v>
      </c>
      <c r="H730" s="257">
        <v>30</v>
      </c>
      <c r="I730" s="257">
        <v>18575.400000000001</v>
      </c>
    </row>
    <row r="731" spans="3:9" x14ac:dyDescent="0.2">
      <c r="C731" s="255">
        <v>44967</v>
      </c>
      <c r="D731" s="256" t="s">
        <v>1991</v>
      </c>
      <c r="E731" s="256" t="s">
        <v>1992</v>
      </c>
      <c r="F731" s="256" t="s">
        <v>1984</v>
      </c>
      <c r="H731" s="257">
        <v>30</v>
      </c>
      <c r="I731" s="257">
        <v>18605.400000000001</v>
      </c>
    </row>
    <row r="732" spans="3:9" x14ac:dyDescent="0.2">
      <c r="C732" s="255">
        <v>44967</v>
      </c>
      <c r="D732" s="256" t="s">
        <v>1993</v>
      </c>
      <c r="E732" s="256" t="s">
        <v>1994</v>
      </c>
      <c r="F732" s="256" t="s">
        <v>1984</v>
      </c>
      <c r="H732" s="257">
        <v>15</v>
      </c>
      <c r="I732" s="257">
        <v>18620.400000000001</v>
      </c>
    </row>
    <row r="733" spans="3:9" x14ac:dyDescent="0.2">
      <c r="C733" s="255">
        <v>44967</v>
      </c>
      <c r="D733" s="256" t="s">
        <v>1995</v>
      </c>
      <c r="E733" s="256" t="s">
        <v>1996</v>
      </c>
      <c r="F733" s="256" t="s">
        <v>1984</v>
      </c>
      <c r="H733" s="257">
        <v>30</v>
      </c>
      <c r="I733" s="257">
        <v>18650.400000000001</v>
      </c>
    </row>
    <row r="734" spans="3:9" x14ac:dyDescent="0.2">
      <c r="C734" s="255">
        <v>44967</v>
      </c>
      <c r="D734" s="256" t="s">
        <v>1997</v>
      </c>
      <c r="E734" s="256" t="s">
        <v>1998</v>
      </c>
      <c r="F734" s="256" t="s">
        <v>1984</v>
      </c>
      <c r="H734" s="257">
        <v>15</v>
      </c>
      <c r="I734" s="257">
        <v>18665.400000000001</v>
      </c>
    </row>
    <row r="735" spans="3:9" x14ac:dyDescent="0.2">
      <c r="C735" s="255">
        <v>44967</v>
      </c>
      <c r="D735" s="256" t="s">
        <v>1999</v>
      </c>
      <c r="E735" s="256" t="s">
        <v>2000</v>
      </c>
      <c r="F735" s="256" t="s">
        <v>1984</v>
      </c>
      <c r="H735" s="257">
        <v>15</v>
      </c>
      <c r="I735" s="257">
        <v>18680.400000000001</v>
      </c>
    </row>
    <row r="736" spans="3:9" x14ac:dyDescent="0.2">
      <c r="C736" s="255">
        <v>44967</v>
      </c>
      <c r="D736" s="256" t="s">
        <v>2001</v>
      </c>
      <c r="E736" s="256" t="s">
        <v>2002</v>
      </c>
      <c r="F736" s="256" t="s">
        <v>1984</v>
      </c>
      <c r="H736" s="257">
        <v>15</v>
      </c>
      <c r="I736" s="257">
        <v>18695.400000000001</v>
      </c>
    </row>
    <row r="737" spans="3:9" x14ac:dyDescent="0.2">
      <c r="C737" s="255">
        <v>44967</v>
      </c>
      <c r="D737" s="256" t="s">
        <v>2003</v>
      </c>
      <c r="E737" s="256" t="s">
        <v>2004</v>
      </c>
      <c r="F737" s="256" t="s">
        <v>1984</v>
      </c>
      <c r="G737" s="257">
        <v>392</v>
      </c>
      <c r="I737" s="257">
        <v>18303.400000000001</v>
      </c>
    </row>
    <row r="738" spans="3:9" x14ac:dyDescent="0.2">
      <c r="C738" s="255">
        <v>44967</v>
      </c>
      <c r="D738" s="256" t="s">
        <v>2005</v>
      </c>
      <c r="E738" s="256" t="s">
        <v>2006</v>
      </c>
      <c r="F738" s="256" t="s">
        <v>1984</v>
      </c>
      <c r="H738" s="257">
        <v>30</v>
      </c>
      <c r="I738" s="257">
        <v>18333.400000000001</v>
      </c>
    </row>
    <row r="739" spans="3:9" x14ac:dyDescent="0.2">
      <c r="C739" s="255">
        <v>44967</v>
      </c>
      <c r="D739" s="256" t="s">
        <v>2007</v>
      </c>
      <c r="E739" s="256" t="s">
        <v>2008</v>
      </c>
      <c r="F739" s="256" t="s">
        <v>1984</v>
      </c>
      <c r="G739" s="257">
        <v>150</v>
      </c>
      <c r="I739" s="257">
        <v>18183.400000000001</v>
      </c>
    </row>
    <row r="740" spans="3:9" x14ac:dyDescent="0.2">
      <c r="C740" s="255">
        <v>44967</v>
      </c>
      <c r="D740" s="256" t="s">
        <v>2009</v>
      </c>
      <c r="E740" s="256" t="s">
        <v>2010</v>
      </c>
      <c r="F740" s="256" t="s">
        <v>1984</v>
      </c>
      <c r="G740" s="257">
        <v>80</v>
      </c>
      <c r="I740" s="257">
        <v>18103.400000000001</v>
      </c>
    </row>
    <row r="741" spans="3:9" x14ac:dyDescent="0.2">
      <c r="C741" s="255">
        <v>44971</v>
      </c>
      <c r="D741" s="256" t="s">
        <v>1109</v>
      </c>
      <c r="E741" s="256" t="s">
        <v>2011</v>
      </c>
      <c r="F741" s="256" t="s">
        <v>2012</v>
      </c>
      <c r="G741" s="257">
        <v>179</v>
      </c>
      <c r="I741" s="257">
        <v>17924.400000000001</v>
      </c>
    </row>
    <row r="742" spans="3:9" x14ac:dyDescent="0.2">
      <c r="C742" s="255">
        <v>44972</v>
      </c>
      <c r="D742" s="256" t="s">
        <v>2013</v>
      </c>
      <c r="E742" s="256" t="s">
        <v>2014</v>
      </c>
      <c r="F742" s="256" t="s">
        <v>2015</v>
      </c>
      <c r="G742" s="257">
        <v>1.42</v>
      </c>
      <c r="I742" s="257">
        <v>17922.98</v>
      </c>
    </row>
    <row r="743" spans="3:9" x14ac:dyDescent="0.2">
      <c r="C743" s="255">
        <v>44973</v>
      </c>
      <c r="D743" s="256" t="s">
        <v>2016</v>
      </c>
      <c r="E743" s="256" t="s">
        <v>2017</v>
      </c>
      <c r="F743" s="256" t="s">
        <v>2018</v>
      </c>
      <c r="G743" s="257">
        <v>130</v>
      </c>
      <c r="I743" s="257">
        <v>17792.98</v>
      </c>
    </row>
    <row r="744" spans="3:9" x14ac:dyDescent="0.2">
      <c r="C744" s="255">
        <v>44975</v>
      </c>
      <c r="D744" s="256" t="s">
        <v>2019</v>
      </c>
      <c r="E744" s="256" t="s">
        <v>2020</v>
      </c>
      <c r="F744" s="256" t="s">
        <v>2021</v>
      </c>
      <c r="G744" s="257">
        <v>93.45</v>
      </c>
      <c r="I744" s="257">
        <v>17699.53</v>
      </c>
    </row>
    <row r="745" spans="3:9" x14ac:dyDescent="0.2">
      <c r="C745" s="255">
        <v>44976</v>
      </c>
      <c r="D745" s="256" t="s">
        <v>2022</v>
      </c>
      <c r="E745" s="256" t="s">
        <v>2023</v>
      </c>
      <c r="F745" s="256" t="s">
        <v>2024</v>
      </c>
      <c r="G745" s="257">
        <v>140</v>
      </c>
      <c r="I745" s="257">
        <v>17559.53</v>
      </c>
    </row>
    <row r="746" spans="3:9" x14ac:dyDescent="0.2">
      <c r="C746" s="255">
        <v>44976</v>
      </c>
      <c r="D746" s="256" t="s">
        <v>2025</v>
      </c>
      <c r="E746" s="256" t="s">
        <v>2026</v>
      </c>
      <c r="F746" s="256" t="s">
        <v>2024</v>
      </c>
      <c r="G746" s="257">
        <v>126.5</v>
      </c>
      <c r="I746" s="257">
        <v>17433.03</v>
      </c>
    </row>
    <row r="747" spans="3:9" x14ac:dyDescent="0.2">
      <c r="C747" s="255">
        <v>44976</v>
      </c>
      <c r="D747" s="256" t="s">
        <v>2027</v>
      </c>
      <c r="E747" s="256" t="s">
        <v>2028</v>
      </c>
      <c r="F747" s="256" t="s">
        <v>2024</v>
      </c>
      <c r="G747" s="257">
        <v>1000</v>
      </c>
      <c r="I747" s="257">
        <v>16433.03</v>
      </c>
    </row>
    <row r="748" spans="3:9" x14ac:dyDescent="0.2">
      <c r="C748" s="255">
        <v>44977</v>
      </c>
      <c r="D748" s="256" t="s">
        <v>2029</v>
      </c>
      <c r="E748" s="256" t="s">
        <v>2030</v>
      </c>
      <c r="F748" s="256" t="s">
        <v>2031</v>
      </c>
      <c r="G748" s="257">
        <v>88</v>
      </c>
      <c r="I748" s="257">
        <v>16345.03</v>
      </c>
    </row>
    <row r="749" spans="3:9" x14ac:dyDescent="0.2">
      <c r="C749" s="255">
        <v>44978</v>
      </c>
      <c r="D749" s="256" t="s">
        <v>2032</v>
      </c>
      <c r="E749" s="256" t="s">
        <v>2033</v>
      </c>
      <c r="F749" s="256" t="s">
        <v>2034</v>
      </c>
      <c r="G749" s="257">
        <v>150</v>
      </c>
      <c r="I749" s="257">
        <v>16195.03</v>
      </c>
    </row>
    <row r="750" spans="3:9" x14ac:dyDescent="0.2">
      <c r="C750" s="255">
        <v>44978</v>
      </c>
      <c r="D750" s="256" t="s">
        <v>2035</v>
      </c>
      <c r="E750" s="256" t="s">
        <v>2036</v>
      </c>
      <c r="F750" s="256" t="s">
        <v>2034</v>
      </c>
      <c r="H750" s="257">
        <v>100</v>
      </c>
      <c r="I750" s="257">
        <v>16295.03</v>
      </c>
    </row>
    <row r="751" spans="3:9" x14ac:dyDescent="0.2">
      <c r="C751" s="255">
        <v>44978</v>
      </c>
      <c r="D751" s="256" t="s">
        <v>2037</v>
      </c>
      <c r="E751" s="256" t="s">
        <v>2038</v>
      </c>
      <c r="F751" s="256" t="s">
        <v>2034</v>
      </c>
      <c r="H751" s="257">
        <v>36</v>
      </c>
      <c r="I751" s="257">
        <v>16331.03</v>
      </c>
    </row>
    <row r="752" spans="3:9" x14ac:dyDescent="0.2">
      <c r="C752" s="255">
        <v>44978</v>
      </c>
      <c r="D752" s="256" t="s">
        <v>2039</v>
      </c>
      <c r="E752" s="256" t="s">
        <v>2040</v>
      </c>
      <c r="F752" s="256" t="s">
        <v>2034</v>
      </c>
      <c r="G752" s="257">
        <v>20</v>
      </c>
      <c r="I752" s="257">
        <v>16311.03</v>
      </c>
    </row>
    <row r="753" spans="3:9" x14ac:dyDescent="0.2">
      <c r="C753" s="255">
        <v>44978</v>
      </c>
      <c r="D753" s="256" t="s">
        <v>2041</v>
      </c>
      <c r="E753" s="256" t="s">
        <v>2042</v>
      </c>
      <c r="F753" s="256" t="s">
        <v>2034</v>
      </c>
      <c r="G753" s="257">
        <v>99</v>
      </c>
      <c r="I753" s="257">
        <v>16212.03</v>
      </c>
    </row>
    <row r="754" spans="3:9" x14ac:dyDescent="0.2">
      <c r="C754" s="255">
        <v>44979</v>
      </c>
      <c r="D754" s="256" t="s">
        <v>2043</v>
      </c>
      <c r="E754" s="256" t="s">
        <v>2044</v>
      </c>
      <c r="F754" s="256" t="s">
        <v>2045</v>
      </c>
      <c r="G754" s="257">
        <v>20</v>
      </c>
      <c r="I754" s="257">
        <v>16192.03</v>
      </c>
    </row>
    <row r="755" spans="3:9" x14ac:dyDescent="0.2">
      <c r="C755" s="255">
        <v>44980</v>
      </c>
      <c r="D755" s="256" t="s">
        <v>2046</v>
      </c>
      <c r="E755" s="256" t="s">
        <v>2047</v>
      </c>
      <c r="F755" s="256" t="s">
        <v>2048</v>
      </c>
      <c r="G755" s="257">
        <v>199</v>
      </c>
      <c r="I755" s="257">
        <v>15993.03</v>
      </c>
    </row>
    <row r="756" spans="3:9" x14ac:dyDescent="0.2">
      <c r="C756" s="255">
        <v>44980</v>
      </c>
      <c r="D756" s="256" t="s">
        <v>2049</v>
      </c>
      <c r="E756" s="256" t="s">
        <v>2050</v>
      </c>
      <c r="F756" s="256" t="s">
        <v>2048</v>
      </c>
      <c r="G756" s="257">
        <v>89</v>
      </c>
      <c r="I756" s="257">
        <v>15904.03</v>
      </c>
    </row>
    <row r="757" spans="3:9" x14ac:dyDescent="0.2">
      <c r="C757" s="255">
        <v>44980</v>
      </c>
      <c r="D757" s="256" t="s">
        <v>2051</v>
      </c>
      <c r="E757" s="256" t="s">
        <v>2052</v>
      </c>
      <c r="F757" s="256" t="s">
        <v>2048</v>
      </c>
      <c r="G757" s="257">
        <v>29</v>
      </c>
      <c r="I757" s="257">
        <v>15875.03</v>
      </c>
    </row>
    <row r="758" spans="3:9" x14ac:dyDescent="0.2">
      <c r="C758" s="255">
        <v>44980</v>
      </c>
      <c r="D758" s="256" t="s">
        <v>2053</v>
      </c>
      <c r="E758" s="256" t="s">
        <v>2054</v>
      </c>
      <c r="F758" s="256" t="s">
        <v>2048</v>
      </c>
      <c r="G758" s="257">
        <v>10</v>
      </c>
      <c r="I758" s="257">
        <v>15865.03</v>
      </c>
    </row>
    <row r="759" spans="3:9" x14ac:dyDescent="0.2">
      <c r="C759" s="255">
        <v>44980</v>
      </c>
      <c r="D759" s="256" t="s">
        <v>2055</v>
      </c>
      <c r="E759" s="256" t="s">
        <v>2056</v>
      </c>
      <c r="F759" s="256" t="s">
        <v>2048</v>
      </c>
      <c r="G759" s="257">
        <v>1060.82</v>
      </c>
      <c r="I759" s="257">
        <v>14804.21</v>
      </c>
    </row>
    <row r="760" spans="3:9" x14ac:dyDescent="0.2">
      <c r="C760" s="255">
        <v>44981</v>
      </c>
      <c r="D760" s="256" t="s">
        <v>2057</v>
      </c>
      <c r="E760" s="256" t="s">
        <v>2058</v>
      </c>
      <c r="F760" s="256" t="s">
        <v>2059</v>
      </c>
      <c r="G760" s="257">
        <v>29.72</v>
      </c>
      <c r="I760" s="257">
        <v>14774.49</v>
      </c>
    </row>
    <row r="761" spans="3:9" x14ac:dyDescent="0.2">
      <c r="C761" s="255">
        <v>44981</v>
      </c>
      <c r="D761" s="256" t="s">
        <v>2060</v>
      </c>
      <c r="E761" s="256" t="s">
        <v>2061</v>
      </c>
      <c r="F761" s="256" t="s">
        <v>2059</v>
      </c>
      <c r="H761" s="257">
        <v>7</v>
      </c>
      <c r="I761" s="257">
        <v>14781.49</v>
      </c>
    </row>
    <row r="762" spans="3:9" x14ac:dyDescent="0.2">
      <c r="C762" s="255">
        <v>44983</v>
      </c>
      <c r="D762" s="256" t="s">
        <v>2062</v>
      </c>
      <c r="E762" s="256" t="s">
        <v>2063</v>
      </c>
      <c r="F762" s="256" t="s">
        <v>2064</v>
      </c>
      <c r="G762" s="257">
        <v>100</v>
      </c>
      <c r="I762" s="257">
        <v>14681.49</v>
      </c>
    </row>
    <row r="763" spans="3:9" x14ac:dyDescent="0.2">
      <c r="C763" s="255">
        <v>44984</v>
      </c>
      <c r="D763" s="256" t="s">
        <v>2065</v>
      </c>
      <c r="E763" s="256" t="s">
        <v>2066</v>
      </c>
      <c r="F763" s="256" t="s">
        <v>2067</v>
      </c>
      <c r="G763" s="257">
        <v>34</v>
      </c>
      <c r="I763" s="257">
        <v>14647.49</v>
      </c>
    </row>
    <row r="764" spans="3:9" x14ac:dyDescent="0.2">
      <c r="C764" s="255">
        <v>44984</v>
      </c>
      <c r="D764" s="256" t="s">
        <v>2068</v>
      </c>
      <c r="E764" s="256" t="s">
        <v>2069</v>
      </c>
      <c r="F764" s="256" t="s">
        <v>2067</v>
      </c>
      <c r="G764" s="257">
        <v>20</v>
      </c>
      <c r="I764" s="257">
        <v>14627.49</v>
      </c>
    </row>
    <row r="765" spans="3:9" x14ac:dyDescent="0.2">
      <c r="C765" s="255">
        <v>44984</v>
      </c>
      <c r="D765" s="256" t="s">
        <v>2070</v>
      </c>
      <c r="E765" s="256" t="s">
        <v>2071</v>
      </c>
      <c r="F765" s="256" t="s">
        <v>2067</v>
      </c>
      <c r="H765" s="257">
        <v>8905.74</v>
      </c>
      <c r="I765" s="257">
        <v>23533.23</v>
      </c>
    </row>
    <row r="766" spans="3:9" x14ac:dyDescent="0.2">
      <c r="C766" s="255">
        <v>44984</v>
      </c>
      <c r="D766" s="256" t="s">
        <v>2072</v>
      </c>
      <c r="E766" s="256" t="s">
        <v>2073</v>
      </c>
      <c r="F766" s="256" t="s">
        <v>2067</v>
      </c>
      <c r="H766" s="257">
        <v>139</v>
      </c>
      <c r="I766" s="257">
        <v>23672.23</v>
      </c>
    </row>
    <row r="767" spans="3:9" x14ac:dyDescent="0.2">
      <c r="C767" s="255">
        <v>44984</v>
      </c>
      <c r="D767" s="256" t="s">
        <v>2074</v>
      </c>
      <c r="E767" s="256" t="s">
        <v>2075</v>
      </c>
      <c r="F767" s="256" t="s">
        <v>2067</v>
      </c>
      <c r="G767" s="257">
        <v>82</v>
      </c>
      <c r="I767" s="257">
        <v>23590.23</v>
      </c>
    </row>
    <row r="768" spans="3:9" x14ac:dyDescent="0.2">
      <c r="C768" s="255">
        <v>44985</v>
      </c>
      <c r="D768" s="256" t="s">
        <v>2076</v>
      </c>
      <c r="E768" s="256" t="s">
        <v>2077</v>
      </c>
      <c r="F768" s="256" t="s">
        <v>2078</v>
      </c>
      <c r="G768" s="257">
        <v>75</v>
      </c>
      <c r="I768" s="257">
        <v>23515.23</v>
      </c>
    </row>
    <row r="769" spans="3:9" x14ac:dyDescent="0.2">
      <c r="C769" s="255">
        <v>44985</v>
      </c>
      <c r="D769" s="256" t="s">
        <v>2079</v>
      </c>
      <c r="E769" s="256" t="s">
        <v>2080</v>
      </c>
      <c r="F769" s="256" t="s">
        <v>2078</v>
      </c>
      <c r="G769" s="257">
        <v>35</v>
      </c>
      <c r="I769" s="257">
        <v>23480.23</v>
      </c>
    </row>
    <row r="770" spans="3:9" x14ac:dyDescent="0.2">
      <c r="C770" s="255">
        <v>44985</v>
      </c>
      <c r="D770" s="256" t="s">
        <v>2081</v>
      </c>
      <c r="E770" s="256" t="s">
        <v>2082</v>
      </c>
      <c r="F770" s="256" t="s">
        <v>2078</v>
      </c>
      <c r="G770" s="257">
        <v>20</v>
      </c>
      <c r="I770" s="257">
        <v>23460.23</v>
      </c>
    </row>
    <row r="771" spans="3:9" x14ac:dyDescent="0.2">
      <c r="C771" s="255">
        <v>44985</v>
      </c>
      <c r="D771" s="256" t="s">
        <v>2083</v>
      </c>
      <c r="E771" s="256" t="s">
        <v>2084</v>
      </c>
      <c r="F771" s="256" t="s">
        <v>2078</v>
      </c>
      <c r="G771" s="257">
        <v>40</v>
      </c>
      <c r="I771" s="257">
        <v>23420.23</v>
      </c>
    </row>
    <row r="772" spans="3:9" x14ac:dyDescent="0.2">
      <c r="C772" s="255">
        <v>44985</v>
      </c>
      <c r="D772" s="256" t="s">
        <v>2085</v>
      </c>
      <c r="E772" s="256" t="s">
        <v>2086</v>
      </c>
      <c r="F772" s="256" t="s">
        <v>2078</v>
      </c>
      <c r="G772" s="257">
        <v>401.9</v>
      </c>
      <c r="I772" s="257">
        <v>23018.33</v>
      </c>
    </row>
    <row r="773" spans="3:9" x14ac:dyDescent="0.2">
      <c r="C773" s="255">
        <v>44985</v>
      </c>
      <c r="D773" s="256" t="s">
        <v>2087</v>
      </c>
      <c r="E773" s="256" t="s">
        <v>2088</v>
      </c>
      <c r="F773" s="256" t="s">
        <v>2078</v>
      </c>
      <c r="H773" s="257">
        <v>82</v>
      </c>
      <c r="I773" s="257">
        <v>23100.33</v>
      </c>
    </row>
    <row r="774" spans="3:9" x14ac:dyDescent="0.2">
      <c r="C774" s="255">
        <v>44985</v>
      </c>
      <c r="D774" s="256" t="s">
        <v>2089</v>
      </c>
      <c r="E774" s="256" t="s">
        <v>2090</v>
      </c>
      <c r="F774" s="256" t="s">
        <v>2078</v>
      </c>
      <c r="G774" s="257">
        <v>146.5</v>
      </c>
      <c r="I774" s="257">
        <v>22953.83</v>
      </c>
    </row>
    <row r="775" spans="3:9" x14ac:dyDescent="0.2">
      <c r="C775" s="255">
        <v>44985</v>
      </c>
      <c r="D775" s="256" t="s">
        <v>2091</v>
      </c>
      <c r="E775" s="256" t="s">
        <v>2092</v>
      </c>
      <c r="F775" s="256" t="s">
        <v>2078</v>
      </c>
      <c r="H775" s="257">
        <v>49</v>
      </c>
      <c r="I775" s="257">
        <v>23002.83</v>
      </c>
    </row>
    <row r="776" spans="3:9" x14ac:dyDescent="0.2">
      <c r="C776" s="255">
        <v>44985</v>
      </c>
      <c r="D776" s="256" t="s">
        <v>2093</v>
      </c>
      <c r="E776" s="256" t="s">
        <v>2094</v>
      </c>
      <c r="F776" s="256" t="s">
        <v>2078</v>
      </c>
      <c r="H776" s="257">
        <v>49</v>
      </c>
      <c r="I776" s="257">
        <v>23051.83</v>
      </c>
    </row>
    <row r="777" spans="3:9" x14ac:dyDescent="0.2">
      <c r="C777" s="255">
        <v>44986</v>
      </c>
      <c r="D777" s="256" t="s">
        <v>2095</v>
      </c>
      <c r="E777" s="256" t="s">
        <v>2096</v>
      </c>
      <c r="F777" s="256" t="s">
        <v>2097</v>
      </c>
      <c r="G777" s="257">
        <v>121.7</v>
      </c>
      <c r="I777" s="257">
        <v>22930.13</v>
      </c>
    </row>
    <row r="778" spans="3:9" x14ac:dyDescent="0.2">
      <c r="C778" s="255">
        <v>44986</v>
      </c>
      <c r="D778" s="256" t="s">
        <v>2098</v>
      </c>
      <c r="E778" s="256" t="s">
        <v>2099</v>
      </c>
      <c r="F778" s="256" t="s">
        <v>2097</v>
      </c>
      <c r="G778" s="257">
        <v>158</v>
      </c>
      <c r="I778" s="257">
        <v>22772.13</v>
      </c>
    </row>
    <row r="779" spans="3:9" x14ac:dyDescent="0.2">
      <c r="C779" s="255">
        <v>44986</v>
      </c>
      <c r="D779" s="256" t="s">
        <v>2100</v>
      </c>
      <c r="E779" s="256" t="s">
        <v>2101</v>
      </c>
      <c r="F779" s="256" t="s">
        <v>2097</v>
      </c>
      <c r="G779" s="257">
        <v>101</v>
      </c>
      <c r="I779" s="257">
        <v>22671.13</v>
      </c>
    </row>
    <row r="780" spans="3:9" x14ac:dyDescent="0.2">
      <c r="C780" s="255">
        <v>44986</v>
      </c>
      <c r="D780" s="256" t="s">
        <v>2102</v>
      </c>
      <c r="E780" s="256" t="s">
        <v>2103</v>
      </c>
      <c r="F780" s="256" t="s">
        <v>2097</v>
      </c>
      <c r="G780" s="257">
        <v>20</v>
      </c>
      <c r="I780" s="257">
        <v>22651.13</v>
      </c>
    </row>
    <row r="781" spans="3:9" x14ac:dyDescent="0.2">
      <c r="C781" s="255">
        <v>44986</v>
      </c>
      <c r="D781" s="256" t="s">
        <v>2104</v>
      </c>
      <c r="E781" s="256" t="s">
        <v>2105</v>
      </c>
      <c r="F781" s="256" t="s">
        <v>2097</v>
      </c>
      <c r="G781" s="257">
        <v>40</v>
      </c>
      <c r="I781" s="257">
        <v>22611.13</v>
      </c>
    </row>
    <row r="782" spans="3:9" x14ac:dyDescent="0.2">
      <c r="C782" s="255">
        <v>44987</v>
      </c>
      <c r="D782" s="256" t="s">
        <v>2106</v>
      </c>
      <c r="E782" s="256" t="s">
        <v>2107</v>
      </c>
      <c r="F782" s="256" t="s">
        <v>2108</v>
      </c>
      <c r="G782" s="257">
        <v>100</v>
      </c>
      <c r="I782" s="257">
        <v>22511.13</v>
      </c>
    </row>
    <row r="783" spans="3:9" x14ac:dyDescent="0.2">
      <c r="C783" s="255">
        <v>44987</v>
      </c>
      <c r="D783" s="256" t="s">
        <v>2109</v>
      </c>
      <c r="E783" s="256" t="s">
        <v>2110</v>
      </c>
      <c r="F783" s="256" t="s">
        <v>2108</v>
      </c>
      <c r="G783" s="257">
        <v>40</v>
      </c>
      <c r="I783" s="257">
        <v>22471.13</v>
      </c>
    </row>
    <row r="784" spans="3:9" x14ac:dyDescent="0.2">
      <c r="C784" s="255">
        <v>44987</v>
      </c>
      <c r="D784" s="256" t="s">
        <v>2111</v>
      </c>
      <c r="E784" s="256" t="s">
        <v>2112</v>
      </c>
      <c r="F784" s="256" t="s">
        <v>2108</v>
      </c>
      <c r="G784" s="257">
        <v>189.52</v>
      </c>
      <c r="I784" s="257">
        <v>22281.61</v>
      </c>
    </row>
    <row r="785" spans="3:9" x14ac:dyDescent="0.2">
      <c r="C785" s="255">
        <v>44987</v>
      </c>
      <c r="D785" s="256" t="s">
        <v>2113</v>
      </c>
      <c r="E785" s="256" t="s">
        <v>2114</v>
      </c>
      <c r="F785" s="256" t="s">
        <v>2108</v>
      </c>
      <c r="G785" s="257">
        <v>25</v>
      </c>
      <c r="I785" s="257">
        <v>22256.61</v>
      </c>
    </row>
    <row r="786" spans="3:9" x14ac:dyDescent="0.2">
      <c r="C786" s="255">
        <v>44988</v>
      </c>
      <c r="D786" s="256" t="s">
        <v>2115</v>
      </c>
      <c r="E786" s="256" t="s">
        <v>2116</v>
      </c>
      <c r="F786" s="256" t="s">
        <v>2117</v>
      </c>
      <c r="G786" s="257">
        <v>80</v>
      </c>
      <c r="I786" s="257">
        <v>22176.61</v>
      </c>
    </row>
    <row r="787" spans="3:9" x14ac:dyDescent="0.2">
      <c r="C787" s="255">
        <v>44988</v>
      </c>
      <c r="D787" s="256" t="s">
        <v>2118</v>
      </c>
      <c r="E787" s="256" t="s">
        <v>2119</v>
      </c>
      <c r="F787" s="256" t="s">
        <v>2117</v>
      </c>
      <c r="G787" s="257">
        <v>10</v>
      </c>
      <c r="I787" s="257">
        <v>22166.61</v>
      </c>
    </row>
    <row r="788" spans="3:9" x14ac:dyDescent="0.2">
      <c r="C788" s="255">
        <v>44990</v>
      </c>
      <c r="D788" s="256" t="s">
        <v>2120</v>
      </c>
      <c r="E788" s="256" t="s">
        <v>2121</v>
      </c>
      <c r="F788" s="256" t="s">
        <v>2122</v>
      </c>
      <c r="H788" s="257">
        <v>632</v>
      </c>
      <c r="I788" s="257">
        <v>22798.61</v>
      </c>
    </row>
    <row r="789" spans="3:9" x14ac:dyDescent="0.2">
      <c r="C789" s="255">
        <v>44990</v>
      </c>
      <c r="D789" s="256" t="s">
        <v>2123</v>
      </c>
      <c r="E789" s="256" t="s">
        <v>2124</v>
      </c>
      <c r="F789" s="256" t="s">
        <v>2122</v>
      </c>
      <c r="H789" s="257">
        <v>170</v>
      </c>
      <c r="I789" s="257">
        <v>22968.61</v>
      </c>
    </row>
    <row r="790" spans="3:9" x14ac:dyDescent="0.2">
      <c r="C790" s="255">
        <v>44994</v>
      </c>
      <c r="D790" s="256" t="s">
        <v>2125</v>
      </c>
      <c r="E790" s="256" t="s">
        <v>2126</v>
      </c>
      <c r="F790" s="256" t="s">
        <v>2127</v>
      </c>
      <c r="H790" s="257">
        <v>500</v>
      </c>
      <c r="I790" s="257">
        <v>23468.61</v>
      </c>
    </row>
    <row r="791" spans="3:9" x14ac:dyDescent="0.2">
      <c r="C791" s="255">
        <v>44994</v>
      </c>
      <c r="D791" s="256" t="s">
        <v>2128</v>
      </c>
      <c r="E791" s="256" t="s">
        <v>2129</v>
      </c>
      <c r="F791" s="256" t="s">
        <v>2127</v>
      </c>
      <c r="G791" s="257">
        <v>2100</v>
      </c>
      <c r="I791" s="257">
        <v>21368.61</v>
      </c>
    </row>
    <row r="792" spans="3:9" x14ac:dyDescent="0.2">
      <c r="C792" s="255">
        <v>44994</v>
      </c>
      <c r="D792" s="256" t="s">
        <v>2130</v>
      </c>
      <c r="E792" s="256" t="s">
        <v>2131</v>
      </c>
      <c r="F792" s="256" t="s">
        <v>2127</v>
      </c>
      <c r="G792" s="257">
        <v>100</v>
      </c>
      <c r="I792" s="257">
        <v>21268.61</v>
      </c>
    </row>
    <row r="793" spans="3:9" x14ac:dyDescent="0.2">
      <c r="C793" s="255">
        <v>44994</v>
      </c>
      <c r="D793" s="256" t="s">
        <v>2132</v>
      </c>
      <c r="E793" s="256" t="s">
        <v>2133</v>
      </c>
      <c r="F793" s="256" t="s">
        <v>2127</v>
      </c>
      <c r="G793" s="257">
        <v>30</v>
      </c>
      <c r="I793" s="257">
        <v>21238.61</v>
      </c>
    </row>
    <row r="794" spans="3:9" x14ac:dyDescent="0.2">
      <c r="C794" s="255">
        <v>44995</v>
      </c>
      <c r="D794" s="256" t="s">
        <v>2134</v>
      </c>
      <c r="E794" s="256" t="s">
        <v>2135</v>
      </c>
      <c r="F794" s="256" t="s">
        <v>2136</v>
      </c>
      <c r="G794" s="257">
        <v>75</v>
      </c>
      <c r="I794" s="257">
        <v>21163.61</v>
      </c>
    </row>
    <row r="795" spans="3:9" x14ac:dyDescent="0.2">
      <c r="C795" s="255">
        <v>44995</v>
      </c>
      <c r="D795" s="256" t="s">
        <v>2137</v>
      </c>
      <c r="E795" s="256" t="s">
        <v>2138</v>
      </c>
      <c r="F795" s="256" t="s">
        <v>2136</v>
      </c>
      <c r="G795" s="257">
        <v>75</v>
      </c>
      <c r="I795" s="257">
        <v>21088.61</v>
      </c>
    </row>
    <row r="796" spans="3:9" x14ac:dyDescent="0.2">
      <c r="C796" s="255">
        <v>44995</v>
      </c>
      <c r="D796" s="256" t="s">
        <v>2139</v>
      </c>
      <c r="E796" s="256" t="s">
        <v>2140</v>
      </c>
      <c r="F796" s="256" t="s">
        <v>2136</v>
      </c>
      <c r="G796" s="257">
        <v>111.15</v>
      </c>
      <c r="I796" s="257">
        <v>20977.46</v>
      </c>
    </row>
    <row r="797" spans="3:9" x14ac:dyDescent="0.2">
      <c r="C797" s="255">
        <v>44995</v>
      </c>
      <c r="D797" s="256" t="s">
        <v>2141</v>
      </c>
      <c r="E797" s="256" t="s">
        <v>2142</v>
      </c>
      <c r="F797" s="256" t="s">
        <v>2136</v>
      </c>
      <c r="G797" s="257">
        <v>28</v>
      </c>
      <c r="I797" s="257">
        <v>20949.46</v>
      </c>
    </row>
    <row r="798" spans="3:9" x14ac:dyDescent="0.2">
      <c r="C798" s="255">
        <v>44995</v>
      </c>
      <c r="D798" s="256" t="s">
        <v>2143</v>
      </c>
      <c r="E798" s="256" t="s">
        <v>2144</v>
      </c>
      <c r="F798" s="256" t="s">
        <v>2136</v>
      </c>
      <c r="G798" s="257">
        <v>25</v>
      </c>
      <c r="I798" s="257">
        <v>20924.46</v>
      </c>
    </row>
    <row r="799" spans="3:9" x14ac:dyDescent="0.2">
      <c r="C799" s="255">
        <v>44995</v>
      </c>
      <c r="D799" s="256" t="s">
        <v>2145</v>
      </c>
      <c r="E799" s="256" t="s">
        <v>2146</v>
      </c>
      <c r="F799" s="256" t="s">
        <v>2136</v>
      </c>
      <c r="G799" s="257">
        <v>55</v>
      </c>
      <c r="I799" s="257">
        <v>20869.46</v>
      </c>
    </row>
    <row r="800" spans="3:9" x14ac:dyDescent="0.2">
      <c r="C800" s="255">
        <v>44996</v>
      </c>
      <c r="D800" s="256" t="s">
        <v>2147</v>
      </c>
      <c r="E800" s="256" t="s">
        <v>2148</v>
      </c>
      <c r="F800" s="256" t="s">
        <v>2149</v>
      </c>
      <c r="G800" s="257">
        <v>68</v>
      </c>
      <c r="I800" s="257">
        <v>20801.46</v>
      </c>
    </row>
    <row r="801" spans="3:9" x14ac:dyDescent="0.2">
      <c r="C801" s="255">
        <v>44997</v>
      </c>
      <c r="D801" s="256" t="s">
        <v>2150</v>
      </c>
      <c r="E801" s="256" t="s">
        <v>2151</v>
      </c>
      <c r="F801" s="256" t="s">
        <v>2152</v>
      </c>
      <c r="G801" s="257">
        <v>138</v>
      </c>
      <c r="I801" s="257">
        <v>20663.46</v>
      </c>
    </row>
    <row r="802" spans="3:9" x14ac:dyDescent="0.2">
      <c r="C802" s="255">
        <v>44997</v>
      </c>
      <c r="D802" s="256" t="s">
        <v>2153</v>
      </c>
      <c r="E802" s="256" t="s">
        <v>2154</v>
      </c>
      <c r="F802" s="256" t="s">
        <v>2152</v>
      </c>
      <c r="G802" s="257">
        <v>60</v>
      </c>
      <c r="I802" s="257">
        <v>20603.46</v>
      </c>
    </row>
    <row r="803" spans="3:9" x14ac:dyDescent="0.2">
      <c r="C803" s="255">
        <v>44997</v>
      </c>
      <c r="D803" s="256" t="s">
        <v>2155</v>
      </c>
      <c r="E803" s="256" t="s">
        <v>2156</v>
      </c>
      <c r="F803" s="256" t="s">
        <v>2152</v>
      </c>
      <c r="G803" s="257">
        <v>167.9</v>
      </c>
      <c r="I803" s="257">
        <v>20435.560000000001</v>
      </c>
    </row>
    <row r="804" spans="3:9" x14ac:dyDescent="0.2">
      <c r="C804" s="255">
        <v>44998</v>
      </c>
      <c r="D804" s="256" t="s">
        <v>2157</v>
      </c>
      <c r="E804" s="256" t="s">
        <v>2158</v>
      </c>
      <c r="F804" s="256" t="s">
        <v>2159</v>
      </c>
      <c r="G804" s="257">
        <v>91.9</v>
      </c>
      <c r="I804" s="257">
        <v>20343.66</v>
      </c>
    </row>
    <row r="805" spans="3:9" x14ac:dyDescent="0.2">
      <c r="C805" s="255">
        <v>44998</v>
      </c>
      <c r="D805" s="256" t="s">
        <v>2160</v>
      </c>
      <c r="E805" s="256" t="s">
        <v>2161</v>
      </c>
      <c r="F805" s="256" t="s">
        <v>2159</v>
      </c>
      <c r="G805" s="257">
        <v>80</v>
      </c>
      <c r="I805" s="257">
        <v>20263.66</v>
      </c>
    </row>
    <row r="806" spans="3:9" x14ac:dyDescent="0.2">
      <c r="C806" s="255">
        <v>44998</v>
      </c>
      <c r="D806" s="256" t="s">
        <v>2162</v>
      </c>
      <c r="E806" s="256" t="s">
        <v>2163</v>
      </c>
      <c r="F806" s="256" t="s">
        <v>2159</v>
      </c>
      <c r="G806" s="257">
        <v>100</v>
      </c>
      <c r="I806" s="257">
        <v>20163.66</v>
      </c>
    </row>
    <row r="807" spans="3:9" x14ac:dyDescent="0.2">
      <c r="C807" s="255">
        <v>44998</v>
      </c>
      <c r="D807" s="256" t="s">
        <v>2164</v>
      </c>
      <c r="E807" s="256" t="s">
        <v>2165</v>
      </c>
      <c r="F807" s="256" t="s">
        <v>2159</v>
      </c>
      <c r="G807" s="257">
        <v>70</v>
      </c>
      <c r="I807" s="257">
        <v>20093.66</v>
      </c>
    </row>
    <row r="808" spans="3:9" x14ac:dyDescent="0.2">
      <c r="C808" s="255">
        <v>44998</v>
      </c>
      <c r="D808" s="256" t="s">
        <v>2166</v>
      </c>
      <c r="E808" s="256" t="s">
        <v>2167</v>
      </c>
      <c r="F808" s="256" t="s">
        <v>2159</v>
      </c>
      <c r="G808" s="257">
        <v>55</v>
      </c>
      <c r="I808" s="257">
        <v>20038.66</v>
      </c>
    </row>
    <row r="809" spans="3:9" x14ac:dyDescent="0.2">
      <c r="C809" s="255">
        <v>44998</v>
      </c>
      <c r="D809" s="256" t="s">
        <v>2168</v>
      </c>
      <c r="E809" s="256" t="s">
        <v>2169</v>
      </c>
      <c r="F809" s="256" t="s">
        <v>2159</v>
      </c>
      <c r="H809" s="257">
        <v>112</v>
      </c>
      <c r="I809" s="257">
        <v>20150.66</v>
      </c>
    </row>
    <row r="810" spans="3:9" x14ac:dyDescent="0.2">
      <c r="C810" s="255">
        <v>44999</v>
      </c>
      <c r="D810" s="256" t="s">
        <v>1109</v>
      </c>
      <c r="E810" s="256" t="s">
        <v>2170</v>
      </c>
      <c r="F810" s="256" t="s">
        <v>2171</v>
      </c>
      <c r="G810" s="257">
        <v>179</v>
      </c>
      <c r="I810" s="257">
        <v>19971.66</v>
      </c>
    </row>
    <row r="811" spans="3:9" x14ac:dyDescent="0.2">
      <c r="C811" s="255">
        <v>44999</v>
      </c>
      <c r="D811" s="256" t="s">
        <v>2172</v>
      </c>
      <c r="E811" s="256" t="s">
        <v>2173</v>
      </c>
      <c r="F811" s="256" t="s">
        <v>2171</v>
      </c>
      <c r="G811" s="257">
        <v>95</v>
      </c>
      <c r="I811" s="257">
        <v>19876.66</v>
      </c>
    </row>
    <row r="812" spans="3:9" x14ac:dyDescent="0.2">
      <c r="C812" s="255">
        <v>44999</v>
      </c>
      <c r="D812" s="256" t="s">
        <v>2174</v>
      </c>
      <c r="E812" s="256" t="s">
        <v>2175</v>
      </c>
      <c r="F812" s="256" t="s">
        <v>2171</v>
      </c>
      <c r="G812" s="257">
        <v>60</v>
      </c>
      <c r="I812" s="257">
        <v>19816.66</v>
      </c>
    </row>
    <row r="813" spans="3:9" x14ac:dyDescent="0.2">
      <c r="C813" s="255">
        <v>44999</v>
      </c>
      <c r="D813" s="256" t="s">
        <v>2176</v>
      </c>
      <c r="E813" s="256" t="s">
        <v>2177</v>
      </c>
      <c r="F813" s="256" t="s">
        <v>2171</v>
      </c>
      <c r="G813" s="257">
        <v>114</v>
      </c>
      <c r="I813" s="257">
        <v>19702.66</v>
      </c>
    </row>
    <row r="814" spans="3:9" x14ac:dyDescent="0.2">
      <c r="C814" s="255">
        <v>45000</v>
      </c>
      <c r="D814" s="256" t="s">
        <v>2178</v>
      </c>
      <c r="E814" s="256" t="s">
        <v>2179</v>
      </c>
      <c r="F814" s="256" t="s">
        <v>2180</v>
      </c>
      <c r="G814" s="257">
        <v>34</v>
      </c>
      <c r="I814" s="257">
        <v>19668.66</v>
      </c>
    </row>
    <row r="815" spans="3:9" x14ac:dyDescent="0.2">
      <c r="C815" s="255">
        <v>45000</v>
      </c>
      <c r="D815" s="256" t="s">
        <v>2181</v>
      </c>
      <c r="E815" s="256" t="s">
        <v>2182</v>
      </c>
      <c r="F815" s="256" t="s">
        <v>2180</v>
      </c>
      <c r="G815" s="257">
        <v>242.02</v>
      </c>
      <c r="I815" s="257">
        <v>19426.64</v>
      </c>
    </row>
    <row r="816" spans="3:9" x14ac:dyDescent="0.2">
      <c r="C816" s="255">
        <v>45000</v>
      </c>
      <c r="D816" s="256" t="s">
        <v>2183</v>
      </c>
      <c r="E816" s="256" t="s">
        <v>2184</v>
      </c>
      <c r="F816" s="256" t="s">
        <v>2180</v>
      </c>
      <c r="G816" s="257">
        <v>205.27</v>
      </c>
      <c r="I816" s="257">
        <v>19221.37</v>
      </c>
    </row>
    <row r="817" spans="3:9" x14ac:dyDescent="0.2">
      <c r="C817" s="255">
        <v>45000</v>
      </c>
      <c r="D817" s="256" t="s">
        <v>2185</v>
      </c>
      <c r="E817" s="256" t="s">
        <v>2186</v>
      </c>
      <c r="F817" s="256" t="s">
        <v>2180</v>
      </c>
      <c r="H817" s="257">
        <v>112</v>
      </c>
      <c r="I817" s="257">
        <v>19333.37</v>
      </c>
    </row>
    <row r="818" spans="3:9" x14ac:dyDescent="0.2">
      <c r="C818" s="255">
        <v>45000</v>
      </c>
      <c r="D818" s="256" t="s">
        <v>2187</v>
      </c>
      <c r="E818" s="256" t="s">
        <v>2188</v>
      </c>
      <c r="F818" s="256" t="s">
        <v>2180</v>
      </c>
      <c r="G818" s="257">
        <v>65</v>
      </c>
      <c r="I818" s="257">
        <v>19268.37</v>
      </c>
    </row>
    <row r="819" spans="3:9" x14ac:dyDescent="0.2">
      <c r="C819" s="255">
        <v>45000</v>
      </c>
      <c r="D819" s="256" t="s">
        <v>2189</v>
      </c>
      <c r="E819" s="256" t="s">
        <v>2190</v>
      </c>
      <c r="F819" s="256" t="s">
        <v>2180</v>
      </c>
      <c r="G819" s="257">
        <v>34</v>
      </c>
      <c r="I819" s="257">
        <v>19234.37</v>
      </c>
    </row>
    <row r="820" spans="3:9" x14ac:dyDescent="0.2">
      <c r="C820" s="255">
        <v>45000</v>
      </c>
      <c r="D820" s="256" t="s">
        <v>2191</v>
      </c>
      <c r="E820" s="256" t="s">
        <v>2192</v>
      </c>
      <c r="F820" s="256" t="s">
        <v>2180</v>
      </c>
      <c r="G820" s="257">
        <v>120</v>
      </c>
      <c r="I820" s="257">
        <v>19114.37</v>
      </c>
    </row>
    <row r="821" spans="3:9" x14ac:dyDescent="0.2">
      <c r="C821" s="255">
        <v>45000</v>
      </c>
      <c r="D821" s="256" t="s">
        <v>2193</v>
      </c>
      <c r="E821" s="256" t="s">
        <v>2194</v>
      </c>
      <c r="F821" s="256" t="s">
        <v>2180</v>
      </c>
      <c r="G821" s="257">
        <v>90</v>
      </c>
      <c r="I821" s="257">
        <v>19024.37</v>
      </c>
    </row>
    <row r="822" spans="3:9" x14ac:dyDescent="0.2">
      <c r="C822" s="255">
        <v>45000</v>
      </c>
      <c r="D822" s="256" t="s">
        <v>2195</v>
      </c>
      <c r="E822" s="256" t="s">
        <v>2196</v>
      </c>
      <c r="F822" s="256" t="s">
        <v>2180</v>
      </c>
      <c r="G822" s="257">
        <v>75</v>
      </c>
      <c r="I822" s="257">
        <v>18949.37</v>
      </c>
    </row>
    <row r="823" spans="3:9" x14ac:dyDescent="0.2">
      <c r="C823" s="255">
        <v>45002</v>
      </c>
      <c r="D823" s="256" t="s">
        <v>2197</v>
      </c>
      <c r="E823" s="256" t="s">
        <v>2198</v>
      </c>
      <c r="F823" s="256" t="s">
        <v>2199</v>
      </c>
      <c r="G823" s="257">
        <v>250</v>
      </c>
      <c r="I823" s="257">
        <v>18699.37</v>
      </c>
    </row>
    <row r="824" spans="3:9" x14ac:dyDescent="0.2">
      <c r="C824" s="255">
        <v>45002</v>
      </c>
      <c r="D824" s="256" t="s">
        <v>2200</v>
      </c>
      <c r="E824" s="256" t="s">
        <v>2201</v>
      </c>
      <c r="F824" s="256" t="s">
        <v>2199</v>
      </c>
      <c r="G824" s="257">
        <v>50</v>
      </c>
      <c r="I824" s="257">
        <v>18649.37</v>
      </c>
    </row>
    <row r="825" spans="3:9" x14ac:dyDescent="0.2">
      <c r="C825" s="255">
        <v>45002</v>
      </c>
      <c r="D825" s="256" t="s">
        <v>2202</v>
      </c>
      <c r="E825" s="256" t="s">
        <v>2203</v>
      </c>
      <c r="F825" s="256" t="s">
        <v>2199</v>
      </c>
      <c r="G825" s="257">
        <v>100</v>
      </c>
      <c r="I825" s="257">
        <v>18549.37</v>
      </c>
    </row>
    <row r="826" spans="3:9" x14ac:dyDescent="0.2">
      <c r="C826" s="255">
        <v>45002</v>
      </c>
      <c r="D826" s="256" t="s">
        <v>2204</v>
      </c>
      <c r="E826" s="256" t="s">
        <v>2205</v>
      </c>
      <c r="F826" s="256" t="s">
        <v>2199</v>
      </c>
      <c r="G826" s="257">
        <v>40</v>
      </c>
      <c r="I826" s="257">
        <v>18509.37</v>
      </c>
    </row>
    <row r="827" spans="3:9" x14ac:dyDescent="0.2">
      <c r="C827" s="255">
        <v>45002</v>
      </c>
      <c r="D827" s="256" t="s">
        <v>2206</v>
      </c>
      <c r="E827" s="256" t="s">
        <v>2207</v>
      </c>
      <c r="F827" s="256" t="s">
        <v>2199</v>
      </c>
      <c r="G827" s="257">
        <v>20</v>
      </c>
      <c r="I827" s="257">
        <v>18489.37</v>
      </c>
    </row>
    <row r="828" spans="3:9" x14ac:dyDescent="0.2">
      <c r="C828" s="255">
        <v>45002</v>
      </c>
      <c r="D828" s="256" t="s">
        <v>2208</v>
      </c>
      <c r="E828" s="256" t="s">
        <v>2209</v>
      </c>
      <c r="F828" s="256" t="s">
        <v>2199</v>
      </c>
      <c r="G828" s="257">
        <v>66</v>
      </c>
      <c r="I828" s="257">
        <v>18423.37</v>
      </c>
    </row>
    <row r="829" spans="3:9" x14ac:dyDescent="0.2">
      <c r="C829" s="255">
        <v>45002</v>
      </c>
      <c r="D829" s="256" t="s">
        <v>2210</v>
      </c>
      <c r="E829" s="256" t="s">
        <v>2211</v>
      </c>
      <c r="F829" s="256" t="s">
        <v>2199</v>
      </c>
      <c r="H829" s="257">
        <v>132</v>
      </c>
      <c r="I829" s="257">
        <v>18555.37</v>
      </c>
    </row>
    <row r="830" spans="3:9" x14ac:dyDescent="0.2">
      <c r="C830" s="255">
        <v>45002</v>
      </c>
      <c r="D830" s="256" t="s">
        <v>2212</v>
      </c>
      <c r="E830" s="256" t="s">
        <v>2213</v>
      </c>
      <c r="F830" s="256" t="s">
        <v>2199</v>
      </c>
      <c r="G830" s="257">
        <v>2</v>
      </c>
      <c r="I830" s="257">
        <v>18553.37</v>
      </c>
    </row>
    <row r="831" spans="3:9" x14ac:dyDescent="0.2">
      <c r="C831" s="255">
        <v>45002</v>
      </c>
      <c r="D831" s="256" t="s">
        <v>2214</v>
      </c>
      <c r="E831" s="256" t="s">
        <v>2215</v>
      </c>
      <c r="F831" s="256" t="s">
        <v>2199</v>
      </c>
      <c r="H831" s="257">
        <v>80</v>
      </c>
      <c r="I831" s="257">
        <v>18633.37</v>
      </c>
    </row>
    <row r="832" spans="3:9" x14ac:dyDescent="0.2">
      <c r="C832" s="255">
        <v>45003</v>
      </c>
      <c r="D832" s="256" t="s">
        <v>2216</v>
      </c>
      <c r="E832" s="256" t="s">
        <v>2217</v>
      </c>
      <c r="F832" s="256" t="s">
        <v>2218</v>
      </c>
      <c r="G832" s="257">
        <v>10</v>
      </c>
      <c r="I832" s="257">
        <v>18623.37</v>
      </c>
    </row>
    <row r="833" spans="3:9" x14ac:dyDescent="0.2">
      <c r="C833" s="255">
        <v>45003</v>
      </c>
      <c r="D833" s="256" t="s">
        <v>2219</v>
      </c>
      <c r="E833" s="256" t="s">
        <v>2220</v>
      </c>
      <c r="F833" s="256" t="s">
        <v>2218</v>
      </c>
      <c r="G833" s="257">
        <v>200</v>
      </c>
      <c r="I833" s="257">
        <v>18423.37</v>
      </c>
    </row>
    <row r="834" spans="3:9" x14ac:dyDescent="0.2">
      <c r="C834" s="255">
        <v>45003</v>
      </c>
      <c r="D834" s="256" t="s">
        <v>2221</v>
      </c>
      <c r="E834" s="256" t="s">
        <v>2222</v>
      </c>
      <c r="F834" s="256" t="s">
        <v>2218</v>
      </c>
      <c r="G834" s="257">
        <v>100</v>
      </c>
      <c r="I834" s="257">
        <v>18323.37</v>
      </c>
    </row>
    <row r="835" spans="3:9" x14ac:dyDescent="0.2">
      <c r="C835" s="255">
        <v>45003</v>
      </c>
      <c r="D835" s="256" t="s">
        <v>2223</v>
      </c>
      <c r="E835" s="256" t="s">
        <v>2224</v>
      </c>
      <c r="F835" s="256" t="s">
        <v>2218</v>
      </c>
      <c r="H835" s="257">
        <v>200</v>
      </c>
      <c r="I835" s="257">
        <v>18523.37</v>
      </c>
    </row>
    <row r="836" spans="3:9" x14ac:dyDescent="0.2">
      <c r="C836" s="255">
        <v>45003</v>
      </c>
      <c r="D836" s="256" t="s">
        <v>2225</v>
      </c>
      <c r="E836" s="256" t="s">
        <v>2226</v>
      </c>
      <c r="F836" s="256" t="s">
        <v>2218</v>
      </c>
      <c r="G836" s="257">
        <v>200</v>
      </c>
      <c r="I836" s="257">
        <v>18323.37</v>
      </c>
    </row>
    <row r="837" spans="3:9" x14ac:dyDescent="0.2">
      <c r="C837" s="255">
        <v>45003</v>
      </c>
      <c r="D837" s="256" t="s">
        <v>2227</v>
      </c>
      <c r="E837" s="256" t="s">
        <v>2228</v>
      </c>
      <c r="F837" s="256" t="s">
        <v>2218</v>
      </c>
      <c r="G837" s="257">
        <v>100</v>
      </c>
      <c r="I837" s="257">
        <v>18223.37</v>
      </c>
    </row>
    <row r="838" spans="3:9" x14ac:dyDescent="0.2">
      <c r="C838" s="255">
        <v>45004</v>
      </c>
      <c r="D838" s="256" t="s">
        <v>2229</v>
      </c>
      <c r="E838" s="256" t="s">
        <v>2230</v>
      </c>
      <c r="F838" s="256" t="s">
        <v>2231</v>
      </c>
      <c r="G838" s="257">
        <v>90</v>
      </c>
      <c r="I838" s="257">
        <v>18133.37</v>
      </c>
    </row>
    <row r="839" spans="3:9" x14ac:dyDescent="0.2">
      <c r="C839" s="255">
        <v>45005</v>
      </c>
      <c r="D839" s="256" t="s">
        <v>2232</v>
      </c>
      <c r="E839" s="256" t="s">
        <v>2233</v>
      </c>
      <c r="F839" s="256" t="s">
        <v>2234</v>
      </c>
      <c r="G839" s="257">
        <v>690</v>
      </c>
      <c r="I839" s="257">
        <v>17443.37</v>
      </c>
    </row>
    <row r="840" spans="3:9" x14ac:dyDescent="0.2">
      <c r="C840" s="255">
        <v>45006</v>
      </c>
      <c r="D840" s="256" t="s">
        <v>2235</v>
      </c>
      <c r="E840" s="256" t="s">
        <v>2236</v>
      </c>
      <c r="F840" s="256" t="s">
        <v>2237</v>
      </c>
      <c r="G840" s="257">
        <v>100</v>
      </c>
      <c r="I840" s="257">
        <v>17343.37</v>
      </c>
    </row>
    <row r="841" spans="3:9" x14ac:dyDescent="0.2">
      <c r="C841" s="255">
        <v>45007</v>
      </c>
      <c r="D841" s="256" t="s">
        <v>2238</v>
      </c>
      <c r="E841" s="256" t="s">
        <v>2239</v>
      </c>
      <c r="F841" s="256" t="s">
        <v>2240</v>
      </c>
      <c r="G841" s="257">
        <v>117</v>
      </c>
      <c r="I841" s="257">
        <v>17226.37</v>
      </c>
    </row>
    <row r="842" spans="3:9" x14ac:dyDescent="0.2">
      <c r="C842" s="255">
        <v>45007</v>
      </c>
      <c r="D842" s="256" t="s">
        <v>2241</v>
      </c>
      <c r="E842" s="256" t="s">
        <v>2242</v>
      </c>
      <c r="F842" s="256" t="s">
        <v>2240</v>
      </c>
      <c r="G842" s="257">
        <v>122</v>
      </c>
      <c r="I842" s="257">
        <v>17104.37</v>
      </c>
    </row>
    <row r="843" spans="3:9" x14ac:dyDescent="0.2">
      <c r="C843" s="255">
        <v>45007</v>
      </c>
      <c r="D843" s="256" t="s">
        <v>2243</v>
      </c>
      <c r="E843" s="256" t="s">
        <v>2244</v>
      </c>
      <c r="F843" s="256" t="s">
        <v>2240</v>
      </c>
      <c r="G843" s="257">
        <v>25</v>
      </c>
      <c r="I843" s="257">
        <v>17079.37</v>
      </c>
    </row>
    <row r="844" spans="3:9" x14ac:dyDescent="0.2">
      <c r="C844" s="255">
        <v>45007</v>
      </c>
      <c r="D844" s="256" t="s">
        <v>2245</v>
      </c>
      <c r="E844" s="256" t="s">
        <v>2246</v>
      </c>
      <c r="F844" s="256" t="s">
        <v>2240</v>
      </c>
      <c r="G844" s="257">
        <v>1060.82</v>
      </c>
      <c r="I844" s="257">
        <v>16018.55</v>
      </c>
    </row>
    <row r="845" spans="3:9" x14ac:dyDescent="0.2">
      <c r="C845" s="255">
        <v>45008</v>
      </c>
      <c r="D845" s="256" t="s">
        <v>2247</v>
      </c>
      <c r="E845" s="256" t="s">
        <v>2248</v>
      </c>
      <c r="F845" s="256" t="s">
        <v>2249</v>
      </c>
      <c r="G845" s="257">
        <v>100</v>
      </c>
      <c r="I845" s="257">
        <v>15918.55</v>
      </c>
    </row>
    <row r="846" spans="3:9" x14ac:dyDescent="0.2">
      <c r="C846" s="255">
        <v>45008</v>
      </c>
      <c r="D846" s="256" t="s">
        <v>2250</v>
      </c>
      <c r="E846" s="256" t="s">
        <v>2251</v>
      </c>
      <c r="F846" s="256" t="s">
        <v>2249</v>
      </c>
      <c r="G846" s="257">
        <v>75</v>
      </c>
      <c r="I846" s="257">
        <v>15843.55</v>
      </c>
    </row>
    <row r="847" spans="3:9" x14ac:dyDescent="0.2">
      <c r="C847" s="255">
        <v>45008</v>
      </c>
      <c r="D847" s="256" t="s">
        <v>2252</v>
      </c>
      <c r="E847" s="256" t="s">
        <v>2253</v>
      </c>
      <c r="F847" s="256" t="s">
        <v>2249</v>
      </c>
      <c r="G847" s="257">
        <v>275</v>
      </c>
      <c r="I847" s="257">
        <v>15568.55</v>
      </c>
    </row>
    <row r="848" spans="3:9" x14ac:dyDescent="0.2">
      <c r="C848" s="255">
        <v>45008</v>
      </c>
      <c r="D848" s="256" t="s">
        <v>2254</v>
      </c>
      <c r="E848" s="256" t="s">
        <v>2255</v>
      </c>
      <c r="F848" s="256" t="s">
        <v>2249</v>
      </c>
      <c r="G848" s="257">
        <v>25</v>
      </c>
      <c r="I848" s="257">
        <v>15543.55</v>
      </c>
    </row>
    <row r="849" spans="3:9" x14ac:dyDescent="0.2">
      <c r="C849" s="255">
        <v>45008</v>
      </c>
      <c r="D849" s="256" t="s">
        <v>2256</v>
      </c>
      <c r="E849" s="256" t="s">
        <v>2257</v>
      </c>
      <c r="F849" s="256" t="s">
        <v>2249</v>
      </c>
      <c r="G849" s="257">
        <v>30</v>
      </c>
      <c r="I849" s="257">
        <v>15513.55</v>
      </c>
    </row>
    <row r="850" spans="3:9" x14ac:dyDescent="0.2">
      <c r="C850" s="255">
        <v>45008</v>
      </c>
      <c r="D850" s="256" t="s">
        <v>2258</v>
      </c>
      <c r="E850" s="256" t="s">
        <v>2259</v>
      </c>
      <c r="F850" s="256" t="s">
        <v>2249</v>
      </c>
      <c r="G850" s="257">
        <v>20</v>
      </c>
      <c r="I850" s="257">
        <v>15493.55</v>
      </c>
    </row>
    <row r="851" spans="3:9" x14ac:dyDescent="0.2">
      <c r="C851" s="255">
        <v>45008</v>
      </c>
      <c r="D851" s="256" t="s">
        <v>2260</v>
      </c>
      <c r="E851" s="256" t="s">
        <v>2261</v>
      </c>
      <c r="F851" s="256" t="s">
        <v>2249</v>
      </c>
      <c r="G851" s="257">
        <v>25</v>
      </c>
      <c r="I851" s="257">
        <v>15468.55</v>
      </c>
    </row>
    <row r="852" spans="3:9" x14ac:dyDescent="0.2">
      <c r="C852" s="255">
        <v>45008</v>
      </c>
      <c r="D852" s="256" t="s">
        <v>2262</v>
      </c>
      <c r="E852" s="256" t="s">
        <v>2263</v>
      </c>
      <c r="F852" s="256" t="s">
        <v>2249</v>
      </c>
      <c r="G852" s="257">
        <v>0.94</v>
      </c>
      <c r="I852" s="257">
        <v>15467.61</v>
      </c>
    </row>
    <row r="853" spans="3:9" x14ac:dyDescent="0.2">
      <c r="C853" s="255">
        <v>45008</v>
      </c>
      <c r="D853" s="256" t="s">
        <v>2264</v>
      </c>
      <c r="E853" s="256" t="s">
        <v>2265</v>
      </c>
      <c r="F853" s="256" t="s">
        <v>2249</v>
      </c>
      <c r="G853" s="257">
        <v>50</v>
      </c>
      <c r="I853" s="257">
        <v>15417.61</v>
      </c>
    </row>
    <row r="854" spans="3:9" x14ac:dyDescent="0.2">
      <c r="C854" s="255">
        <v>45008</v>
      </c>
      <c r="D854" s="256" t="s">
        <v>2266</v>
      </c>
      <c r="E854" s="256" t="s">
        <v>2267</v>
      </c>
      <c r="F854" s="256" t="s">
        <v>2249</v>
      </c>
      <c r="G854" s="257">
        <v>210</v>
      </c>
      <c r="I854" s="257">
        <v>15207.61</v>
      </c>
    </row>
    <row r="855" spans="3:9" x14ac:dyDescent="0.2">
      <c r="C855" s="255">
        <v>45009</v>
      </c>
      <c r="D855" s="256" t="s">
        <v>2268</v>
      </c>
      <c r="E855" s="256" t="s">
        <v>2269</v>
      </c>
      <c r="F855" s="256" t="s">
        <v>2270</v>
      </c>
      <c r="G855" s="257">
        <v>30</v>
      </c>
      <c r="I855" s="257">
        <v>15177.61</v>
      </c>
    </row>
    <row r="856" spans="3:9" x14ac:dyDescent="0.2">
      <c r="C856" s="255">
        <v>45009</v>
      </c>
      <c r="D856" s="256" t="s">
        <v>2271</v>
      </c>
      <c r="E856" s="256" t="s">
        <v>2272</v>
      </c>
      <c r="F856" s="256" t="s">
        <v>2270</v>
      </c>
      <c r="G856" s="257">
        <v>20</v>
      </c>
      <c r="I856" s="257">
        <v>15157.61</v>
      </c>
    </row>
    <row r="857" spans="3:9" x14ac:dyDescent="0.2">
      <c r="C857" s="255">
        <v>45009</v>
      </c>
      <c r="D857" s="256" t="s">
        <v>2273</v>
      </c>
      <c r="E857" s="256" t="s">
        <v>2274</v>
      </c>
      <c r="F857" s="256" t="s">
        <v>2270</v>
      </c>
      <c r="G857" s="257">
        <v>2700</v>
      </c>
      <c r="I857" s="257">
        <v>12457.61</v>
      </c>
    </row>
    <row r="858" spans="3:9" x14ac:dyDescent="0.2">
      <c r="C858" s="255">
        <v>45009</v>
      </c>
      <c r="D858" s="256" t="s">
        <v>2275</v>
      </c>
      <c r="E858" s="256" t="s">
        <v>2276</v>
      </c>
      <c r="F858" s="256" t="s">
        <v>2270</v>
      </c>
      <c r="H858" s="257">
        <v>300</v>
      </c>
      <c r="I858" s="257">
        <v>12757.61</v>
      </c>
    </row>
    <row r="859" spans="3:9" x14ac:dyDescent="0.2">
      <c r="C859" s="255">
        <v>45009</v>
      </c>
      <c r="D859" s="256" t="s">
        <v>2277</v>
      </c>
      <c r="E859" s="256" t="s">
        <v>2278</v>
      </c>
      <c r="F859" s="256" t="s">
        <v>2270</v>
      </c>
      <c r="H859" s="257">
        <v>300</v>
      </c>
      <c r="I859" s="257">
        <v>13057.61</v>
      </c>
    </row>
    <row r="860" spans="3:9" x14ac:dyDescent="0.2">
      <c r="C860" s="255">
        <v>45009</v>
      </c>
      <c r="D860" s="256" t="s">
        <v>2279</v>
      </c>
      <c r="E860" s="256" t="s">
        <v>2280</v>
      </c>
      <c r="F860" s="256" t="s">
        <v>2270</v>
      </c>
      <c r="H860" s="257">
        <v>600</v>
      </c>
      <c r="I860" s="257">
        <v>13657.61</v>
      </c>
    </row>
    <row r="861" spans="3:9" x14ac:dyDescent="0.2">
      <c r="C861" s="255">
        <v>45009</v>
      </c>
      <c r="D861" s="256" t="s">
        <v>2281</v>
      </c>
      <c r="E861" s="256" t="s">
        <v>2282</v>
      </c>
      <c r="F861" s="256" t="s">
        <v>2270</v>
      </c>
      <c r="G861" s="257">
        <v>50</v>
      </c>
      <c r="I861" s="257">
        <v>13607.61</v>
      </c>
    </row>
    <row r="862" spans="3:9" x14ac:dyDescent="0.2">
      <c r="C862" s="255">
        <v>45009</v>
      </c>
      <c r="D862" s="256" t="s">
        <v>2283</v>
      </c>
      <c r="E862" s="256" t="s">
        <v>2284</v>
      </c>
      <c r="F862" s="256" t="s">
        <v>2270</v>
      </c>
      <c r="H862" s="257">
        <v>300</v>
      </c>
      <c r="I862" s="257">
        <v>13907.61</v>
      </c>
    </row>
    <row r="863" spans="3:9" x14ac:dyDescent="0.2">
      <c r="C863" s="255">
        <v>45009</v>
      </c>
      <c r="D863" s="256" t="s">
        <v>2285</v>
      </c>
      <c r="E863" s="256" t="s">
        <v>2286</v>
      </c>
      <c r="F863" s="256" t="s">
        <v>2270</v>
      </c>
      <c r="H863" s="257">
        <v>300</v>
      </c>
      <c r="I863" s="257">
        <v>14207.61</v>
      </c>
    </row>
    <row r="864" spans="3:9" x14ac:dyDescent="0.2">
      <c r="C864" s="255">
        <v>45009</v>
      </c>
      <c r="D864" s="256" t="s">
        <v>2287</v>
      </c>
      <c r="E864" s="256" t="s">
        <v>2288</v>
      </c>
      <c r="F864" s="256" t="s">
        <v>2270</v>
      </c>
      <c r="G864" s="257">
        <v>125</v>
      </c>
      <c r="I864" s="257">
        <v>14082.61</v>
      </c>
    </row>
    <row r="865" spans="3:9" x14ac:dyDescent="0.2">
      <c r="C865" s="255">
        <v>45009</v>
      </c>
      <c r="D865" s="256" t="s">
        <v>2289</v>
      </c>
      <c r="E865" s="256" t="s">
        <v>2290</v>
      </c>
      <c r="F865" s="256" t="s">
        <v>2270</v>
      </c>
      <c r="G865" s="257">
        <v>20</v>
      </c>
      <c r="I865" s="257">
        <v>14062.61</v>
      </c>
    </row>
    <row r="866" spans="3:9" x14ac:dyDescent="0.2">
      <c r="C866" s="255">
        <v>45009</v>
      </c>
      <c r="D866" s="256" t="s">
        <v>2291</v>
      </c>
      <c r="E866" s="256" t="s">
        <v>2292</v>
      </c>
      <c r="F866" s="256" t="s">
        <v>2270</v>
      </c>
      <c r="G866" s="257">
        <v>900</v>
      </c>
      <c r="I866" s="257">
        <v>13162.61</v>
      </c>
    </row>
    <row r="867" spans="3:9" x14ac:dyDescent="0.2">
      <c r="C867" s="255">
        <v>45009</v>
      </c>
      <c r="D867" s="256" t="s">
        <v>2293</v>
      </c>
      <c r="E867" s="256" t="s">
        <v>2294</v>
      </c>
      <c r="F867" s="256" t="s">
        <v>2270</v>
      </c>
      <c r="G867" s="257">
        <v>1200</v>
      </c>
      <c r="I867" s="257">
        <v>11962.61</v>
      </c>
    </row>
    <row r="868" spans="3:9" x14ac:dyDescent="0.2">
      <c r="C868" s="255">
        <v>45009</v>
      </c>
      <c r="D868" s="256" t="s">
        <v>2295</v>
      </c>
      <c r="E868" s="256" t="s">
        <v>2296</v>
      </c>
      <c r="F868" s="256" t="s">
        <v>2270</v>
      </c>
      <c r="H868" s="257">
        <v>600</v>
      </c>
      <c r="I868" s="257">
        <v>12562.61</v>
      </c>
    </row>
    <row r="869" spans="3:9" x14ac:dyDescent="0.2">
      <c r="C869" s="255">
        <v>45009</v>
      </c>
      <c r="D869" s="256" t="s">
        <v>2297</v>
      </c>
      <c r="E869" s="256" t="s">
        <v>2298</v>
      </c>
      <c r="F869" s="256" t="s">
        <v>2270</v>
      </c>
      <c r="G869" s="257">
        <v>50</v>
      </c>
      <c r="I869" s="257">
        <v>12512.61</v>
      </c>
    </row>
    <row r="870" spans="3:9" x14ac:dyDescent="0.2">
      <c r="C870" s="255">
        <v>45009</v>
      </c>
      <c r="D870" s="256" t="s">
        <v>2299</v>
      </c>
      <c r="E870" s="256" t="s">
        <v>2300</v>
      </c>
      <c r="F870" s="256" t="s">
        <v>2270</v>
      </c>
      <c r="G870" s="257">
        <v>334</v>
      </c>
      <c r="I870" s="257">
        <v>12178.61</v>
      </c>
    </row>
    <row r="871" spans="3:9" x14ac:dyDescent="0.2">
      <c r="C871" s="255">
        <v>45009</v>
      </c>
      <c r="D871" s="256" t="s">
        <v>2301</v>
      </c>
      <c r="E871" s="256" t="s">
        <v>2302</v>
      </c>
      <c r="F871" s="256" t="s">
        <v>2270</v>
      </c>
      <c r="G871" s="257">
        <v>30</v>
      </c>
      <c r="I871" s="257">
        <v>12148.61</v>
      </c>
    </row>
    <row r="872" spans="3:9" x14ac:dyDescent="0.2">
      <c r="C872" s="255">
        <v>45010</v>
      </c>
      <c r="D872" s="256" t="s">
        <v>2303</v>
      </c>
      <c r="E872" s="256" t="s">
        <v>2304</v>
      </c>
      <c r="F872" s="256" t="s">
        <v>2305</v>
      </c>
      <c r="G872" s="257">
        <v>20</v>
      </c>
      <c r="I872" s="257">
        <v>12128.61</v>
      </c>
    </row>
    <row r="873" spans="3:9" x14ac:dyDescent="0.2">
      <c r="C873" s="255">
        <v>45010</v>
      </c>
      <c r="D873" s="256" t="s">
        <v>2306</v>
      </c>
      <c r="E873" s="256" t="s">
        <v>2307</v>
      </c>
      <c r="F873" s="256" t="s">
        <v>2305</v>
      </c>
      <c r="G873" s="257">
        <v>370</v>
      </c>
      <c r="I873" s="257">
        <v>11758.61</v>
      </c>
    </row>
    <row r="874" spans="3:9" x14ac:dyDescent="0.2">
      <c r="C874" s="255">
        <v>45010</v>
      </c>
      <c r="D874" s="256" t="s">
        <v>2308</v>
      </c>
      <c r="E874" s="256" t="s">
        <v>2309</v>
      </c>
      <c r="F874" s="256" t="s">
        <v>2305</v>
      </c>
      <c r="G874" s="257">
        <v>550</v>
      </c>
      <c r="I874" s="257">
        <v>11208.61</v>
      </c>
    </row>
    <row r="875" spans="3:9" x14ac:dyDescent="0.2">
      <c r="C875" s="255">
        <v>45010</v>
      </c>
      <c r="D875" s="256" t="s">
        <v>2310</v>
      </c>
      <c r="E875" s="256" t="s">
        <v>2311</v>
      </c>
      <c r="F875" s="256" t="s">
        <v>2305</v>
      </c>
      <c r="G875" s="257">
        <v>20</v>
      </c>
      <c r="I875" s="257">
        <v>11188.61</v>
      </c>
    </row>
    <row r="876" spans="3:9" x14ac:dyDescent="0.2">
      <c r="C876" s="255">
        <v>45010</v>
      </c>
      <c r="D876" s="256" t="s">
        <v>2312</v>
      </c>
      <c r="E876" s="256" t="s">
        <v>2313</v>
      </c>
      <c r="F876" s="256" t="s">
        <v>2305</v>
      </c>
      <c r="G876" s="257">
        <v>85</v>
      </c>
      <c r="I876" s="257">
        <v>11103.61</v>
      </c>
    </row>
    <row r="877" spans="3:9" x14ac:dyDescent="0.2">
      <c r="C877" s="255">
        <v>45011</v>
      </c>
      <c r="D877" s="256" t="s">
        <v>2314</v>
      </c>
      <c r="E877" s="256" t="s">
        <v>2315</v>
      </c>
      <c r="F877" s="256" t="s">
        <v>2316</v>
      </c>
      <c r="G877" s="257">
        <v>125</v>
      </c>
      <c r="I877" s="257">
        <v>10978.61</v>
      </c>
    </row>
    <row r="878" spans="3:9" x14ac:dyDescent="0.2">
      <c r="C878" s="255">
        <v>45011</v>
      </c>
      <c r="D878" s="256" t="s">
        <v>2317</v>
      </c>
      <c r="E878" s="256" t="s">
        <v>2318</v>
      </c>
      <c r="F878" s="256" t="s">
        <v>2316</v>
      </c>
      <c r="G878" s="257">
        <v>50</v>
      </c>
      <c r="I878" s="257">
        <v>10928.61</v>
      </c>
    </row>
    <row r="879" spans="3:9" x14ac:dyDescent="0.2">
      <c r="C879" s="255">
        <v>45011</v>
      </c>
      <c r="D879" s="256" t="s">
        <v>2319</v>
      </c>
      <c r="E879" s="256" t="s">
        <v>2320</v>
      </c>
      <c r="F879" s="256" t="s">
        <v>2316</v>
      </c>
      <c r="G879" s="257">
        <v>108</v>
      </c>
      <c r="I879" s="257">
        <v>10820.61</v>
      </c>
    </row>
    <row r="880" spans="3:9" x14ac:dyDescent="0.2">
      <c r="C880" s="255">
        <v>45012</v>
      </c>
      <c r="D880" s="256" t="s">
        <v>2321</v>
      </c>
      <c r="E880" s="256" t="s">
        <v>2322</v>
      </c>
      <c r="F880" s="256" t="s">
        <v>2323</v>
      </c>
      <c r="G880" s="257">
        <v>10</v>
      </c>
      <c r="I880" s="257">
        <v>10810.61</v>
      </c>
    </row>
    <row r="881" spans="3:9" x14ac:dyDescent="0.2">
      <c r="C881" s="255">
        <v>45012</v>
      </c>
      <c r="D881" s="256" t="s">
        <v>2324</v>
      </c>
      <c r="E881" s="256" t="s">
        <v>2325</v>
      </c>
      <c r="F881" s="256" t="s">
        <v>2323</v>
      </c>
      <c r="G881" s="257">
        <v>10</v>
      </c>
      <c r="I881" s="257">
        <v>10800.61</v>
      </c>
    </row>
    <row r="882" spans="3:9" x14ac:dyDescent="0.2">
      <c r="C882" s="255">
        <v>45012</v>
      </c>
      <c r="D882" s="256" t="s">
        <v>2326</v>
      </c>
      <c r="E882" s="256" t="s">
        <v>2327</v>
      </c>
      <c r="F882" s="256" t="s">
        <v>2323</v>
      </c>
      <c r="G882" s="257">
        <v>40</v>
      </c>
      <c r="I882" s="257">
        <v>10760.61</v>
      </c>
    </row>
    <row r="883" spans="3:9" x14ac:dyDescent="0.2">
      <c r="C883" s="255">
        <v>45012</v>
      </c>
      <c r="D883" s="256" t="s">
        <v>2328</v>
      </c>
      <c r="E883" s="256" t="s">
        <v>2329</v>
      </c>
      <c r="F883" s="256" t="s">
        <v>2323</v>
      </c>
      <c r="G883" s="257">
        <v>270</v>
      </c>
      <c r="I883" s="257">
        <v>10490.61</v>
      </c>
    </row>
    <row r="884" spans="3:9" x14ac:dyDescent="0.2">
      <c r="C884" s="255">
        <v>45012</v>
      </c>
      <c r="D884" s="256" t="s">
        <v>2330</v>
      </c>
      <c r="E884" s="256" t="s">
        <v>2331</v>
      </c>
      <c r="F884" s="256" t="s">
        <v>2323</v>
      </c>
      <c r="G884" s="257">
        <v>126.1</v>
      </c>
      <c r="I884" s="257">
        <v>10364.51</v>
      </c>
    </row>
    <row r="885" spans="3:9" x14ac:dyDescent="0.2">
      <c r="C885" s="255">
        <v>45012</v>
      </c>
      <c r="D885" s="256" t="s">
        <v>2332</v>
      </c>
      <c r="E885" s="256" t="s">
        <v>2333</v>
      </c>
      <c r="F885" s="256" t="s">
        <v>2334</v>
      </c>
      <c r="G885" s="257">
        <v>432</v>
      </c>
      <c r="I885" s="257">
        <v>9932.51</v>
      </c>
    </row>
    <row r="886" spans="3:9" x14ac:dyDescent="0.2">
      <c r="C886" s="255">
        <v>45013</v>
      </c>
      <c r="D886" s="256" t="s">
        <v>2335</v>
      </c>
      <c r="E886" s="256" t="s">
        <v>2336</v>
      </c>
      <c r="F886" s="256" t="s">
        <v>2334</v>
      </c>
      <c r="G886" s="257">
        <v>100</v>
      </c>
      <c r="I886" s="257">
        <v>9832.51</v>
      </c>
    </row>
    <row r="887" spans="3:9" x14ac:dyDescent="0.2">
      <c r="C887" s="255">
        <v>45013</v>
      </c>
      <c r="D887" s="256" t="s">
        <v>2337</v>
      </c>
      <c r="E887" s="256" t="s">
        <v>2338</v>
      </c>
      <c r="F887" s="256" t="s">
        <v>2334</v>
      </c>
      <c r="H887" s="257">
        <v>30</v>
      </c>
      <c r="I887" s="257">
        <v>9862.51</v>
      </c>
    </row>
    <row r="888" spans="3:9" x14ac:dyDescent="0.2">
      <c r="C888" s="255">
        <v>45013</v>
      </c>
      <c r="D888" s="256" t="s">
        <v>2339</v>
      </c>
      <c r="E888" s="256" t="s">
        <v>2340</v>
      </c>
      <c r="F888" s="256" t="s">
        <v>2334</v>
      </c>
      <c r="G888" s="257">
        <v>54</v>
      </c>
      <c r="I888" s="257">
        <v>9808.51</v>
      </c>
    </row>
    <row r="889" spans="3:9" x14ac:dyDescent="0.2">
      <c r="C889" s="255">
        <v>45014</v>
      </c>
      <c r="D889" s="256" t="s">
        <v>2341</v>
      </c>
      <c r="E889" s="256" t="s">
        <v>2342</v>
      </c>
      <c r="F889" s="256" t="s">
        <v>2343</v>
      </c>
      <c r="G889" s="257">
        <v>136.6</v>
      </c>
      <c r="I889" s="257">
        <v>9671.91</v>
      </c>
    </row>
    <row r="890" spans="3:9" x14ac:dyDescent="0.2">
      <c r="C890" s="255">
        <v>45014</v>
      </c>
      <c r="D890" s="256" t="s">
        <v>2344</v>
      </c>
      <c r="E890" s="256" t="s">
        <v>2345</v>
      </c>
      <c r="F890" s="256" t="s">
        <v>2343</v>
      </c>
      <c r="G890" s="257">
        <v>125</v>
      </c>
      <c r="I890" s="257">
        <v>9546.91</v>
      </c>
    </row>
    <row r="891" spans="3:9" x14ac:dyDescent="0.2">
      <c r="C891" s="255">
        <v>45014</v>
      </c>
      <c r="D891" s="256" t="s">
        <v>2346</v>
      </c>
      <c r="E891" s="256" t="s">
        <v>2347</v>
      </c>
      <c r="F891" s="256" t="s">
        <v>2343</v>
      </c>
      <c r="H891" s="257">
        <v>68.5</v>
      </c>
      <c r="I891" s="257">
        <v>9615.41</v>
      </c>
    </row>
    <row r="892" spans="3:9" x14ac:dyDescent="0.2">
      <c r="C892" s="255">
        <v>45014</v>
      </c>
      <c r="D892" s="256" t="s">
        <v>2348</v>
      </c>
      <c r="E892" s="256" t="s">
        <v>2349</v>
      </c>
      <c r="F892" s="256" t="s">
        <v>2343</v>
      </c>
      <c r="G892" s="257">
        <v>20</v>
      </c>
      <c r="I892" s="257">
        <v>9595.41</v>
      </c>
    </row>
    <row r="893" spans="3:9" x14ac:dyDescent="0.2">
      <c r="C893" s="255">
        <v>45014</v>
      </c>
      <c r="D893" s="256" t="s">
        <v>2350</v>
      </c>
      <c r="E893" s="256" t="s">
        <v>2351</v>
      </c>
      <c r="F893" s="256" t="s">
        <v>2343</v>
      </c>
      <c r="G893" s="257">
        <v>60</v>
      </c>
      <c r="I893" s="257">
        <v>9535.41</v>
      </c>
    </row>
    <row r="894" spans="3:9" x14ac:dyDescent="0.2">
      <c r="C894" s="255">
        <v>45014</v>
      </c>
      <c r="D894" s="256" t="s">
        <v>2352</v>
      </c>
      <c r="E894" s="256" t="s">
        <v>2353</v>
      </c>
      <c r="F894" s="256" t="s">
        <v>2343</v>
      </c>
      <c r="G894" s="257">
        <v>250</v>
      </c>
      <c r="I894" s="257">
        <v>9285.41</v>
      </c>
    </row>
    <row r="895" spans="3:9" x14ac:dyDescent="0.2">
      <c r="C895" s="255">
        <v>45014</v>
      </c>
      <c r="D895" s="256" t="s">
        <v>2354</v>
      </c>
      <c r="E895" s="256" t="s">
        <v>2355</v>
      </c>
      <c r="F895" s="256" t="s">
        <v>2343</v>
      </c>
      <c r="H895" s="257">
        <v>90</v>
      </c>
      <c r="I895" s="257">
        <v>9375.41</v>
      </c>
    </row>
    <row r="896" spans="3:9" x14ac:dyDescent="0.2">
      <c r="C896" s="255">
        <v>45014</v>
      </c>
      <c r="D896" s="256" t="s">
        <v>2356</v>
      </c>
      <c r="E896" s="256" t="s">
        <v>2357</v>
      </c>
      <c r="F896" s="256" t="s">
        <v>2343</v>
      </c>
      <c r="G896" s="257">
        <v>20</v>
      </c>
      <c r="I896" s="257">
        <v>9355.41</v>
      </c>
    </row>
    <row r="897" spans="3:9" x14ac:dyDescent="0.2">
      <c r="C897" s="255">
        <v>45014</v>
      </c>
      <c r="D897" s="256" t="s">
        <v>2358</v>
      </c>
      <c r="E897" s="256" t="s">
        <v>2359</v>
      </c>
      <c r="F897" s="256" t="s">
        <v>2343</v>
      </c>
      <c r="H897" s="257">
        <v>90</v>
      </c>
      <c r="I897" s="257">
        <v>9445.41</v>
      </c>
    </row>
    <row r="898" spans="3:9" x14ac:dyDescent="0.2">
      <c r="C898" s="255">
        <v>45014</v>
      </c>
      <c r="D898" s="256" t="s">
        <v>2360</v>
      </c>
      <c r="E898" s="256" t="s">
        <v>2361</v>
      </c>
      <c r="F898" s="256" t="s">
        <v>2343</v>
      </c>
      <c r="G898" s="257">
        <v>25</v>
      </c>
      <c r="I898" s="257">
        <v>9420.41</v>
      </c>
    </row>
    <row r="899" spans="3:9" x14ac:dyDescent="0.2">
      <c r="C899" s="255">
        <v>45014</v>
      </c>
      <c r="D899" s="256" t="s">
        <v>2362</v>
      </c>
      <c r="E899" s="256" t="s">
        <v>2363</v>
      </c>
      <c r="F899" s="256" t="s">
        <v>2343</v>
      </c>
      <c r="H899" s="257">
        <v>382</v>
      </c>
      <c r="I899" s="257">
        <v>9802.41</v>
      </c>
    </row>
    <row r="900" spans="3:9" x14ac:dyDescent="0.2">
      <c r="C900" s="255">
        <v>45015</v>
      </c>
      <c r="D900" s="256" t="s">
        <v>2364</v>
      </c>
      <c r="E900" s="256" t="s">
        <v>2365</v>
      </c>
      <c r="F900" s="256" t="s">
        <v>2366</v>
      </c>
      <c r="G900" s="257">
        <v>244.65</v>
      </c>
      <c r="I900" s="257">
        <v>9557.76</v>
      </c>
    </row>
    <row r="901" spans="3:9" x14ac:dyDescent="0.2">
      <c r="C901" s="255">
        <v>45015</v>
      </c>
      <c r="D901" s="256" t="s">
        <v>2367</v>
      </c>
      <c r="E901" s="256" t="s">
        <v>2368</v>
      </c>
      <c r="F901" s="256" t="s">
        <v>2366</v>
      </c>
      <c r="H901" s="257">
        <v>148</v>
      </c>
      <c r="I901" s="257">
        <v>9705.76</v>
      </c>
    </row>
    <row r="902" spans="3:9" x14ac:dyDescent="0.2">
      <c r="C902" s="255">
        <v>45015</v>
      </c>
      <c r="D902" s="256" t="s">
        <v>2369</v>
      </c>
      <c r="E902" s="256" t="s">
        <v>2370</v>
      </c>
      <c r="F902" s="256" t="s">
        <v>2366</v>
      </c>
      <c r="G902" s="257">
        <v>70</v>
      </c>
      <c r="I902" s="257">
        <v>9635.76</v>
      </c>
    </row>
    <row r="903" spans="3:9" x14ac:dyDescent="0.2">
      <c r="C903" s="255">
        <v>45015</v>
      </c>
      <c r="D903" s="256" t="s">
        <v>2371</v>
      </c>
      <c r="E903" s="256" t="s">
        <v>2372</v>
      </c>
      <c r="F903" s="256" t="s">
        <v>2366</v>
      </c>
      <c r="H903" s="257">
        <v>1286</v>
      </c>
      <c r="I903" s="257">
        <v>10921.76</v>
      </c>
    </row>
    <row r="904" spans="3:9" x14ac:dyDescent="0.2">
      <c r="C904" s="255">
        <v>45016</v>
      </c>
      <c r="D904" s="256" t="s">
        <v>2373</v>
      </c>
      <c r="E904" s="256" t="s">
        <v>335</v>
      </c>
      <c r="F904" s="256" t="s">
        <v>2374</v>
      </c>
      <c r="H904" s="257">
        <v>5000</v>
      </c>
      <c r="I904" s="257">
        <v>15921.76</v>
      </c>
    </row>
    <row r="905" spans="3:9" x14ac:dyDescent="0.2">
      <c r="C905" s="255">
        <v>45016</v>
      </c>
      <c r="D905" s="256" t="s">
        <v>2375</v>
      </c>
      <c r="E905" s="256" t="s">
        <v>2376</v>
      </c>
      <c r="F905" s="256" t="s">
        <v>2374</v>
      </c>
      <c r="G905" s="257">
        <v>452.3</v>
      </c>
      <c r="I905" s="257">
        <v>15469.46</v>
      </c>
    </row>
    <row r="906" spans="3:9" x14ac:dyDescent="0.2">
      <c r="C906" s="255">
        <v>45016</v>
      </c>
      <c r="D906" s="256" t="s">
        <v>2377</v>
      </c>
      <c r="E906" s="256" t="s">
        <v>2378</v>
      </c>
      <c r="F906" s="256" t="s">
        <v>2374</v>
      </c>
      <c r="G906" s="257">
        <v>140</v>
      </c>
      <c r="I906" s="257">
        <v>15329.46</v>
      </c>
    </row>
    <row r="907" spans="3:9" x14ac:dyDescent="0.2">
      <c r="C907" s="255">
        <v>45016</v>
      </c>
      <c r="D907" s="256" t="s">
        <v>2379</v>
      </c>
      <c r="E907" s="256" t="s">
        <v>2380</v>
      </c>
      <c r="F907" s="256" t="s">
        <v>2374</v>
      </c>
      <c r="H907" s="257">
        <v>138</v>
      </c>
      <c r="I907" s="257">
        <v>15467.46</v>
      </c>
    </row>
    <row r="908" spans="3:9" x14ac:dyDescent="0.2">
      <c r="C908" s="255">
        <v>45016</v>
      </c>
      <c r="D908" s="256" t="s">
        <v>2381</v>
      </c>
      <c r="E908" s="256" t="s">
        <v>2382</v>
      </c>
      <c r="F908" s="256" t="s">
        <v>2374</v>
      </c>
      <c r="H908" s="257">
        <v>138</v>
      </c>
      <c r="I908" s="257">
        <v>15605.46</v>
      </c>
    </row>
    <row r="909" spans="3:9" x14ac:dyDescent="0.2">
      <c r="C909" s="255">
        <v>45016</v>
      </c>
      <c r="D909" s="256" t="s">
        <v>2383</v>
      </c>
      <c r="E909" s="256" t="s">
        <v>2384</v>
      </c>
      <c r="F909" s="256" t="s">
        <v>2374</v>
      </c>
      <c r="G909" s="257">
        <v>250</v>
      </c>
      <c r="I909" s="257">
        <v>15355.46</v>
      </c>
    </row>
    <row r="910" spans="3:9" x14ac:dyDescent="0.2">
      <c r="C910" s="255">
        <v>45016</v>
      </c>
      <c r="D910" s="256" t="s">
        <v>2385</v>
      </c>
      <c r="E910" s="256" t="s">
        <v>2386</v>
      </c>
      <c r="F910" s="256" t="s">
        <v>2374</v>
      </c>
      <c r="G910" s="257">
        <v>113</v>
      </c>
      <c r="I910" s="257">
        <v>15242.46</v>
      </c>
    </row>
    <row r="911" spans="3:9" x14ac:dyDescent="0.2">
      <c r="C911" s="255">
        <v>45016</v>
      </c>
      <c r="D911" s="256" t="s">
        <v>2387</v>
      </c>
      <c r="E911" s="256" t="s">
        <v>2388</v>
      </c>
      <c r="F911" s="256" t="s">
        <v>2374</v>
      </c>
      <c r="G911" s="257">
        <v>20</v>
      </c>
      <c r="I911" s="257">
        <v>15222.46</v>
      </c>
    </row>
    <row r="912" spans="3:9" x14ac:dyDescent="0.2">
      <c r="C912" s="255">
        <v>45017</v>
      </c>
      <c r="D912" s="256" t="s">
        <v>2389</v>
      </c>
      <c r="E912" s="256" t="s">
        <v>2390</v>
      </c>
      <c r="F912" s="256" t="s">
        <v>2391</v>
      </c>
      <c r="H912" s="257">
        <v>500</v>
      </c>
      <c r="I912" s="257">
        <v>15722.46</v>
      </c>
    </row>
    <row r="913" spans="3:9" x14ac:dyDescent="0.2">
      <c r="C913" s="255">
        <v>45017</v>
      </c>
      <c r="D913" s="256" t="s">
        <v>340</v>
      </c>
      <c r="E913" s="256" t="s">
        <v>335</v>
      </c>
      <c r="F913" s="256" t="s">
        <v>2374</v>
      </c>
      <c r="H913" s="257">
        <v>154</v>
      </c>
      <c r="I913" s="257">
        <v>15876.46</v>
      </c>
    </row>
    <row r="914" spans="3:9" x14ac:dyDescent="0.2">
      <c r="C914" s="255">
        <v>45017</v>
      </c>
      <c r="D914" s="256" t="s">
        <v>2392</v>
      </c>
      <c r="E914" s="256" t="s">
        <v>2393</v>
      </c>
      <c r="F914" s="256" t="s">
        <v>2391</v>
      </c>
      <c r="G914" s="257">
        <v>20</v>
      </c>
      <c r="I914" s="257">
        <v>15856.46</v>
      </c>
    </row>
    <row r="915" spans="3:9" x14ac:dyDescent="0.2">
      <c r="C915" s="255">
        <v>45017</v>
      </c>
      <c r="D915" s="256" t="s">
        <v>2394</v>
      </c>
      <c r="E915" s="256" t="s">
        <v>2395</v>
      </c>
      <c r="F915" s="256" t="s">
        <v>2391</v>
      </c>
      <c r="G915" s="257">
        <v>20</v>
      </c>
      <c r="I915" s="257">
        <v>15836.46</v>
      </c>
    </row>
    <row r="916" spans="3:9" x14ac:dyDescent="0.2">
      <c r="C916" s="255">
        <v>45017</v>
      </c>
      <c r="D916" s="256" t="s">
        <v>2396</v>
      </c>
      <c r="E916" s="256" t="s">
        <v>2397</v>
      </c>
      <c r="F916" s="256" t="s">
        <v>2391</v>
      </c>
      <c r="G916" s="257">
        <v>610</v>
      </c>
      <c r="I916" s="257">
        <v>15226.46</v>
      </c>
    </row>
    <row r="917" spans="3:9" x14ac:dyDescent="0.2">
      <c r="C917" s="255">
        <v>45017</v>
      </c>
      <c r="D917" s="256" t="s">
        <v>2398</v>
      </c>
      <c r="E917" s="256" t="s">
        <v>2399</v>
      </c>
      <c r="F917" s="256" t="s">
        <v>2391</v>
      </c>
      <c r="H917" s="257">
        <v>500</v>
      </c>
      <c r="I917" s="257">
        <v>15726.46</v>
      </c>
    </row>
    <row r="918" spans="3:9" x14ac:dyDescent="0.2">
      <c r="C918" s="255">
        <v>45017</v>
      </c>
      <c r="D918" s="256" t="s">
        <v>2400</v>
      </c>
      <c r="E918" s="256" t="s">
        <v>2401</v>
      </c>
      <c r="F918" s="256" t="s">
        <v>2391</v>
      </c>
      <c r="G918" s="257">
        <v>1200</v>
      </c>
      <c r="I918" s="257">
        <v>14526.46</v>
      </c>
    </row>
    <row r="919" spans="3:9" x14ac:dyDescent="0.2">
      <c r="C919" s="255">
        <v>45020</v>
      </c>
      <c r="D919" s="256" t="s">
        <v>2402</v>
      </c>
      <c r="E919" s="256" t="s">
        <v>2403</v>
      </c>
      <c r="F919" s="256" t="s">
        <v>2404</v>
      </c>
      <c r="H919" s="257">
        <v>139</v>
      </c>
      <c r="I919" s="257">
        <v>14665.46</v>
      </c>
    </row>
    <row r="920" spans="3:9" x14ac:dyDescent="0.2">
      <c r="C920" s="255">
        <v>45022</v>
      </c>
      <c r="D920" s="256" t="s">
        <v>2405</v>
      </c>
      <c r="E920" s="256" t="s">
        <v>335</v>
      </c>
      <c r="F920" s="256" t="s">
        <v>2406</v>
      </c>
      <c r="H920" s="257">
        <v>15000</v>
      </c>
      <c r="I920" s="257">
        <v>29665.46</v>
      </c>
    </row>
    <row r="921" spans="3:9" x14ac:dyDescent="0.2">
      <c r="C921" s="255">
        <v>45023</v>
      </c>
      <c r="D921" s="256" t="s">
        <v>2407</v>
      </c>
      <c r="E921" s="256" t="s">
        <v>2408</v>
      </c>
      <c r="F921" s="256" t="s">
        <v>2409</v>
      </c>
      <c r="G921" s="257">
        <v>3400</v>
      </c>
      <c r="I921" s="257">
        <v>26265.46</v>
      </c>
    </row>
    <row r="922" spans="3:9" x14ac:dyDescent="0.2">
      <c r="C922" s="255">
        <v>45023</v>
      </c>
      <c r="D922" s="256" t="s">
        <v>2410</v>
      </c>
      <c r="E922" s="256" t="s">
        <v>2411</v>
      </c>
      <c r="F922" s="256" t="s">
        <v>2409</v>
      </c>
      <c r="G922" s="257">
        <v>1000</v>
      </c>
      <c r="I922" s="257">
        <v>25265.46</v>
      </c>
    </row>
    <row r="923" spans="3:9" x14ac:dyDescent="0.2">
      <c r="C923" s="255">
        <v>45025</v>
      </c>
      <c r="D923" s="256" t="s">
        <v>2412</v>
      </c>
      <c r="E923" s="256" t="s">
        <v>2413</v>
      </c>
      <c r="F923" s="256" t="s">
        <v>2414</v>
      </c>
      <c r="G923" s="257">
        <v>45</v>
      </c>
      <c r="I923" s="257">
        <v>25220.46</v>
      </c>
    </row>
    <row r="924" spans="3:9" x14ac:dyDescent="0.2">
      <c r="C924" s="255">
        <v>45025</v>
      </c>
      <c r="D924" s="256" t="s">
        <v>2415</v>
      </c>
      <c r="E924" s="256" t="s">
        <v>2416</v>
      </c>
      <c r="F924" s="256" t="s">
        <v>2414</v>
      </c>
      <c r="G924" s="257">
        <v>100</v>
      </c>
      <c r="I924" s="257">
        <v>25120.46</v>
      </c>
    </row>
    <row r="925" spans="3:9" x14ac:dyDescent="0.2">
      <c r="C925" s="255">
        <v>45025</v>
      </c>
      <c r="D925" s="256" t="s">
        <v>2417</v>
      </c>
      <c r="E925" s="256" t="s">
        <v>2418</v>
      </c>
      <c r="F925" s="256" t="s">
        <v>2414</v>
      </c>
      <c r="G925" s="257">
        <v>20</v>
      </c>
      <c r="I925" s="257">
        <v>25100.46</v>
      </c>
    </row>
    <row r="926" spans="3:9" x14ac:dyDescent="0.2">
      <c r="C926" s="255">
        <v>45025</v>
      </c>
      <c r="D926" s="256" t="s">
        <v>2419</v>
      </c>
      <c r="E926" s="256" t="s">
        <v>2420</v>
      </c>
      <c r="F926" s="256" t="s">
        <v>2414</v>
      </c>
      <c r="G926" s="257">
        <v>21</v>
      </c>
      <c r="I926" s="257">
        <v>25079.46</v>
      </c>
    </row>
    <row r="927" spans="3:9" x14ac:dyDescent="0.2">
      <c r="C927" s="255">
        <v>45025</v>
      </c>
      <c r="D927" s="256" t="s">
        <v>2421</v>
      </c>
      <c r="E927" s="256" t="s">
        <v>2422</v>
      </c>
      <c r="F927" s="256" t="s">
        <v>2414</v>
      </c>
      <c r="G927" s="257">
        <v>50</v>
      </c>
      <c r="I927" s="257">
        <v>25029.46</v>
      </c>
    </row>
    <row r="928" spans="3:9" x14ac:dyDescent="0.2">
      <c r="C928" s="255">
        <v>45025</v>
      </c>
      <c r="D928" s="256" t="s">
        <v>2423</v>
      </c>
      <c r="E928" s="256" t="s">
        <v>2424</v>
      </c>
      <c r="F928" s="256" t="s">
        <v>2414</v>
      </c>
      <c r="G928" s="257">
        <v>30</v>
      </c>
      <c r="I928" s="257">
        <v>24999.46</v>
      </c>
    </row>
    <row r="929" spans="3:9" x14ac:dyDescent="0.2">
      <c r="C929" s="255">
        <v>45026</v>
      </c>
      <c r="D929" s="256" t="s">
        <v>2425</v>
      </c>
      <c r="E929" s="256" t="s">
        <v>2426</v>
      </c>
      <c r="F929" s="256" t="s">
        <v>2427</v>
      </c>
      <c r="G929" s="257">
        <v>122.5</v>
      </c>
      <c r="I929" s="257">
        <v>24876.959999999999</v>
      </c>
    </row>
    <row r="930" spans="3:9" x14ac:dyDescent="0.2">
      <c r="C930" s="255">
        <v>45026</v>
      </c>
      <c r="D930" s="256" t="s">
        <v>2428</v>
      </c>
      <c r="E930" s="256" t="s">
        <v>2429</v>
      </c>
      <c r="F930" s="256" t="s">
        <v>2427</v>
      </c>
      <c r="G930" s="257">
        <v>30</v>
      </c>
      <c r="I930" s="257">
        <v>24846.959999999999</v>
      </c>
    </row>
    <row r="931" spans="3:9" x14ac:dyDescent="0.2">
      <c r="C931" s="255">
        <v>45026</v>
      </c>
      <c r="D931" s="256" t="s">
        <v>2430</v>
      </c>
      <c r="E931" s="256" t="s">
        <v>2431</v>
      </c>
      <c r="F931" s="256" t="s">
        <v>2427</v>
      </c>
      <c r="G931" s="257">
        <v>85</v>
      </c>
      <c r="I931" s="257">
        <v>24761.96</v>
      </c>
    </row>
    <row r="932" spans="3:9" x14ac:dyDescent="0.2">
      <c r="C932" s="255">
        <v>45026</v>
      </c>
      <c r="D932" s="256" t="s">
        <v>2432</v>
      </c>
      <c r="E932" s="256" t="s">
        <v>2433</v>
      </c>
      <c r="F932" s="256" t="s">
        <v>2427</v>
      </c>
      <c r="G932" s="257">
        <v>25</v>
      </c>
      <c r="I932" s="257">
        <v>24736.959999999999</v>
      </c>
    </row>
    <row r="933" spans="3:9" x14ac:dyDescent="0.2">
      <c r="C933" s="255">
        <v>45026</v>
      </c>
      <c r="D933" s="256" t="s">
        <v>2434</v>
      </c>
      <c r="E933" s="256" t="s">
        <v>2435</v>
      </c>
      <c r="F933" s="256" t="s">
        <v>2427</v>
      </c>
      <c r="G933" s="257">
        <v>102</v>
      </c>
      <c r="I933" s="257">
        <v>24634.959999999999</v>
      </c>
    </row>
    <row r="934" spans="3:9" x14ac:dyDescent="0.2">
      <c r="C934" s="255">
        <v>45027</v>
      </c>
      <c r="D934" s="256" t="s">
        <v>2436</v>
      </c>
      <c r="E934" s="256" t="s">
        <v>2437</v>
      </c>
      <c r="F934" s="256" t="s">
        <v>2438</v>
      </c>
      <c r="G934" s="257">
        <v>50</v>
      </c>
      <c r="I934" s="257">
        <v>24584.959999999999</v>
      </c>
    </row>
    <row r="935" spans="3:9" x14ac:dyDescent="0.2">
      <c r="C935" s="255">
        <v>45027</v>
      </c>
      <c r="D935" s="256" t="s">
        <v>2439</v>
      </c>
      <c r="E935" s="256" t="s">
        <v>2440</v>
      </c>
      <c r="F935" s="256" t="s">
        <v>2438</v>
      </c>
      <c r="G935" s="257">
        <v>40</v>
      </c>
      <c r="I935" s="257">
        <v>24544.959999999999</v>
      </c>
    </row>
    <row r="936" spans="3:9" x14ac:dyDescent="0.2">
      <c r="C936" s="255">
        <v>45027</v>
      </c>
      <c r="D936" s="256" t="s">
        <v>2441</v>
      </c>
      <c r="E936" s="256" t="s">
        <v>2442</v>
      </c>
      <c r="F936" s="256" t="s">
        <v>2438</v>
      </c>
      <c r="G936" s="257">
        <v>30</v>
      </c>
      <c r="I936" s="257">
        <v>24514.959999999999</v>
      </c>
    </row>
    <row r="937" spans="3:9" x14ac:dyDescent="0.2">
      <c r="C937" s="255">
        <v>45027</v>
      </c>
      <c r="D937" s="256" t="s">
        <v>2443</v>
      </c>
      <c r="E937" s="256" t="s">
        <v>2444</v>
      </c>
      <c r="F937" s="256" t="s">
        <v>2438</v>
      </c>
      <c r="G937" s="257">
        <v>60</v>
      </c>
      <c r="I937" s="257">
        <v>24454.959999999999</v>
      </c>
    </row>
    <row r="938" spans="3:9" x14ac:dyDescent="0.2">
      <c r="C938" s="255">
        <v>45027</v>
      </c>
      <c r="D938" s="256" t="s">
        <v>2445</v>
      </c>
      <c r="E938" s="256" t="s">
        <v>2446</v>
      </c>
      <c r="F938" s="256" t="s">
        <v>2438</v>
      </c>
      <c r="G938" s="257">
        <v>30</v>
      </c>
      <c r="I938" s="257">
        <v>24424.959999999999</v>
      </c>
    </row>
    <row r="939" spans="3:9" x14ac:dyDescent="0.2">
      <c r="C939" s="255">
        <v>45027</v>
      </c>
      <c r="D939" s="256" t="s">
        <v>2447</v>
      </c>
      <c r="E939" s="256" t="s">
        <v>2448</v>
      </c>
      <c r="F939" s="256" t="s">
        <v>2438</v>
      </c>
      <c r="G939" s="257">
        <v>125</v>
      </c>
      <c r="I939" s="257">
        <v>24299.96</v>
      </c>
    </row>
    <row r="940" spans="3:9" x14ac:dyDescent="0.2">
      <c r="C940" s="255">
        <v>45028</v>
      </c>
      <c r="D940" s="256" t="s">
        <v>2449</v>
      </c>
      <c r="E940" s="256" t="s">
        <v>2450</v>
      </c>
      <c r="F940" s="256" t="s">
        <v>2451</v>
      </c>
      <c r="G940" s="257">
        <v>87.86</v>
      </c>
      <c r="I940" s="257">
        <v>24212.1</v>
      </c>
    </row>
    <row r="941" spans="3:9" x14ac:dyDescent="0.2">
      <c r="C941" s="255">
        <v>45028</v>
      </c>
      <c r="D941" s="256" t="s">
        <v>2452</v>
      </c>
      <c r="E941" s="256" t="s">
        <v>2453</v>
      </c>
      <c r="F941" s="256" t="s">
        <v>2451</v>
      </c>
      <c r="G941" s="257">
        <v>250</v>
      </c>
      <c r="I941" s="257">
        <v>23962.1</v>
      </c>
    </row>
    <row r="942" spans="3:9" x14ac:dyDescent="0.2">
      <c r="C942" s="255">
        <v>45028</v>
      </c>
      <c r="D942" s="256" t="s">
        <v>2454</v>
      </c>
      <c r="E942" s="256" t="s">
        <v>2455</v>
      </c>
      <c r="F942" s="256" t="s">
        <v>2451</v>
      </c>
      <c r="G942" s="257">
        <v>40</v>
      </c>
      <c r="I942" s="257">
        <v>23922.1</v>
      </c>
    </row>
    <row r="943" spans="3:9" x14ac:dyDescent="0.2">
      <c r="C943" s="255">
        <v>45028</v>
      </c>
      <c r="D943" s="256" t="s">
        <v>2456</v>
      </c>
      <c r="E943" s="256" t="s">
        <v>2457</v>
      </c>
      <c r="F943" s="256" t="s">
        <v>2451</v>
      </c>
      <c r="G943" s="257">
        <v>136.6</v>
      </c>
      <c r="I943" s="257">
        <v>23785.5</v>
      </c>
    </row>
    <row r="944" spans="3:9" x14ac:dyDescent="0.2">
      <c r="C944" s="255">
        <v>45029</v>
      </c>
      <c r="D944" s="256" t="s">
        <v>2458</v>
      </c>
      <c r="E944" s="256" t="s">
        <v>2459</v>
      </c>
      <c r="F944" s="256" t="s">
        <v>2460</v>
      </c>
      <c r="G944" s="257">
        <v>20</v>
      </c>
      <c r="I944" s="257">
        <v>23765.5</v>
      </c>
    </row>
    <row r="945" spans="3:9" x14ac:dyDescent="0.2">
      <c r="C945" s="255">
        <v>45029</v>
      </c>
      <c r="D945" s="256" t="s">
        <v>2461</v>
      </c>
      <c r="E945" s="256" t="s">
        <v>2462</v>
      </c>
      <c r="F945" s="256" t="s">
        <v>2460</v>
      </c>
      <c r="G945" s="257">
        <v>10</v>
      </c>
      <c r="I945" s="257">
        <v>23755.5</v>
      </c>
    </row>
    <row r="946" spans="3:9" x14ac:dyDescent="0.2">
      <c r="C946" s="255">
        <v>45029</v>
      </c>
      <c r="D946" s="256" t="s">
        <v>2463</v>
      </c>
      <c r="E946" s="256" t="s">
        <v>2464</v>
      </c>
      <c r="F946" s="256" t="s">
        <v>2460</v>
      </c>
      <c r="G946" s="257">
        <v>90</v>
      </c>
      <c r="I946" s="257">
        <v>23665.5</v>
      </c>
    </row>
    <row r="947" spans="3:9" x14ac:dyDescent="0.2">
      <c r="C947" s="255">
        <v>45029</v>
      </c>
      <c r="D947" s="256" t="s">
        <v>2465</v>
      </c>
      <c r="E947" s="256" t="s">
        <v>2466</v>
      </c>
      <c r="F947" s="256" t="s">
        <v>2460</v>
      </c>
      <c r="G947" s="257">
        <v>94.29</v>
      </c>
      <c r="I947" s="257">
        <v>23571.21</v>
      </c>
    </row>
    <row r="948" spans="3:9" x14ac:dyDescent="0.2">
      <c r="C948" s="255">
        <v>45029</v>
      </c>
      <c r="D948" s="256" t="s">
        <v>2467</v>
      </c>
      <c r="E948" s="256" t="s">
        <v>2468</v>
      </c>
      <c r="F948" s="256" t="s">
        <v>2460</v>
      </c>
      <c r="G948" s="257">
        <v>20</v>
      </c>
      <c r="I948" s="257">
        <v>23551.21</v>
      </c>
    </row>
    <row r="949" spans="3:9" x14ac:dyDescent="0.2">
      <c r="C949" s="255">
        <v>45029</v>
      </c>
      <c r="D949" s="256" t="s">
        <v>2469</v>
      </c>
      <c r="E949" s="256" t="s">
        <v>2470</v>
      </c>
      <c r="F949" s="256" t="s">
        <v>2460</v>
      </c>
      <c r="G949" s="257">
        <v>70</v>
      </c>
      <c r="I949" s="257">
        <v>23481.21</v>
      </c>
    </row>
    <row r="950" spans="3:9" x14ac:dyDescent="0.2">
      <c r="C950" s="255">
        <v>45029</v>
      </c>
      <c r="D950" s="256" t="s">
        <v>2471</v>
      </c>
      <c r="E950" s="256" t="s">
        <v>2472</v>
      </c>
      <c r="F950" s="256" t="s">
        <v>2460</v>
      </c>
      <c r="G950" s="257">
        <v>64.02</v>
      </c>
      <c r="I950" s="257">
        <v>23417.19</v>
      </c>
    </row>
    <row r="951" spans="3:9" x14ac:dyDescent="0.2">
      <c r="C951" s="255">
        <v>45030</v>
      </c>
      <c r="D951" s="256" t="s">
        <v>2473</v>
      </c>
      <c r="E951" s="256" t="s">
        <v>2474</v>
      </c>
      <c r="F951" s="256" t="s">
        <v>2475</v>
      </c>
      <c r="G951" s="257">
        <v>35</v>
      </c>
      <c r="I951" s="257">
        <v>23382.19</v>
      </c>
    </row>
    <row r="952" spans="3:9" x14ac:dyDescent="0.2">
      <c r="C952" s="255">
        <v>45030</v>
      </c>
      <c r="D952" s="256" t="s">
        <v>2476</v>
      </c>
      <c r="E952" s="256" t="s">
        <v>2477</v>
      </c>
      <c r="F952" s="256" t="s">
        <v>2475</v>
      </c>
      <c r="G952" s="257">
        <v>60</v>
      </c>
      <c r="I952" s="257">
        <v>23322.19</v>
      </c>
    </row>
    <row r="953" spans="3:9" x14ac:dyDescent="0.2">
      <c r="C953" s="255">
        <v>45030</v>
      </c>
      <c r="D953" s="256" t="s">
        <v>2478</v>
      </c>
      <c r="E953" s="256" t="s">
        <v>2479</v>
      </c>
      <c r="F953" s="256" t="s">
        <v>2475</v>
      </c>
      <c r="G953" s="257">
        <v>30</v>
      </c>
      <c r="I953" s="257">
        <v>23292.19</v>
      </c>
    </row>
    <row r="954" spans="3:9" x14ac:dyDescent="0.2">
      <c r="C954" s="255">
        <v>45030</v>
      </c>
      <c r="D954" s="256" t="s">
        <v>1109</v>
      </c>
      <c r="E954" s="256" t="s">
        <v>2480</v>
      </c>
      <c r="F954" s="256" t="s">
        <v>2475</v>
      </c>
      <c r="G954" s="257">
        <v>179</v>
      </c>
      <c r="I954" s="257">
        <v>23113.19</v>
      </c>
    </row>
    <row r="955" spans="3:9" x14ac:dyDescent="0.2">
      <c r="C955" s="255">
        <v>45030</v>
      </c>
      <c r="D955" s="256" t="s">
        <v>2481</v>
      </c>
      <c r="E955" s="256" t="s">
        <v>2482</v>
      </c>
      <c r="F955" s="256" t="s">
        <v>2475</v>
      </c>
      <c r="G955" s="257">
        <v>50</v>
      </c>
      <c r="I955" s="257">
        <v>23063.19</v>
      </c>
    </row>
    <row r="956" spans="3:9" x14ac:dyDescent="0.2">
      <c r="C956" s="255">
        <v>45030</v>
      </c>
      <c r="D956" s="256" t="s">
        <v>2483</v>
      </c>
      <c r="E956" s="256" t="s">
        <v>2484</v>
      </c>
      <c r="F956" s="256" t="s">
        <v>2475</v>
      </c>
      <c r="G956" s="257">
        <v>1000</v>
      </c>
      <c r="I956" s="257">
        <v>22063.19</v>
      </c>
    </row>
    <row r="957" spans="3:9" x14ac:dyDescent="0.2">
      <c r="C957" s="255">
        <v>45032</v>
      </c>
      <c r="D957" s="256" t="s">
        <v>2485</v>
      </c>
      <c r="E957" s="256" t="s">
        <v>2486</v>
      </c>
      <c r="F957" s="256" t="s">
        <v>2487</v>
      </c>
      <c r="H957" s="257">
        <v>60</v>
      </c>
      <c r="I957" s="257">
        <v>22123.19</v>
      </c>
    </row>
    <row r="958" spans="3:9" x14ac:dyDescent="0.2">
      <c r="C958" s="255">
        <v>45032</v>
      </c>
      <c r="D958" s="256" t="s">
        <v>2488</v>
      </c>
      <c r="E958" s="256" t="s">
        <v>2489</v>
      </c>
      <c r="F958" s="256" t="s">
        <v>2487</v>
      </c>
      <c r="G958" s="257">
        <v>54</v>
      </c>
      <c r="I958" s="257">
        <v>22069.19</v>
      </c>
    </row>
    <row r="959" spans="3:9" x14ac:dyDescent="0.2">
      <c r="C959" s="255">
        <v>45032</v>
      </c>
      <c r="D959" s="256" t="s">
        <v>2490</v>
      </c>
      <c r="E959" s="256" t="s">
        <v>2491</v>
      </c>
      <c r="F959" s="256" t="s">
        <v>2487</v>
      </c>
      <c r="G959" s="257">
        <v>100</v>
      </c>
      <c r="I959" s="257">
        <v>21969.19</v>
      </c>
    </row>
    <row r="960" spans="3:9" x14ac:dyDescent="0.2">
      <c r="C960" s="255">
        <v>45032</v>
      </c>
      <c r="D960" s="256" t="s">
        <v>2492</v>
      </c>
      <c r="E960" s="256" t="s">
        <v>2493</v>
      </c>
      <c r="F960" s="256" t="s">
        <v>2487</v>
      </c>
      <c r="G960" s="257">
        <v>84</v>
      </c>
      <c r="I960" s="257">
        <v>21885.19</v>
      </c>
    </row>
    <row r="961" spans="3:9" x14ac:dyDescent="0.2">
      <c r="C961" s="255">
        <v>45032</v>
      </c>
      <c r="D961" s="256" t="s">
        <v>2494</v>
      </c>
      <c r="E961" s="256" t="s">
        <v>2495</v>
      </c>
      <c r="F961" s="256" t="s">
        <v>2487</v>
      </c>
      <c r="G961" s="257">
        <v>116.3</v>
      </c>
      <c r="I961" s="257">
        <v>21768.89</v>
      </c>
    </row>
    <row r="962" spans="3:9" x14ac:dyDescent="0.2">
      <c r="C962" s="255">
        <v>45033</v>
      </c>
      <c r="D962" s="256" t="s">
        <v>2496</v>
      </c>
      <c r="E962" s="256" t="s">
        <v>2497</v>
      </c>
      <c r="F962" s="256" t="s">
        <v>2498</v>
      </c>
      <c r="H962" s="257">
        <v>245</v>
      </c>
      <c r="I962" s="257">
        <v>22013.89</v>
      </c>
    </row>
    <row r="963" spans="3:9" x14ac:dyDescent="0.2">
      <c r="C963" s="255">
        <v>45033</v>
      </c>
      <c r="D963" s="256" t="s">
        <v>2499</v>
      </c>
      <c r="E963" s="256" t="s">
        <v>2500</v>
      </c>
      <c r="F963" s="256" t="s">
        <v>2498</v>
      </c>
      <c r="H963" s="257">
        <v>103</v>
      </c>
      <c r="I963" s="257">
        <v>22116.89</v>
      </c>
    </row>
    <row r="964" spans="3:9" x14ac:dyDescent="0.2">
      <c r="C964" s="255">
        <v>45033</v>
      </c>
      <c r="D964" s="256" t="s">
        <v>2501</v>
      </c>
      <c r="E964" s="256" t="s">
        <v>2502</v>
      </c>
      <c r="F964" s="256" t="s">
        <v>2498</v>
      </c>
      <c r="G964" s="257">
        <v>300</v>
      </c>
      <c r="I964" s="257">
        <v>21816.89</v>
      </c>
    </row>
    <row r="965" spans="3:9" x14ac:dyDescent="0.2">
      <c r="C965" s="255">
        <v>45033</v>
      </c>
      <c r="D965" s="256" t="s">
        <v>2503</v>
      </c>
      <c r="E965" s="256" t="s">
        <v>2504</v>
      </c>
      <c r="F965" s="256" t="s">
        <v>2498</v>
      </c>
      <c r="G965" s="257">
        <v>93.6</v>
      </c>
      <c r="I965" s="257">
        <v>21723.29</v>
      </c>
    </row>
    <row r="966" spans="3:9" x14ac:dyDescent="0.2">
      <c r="C966" s="255">
        <v>45033</v>
      </c>
      <c r="D966" s="256" t="s">
        <v>2505</v>
      </c>
      <c r="E966" s="256" t="s">
        <v>2506</v>
      </c>
      <c r="F966" s="256" t="s">
        <v>2498</v>
      </c>
      <c r="G966" s="257">
        <v>21</v>
      </c>
      <c r="I966" s="257">
        <v>21702.29</v>
      </c>
    </row>
    <row r="967" spans="3:9" x14ac:dyDescent="0.2">
      <c r="C967" s="255">
        <v>45034</v>
      </c>
      <c r="D967" s="256" t="s">
        <v>2507</v>
      </c>
      <c r="E967" s="256" t="s">
        <v>2508</v>
      </c>
      <c r="F967" s="256" t="s">
        <v>2509</v>
      </c>
      <c r="H967" s="257">
        <v>550</v>
      </c>
      <c r="I967" s="257">
        <v>22252.29</v>
      </c>
    </row>
    <row r="968" spans="3:9" x14ac:dyDescent="0.2">
      <c r="C968" s="255">
        <v>45034</v>
      </c>
      <c r="D968" s="256" t="s">
        <v>2510</v>
      </c>
      <c r="E968" s="256" t="s">
        <v>2511</v>
      </c>
      <c r="F968" s="256" t="s">
        <v>2509</v>
      </c>
      <c r="G968" s="257">
        <v>70</v>
      </c>
      <c r="I968" s="257">
        <v>22182.29</v>
      </c>
    </row>
    <row r="969" spans="3:9" x14ac:dyDescent="0.2">
      <c r="C969" s="255">
        <v>45034</v>
      </c>
      <c r="D969" s="256" t="s">
        <v>2512</v>
      </c>
      <c r="E969" s="256" t="s">
        <v>2513</v>
      </c>
      <c r="F969" s="256" t="s">
        <v>2509</v>
      </c>
      <c r="G969" s="257">
        <v>200</v>
      </c>
      <c r="I969" s="257">
        <v>21982.29</v>
      </c>
    </row>
    <row r="970" spans="3:9" x14ac:dyDescent="0.2">
      <c r="C970" s="255">
        <v>45034</v>
      </c>
      <c r="D970" s="256" t="s">
        <v>2514</v>
      </c>
      <c r="E970" s="256" t="s">
        <v>2515</v>
      </c>
      <c r="F970" s="256" t="s">
        <v>2509</v>
      </c>
      <c r="G970" s="257">
        <v>200</v>
      </c>
      <c r="I970" s="257">
        <v>21782.29</v>
      </c>
    </row>
    <row r="971" spans="3:9" x14ac:dyDescent="0.2">
      <c r="C971" s="255">
        <v>45034</v>
      </c>
      <c r="D971" s="256" t="s">
        <v>2516</v>
      </c>
      <c r="E971" s="256" t="s">
        <v>2517</v>
      </c>
      <c r="F971" s="256" t="s">
        <v>2509</v>
      </c>
      <c r="H971" s="257">
        <v>200</v>
      </c>
      <c r="I971" s="257">
        <v>21982.29</v>
      </c>
    </row>
    <row r="972" spans="3:9" x14ac:dyDescent="0.2">
      <c r="C972" s="255">
        <v>45034</v>
      </c>
      <c r="D972" s="256" t="s">
        <v>2518</v>
      </c>
      <c r="E972" s="256" t="s">
        <v>2519</v>
      </c>
      <c r="F972" s="256" t="s">
        <v>2509</v>
      </c>
      <c r="G972" s="257">
        <v>250</v>
      </c>
      <c r="I972" s="257">
        <v>21732.29</v>
      </c>
    </row>
    <row r="973" spans="3:9" x14ac:dyDescent="0.2">
      <c r="C973" s="255">
        <v>45034</v>
      </c>
      <c r="D973" s="256" t="s">
        <v>2520</v>
      </c>
      <c r="E973" s="256" t="s">
        <v>2521</v>
      </c>
      <c r="F973" s="256" t="s">
        <v>2509</v>
      </c>
      <c r="G973" s="257">
        <v>40</v>
      </c>
      <c r="I973" s="257">
        <v>21692.29</v>
      </c>
    </row>
    <row r="974" spans="3:9" x14ac:dyDescent="0.2">
      <c r="C974" s="255">
        <v>45034</v>
      </c>
      <c r="D974" s="256" t="s">
        <v>2522</v>
      </c>
      <c r="E974" s="256" t="s">
        <v>2523</v>
      </c>
      <c r="F974" s="256" t="s">
        <v>2509</v>
      </c>
      <c r="H974" s="257">
        <v>100</v>
      </c>
      <c r="I974" s="257">
        <v>21792.29</v>
      </c>
    </row>
    <row r="975" spans="3:9" x14ac:dyDescent="0.2">
      <c r="C975" s="255">
        <v>45035</v>
      </c>
      <c r="D975" s="256" t="s">
        <v>2524</v>
      </c>
      <c r="E975" s="256" t="s">
        <v>2525</v>
      </c>
      <c r="F975" s="256" t="s">
        <v>2526</v>
      </c>
      <c r="H975" s="257">
        <v>78</v>
      </c>
      <c r="I975" s="257">
        <v>21870.29</v>
      </c>
    </row>
    <row r="976" spans="3:9" x14ac:dyDescent="0.2">
      <c r="C976" s="255">
        <v>45035</v>
      </c>
      <c r="D976" s="256" t="s">
        <v>2527</v>
      </c>
      <c r="E976" s="256" t="s">
        <v>2528</v>
      </c>
      <c r="F976" s="256" t="s">
        <v>2526</v>
      </c>
      <c r="H976" s="257">
        <v>100</v>
      </c>
      <c r="I976" s="257">
        <v>21970.29</v>
      </c>
    </row>
    <row r="977" spans="3:9" x14ac:dyDescent="0.2">
      <c r="C977" s="255">
        <v>45035</v>
      </c>
      <c r="D977" s="256" t="s">
        <v>2529</v>
      </c>
      <c r="E977" s="256" t="s">
        <v>2530</v>
      </c>
      <c r="F977" s="256" t="s">
        <v>2526</v>
      </c>
      <c r="G977" s="257">
        <v>100</v>
      </c>
      <c r="I977" s="257">
        <v>21870.29</v>
      </c>
    </row>
    <row r="978" spans="3:9" x14ac:dyDescent="0.2">
      <c r="C978" s="255">
        <v>45035</v>
      </c>
      <c r="D978" s="256" t="s">
        <v>2531</v>
      </c>
      <c r="E978" s="256" t="s">
        <v>2532</v>
      </c>
      <c r="F978" s="256" t="s">
        <v>2526</v>
      </c>
      <c r="G978" s="257">
        <v>100</v>
      </c>
      <c r="I978" s="257">
        <v>21770.29</v>
      </c>
    </row>
    <row r="979" spans="3:9" x14ac:dyDescent="0.2">
      <c r="C979" s="255">
        <v>45035</v>
      </c>
      <c r="D979" s="256" t="s">
        <v>2405</v>
      </c>
      <c r="E979" s="256" t="s">
        <v>335</v>
      </c>
      <c r="F979" s="256" t="s">
        <v>2526</v>
      </c>
      <c r="H979" s="257">
        <v>8500</v>
      </c>
      <c r="I979" s="257">
        <v>30270.29</v>
      </c>
    </row>
    <row r="980" spans="3:9" x14ac:dyDescent="0.2">
      <c r="C980" s="255">
        <v>45035</v>
      </c>
      <c r="D980" s="256" t="s">
        <v>2533</v>
      </c>
      <c r="E980" s="256" t="s">
        <v>2534</v>
      </c>
      <c r="F980" s="256" t="s">
        <v>2526</v>
      </c>
      <c r="G980" s="257">
        <v>56</v>
      </c>
      <c r="I980" s="257">
        <v>30214.29</v>
      </c>
    </row>
    <row r="981" spans="3:9" x14ac:dyDescent="0.2">
      <c r="C981" s="255">
        <v>45035</v>
      </c>
      <c r="D981" s="256" t="s">
        <v>2535</v>
      </c>
      <c r="E981" s="256" t="s">
        <v>2536</v>
      </c>
      <c r="F981" s="256" t="s">
        <v>2526</v>
      </c>
      <c r="G981" s="257">
        <v>20</v>
      </c>
      <c r="I981" s="257">
        <v>30194.29</v>
      </c>
    </row>
    <row r="982" spans="3:9" x14ac:dyDescent="0.2">
      <c r="C982" s="255">
        <v>45035</v>
      </c>
      <c r="D982" s="256" t="s">
        <v>2537</v>
      </c>
      <c r="E982" s="256" t="s">
        <v>2538</v>
      </c>
      <c r="F982" s="256" t="s">
        <v>2526</v>
      </c>
      <c r="G982" s="257">
        <v>60</v>
      </c>
      <c r="I982" s="257">
        <v>30134.29</v>
      </c>
    </row>
    <row r="983" spans="3:9" x14ac:dyDescent="0.2">
      <c r="C983" s="255">
        <v>45036</v>
      </c>
      <c r="D983" s="256" t="s">
        <v>2539</v>
      </c>
      <c r="E983" s="256" t="s">
        <v>2540</v>
      </c>
      <c r="F983" s="256" t="s">
        <v>2541</v>
      </c>
      <c r="G983" s="257">
        <v>600</v>
      </c>
      <c r="I983" s="257">
        <v>29534.29</v>
      </c>
    </row>
    <row r="984" spans="3:9" x14ac:dyDescent="0.2">
      <c r="C984" s="255">
        <v>45036</v>
      </c>
      <c r="D984" s="256" t="s">
        <v>2542</v>
      </c>
      <c r="E984" s="256" t="s">
        <v>2543</v>
      </c>
      <c r="F984" s="256" t="s">
        <v>2541</v>
      </c>
      <c r="G984" s="257">
        <v>70</v>
      </c>
      <c r="I984" s="257">
        <v>29464.29</v>
      </c>
    </row>
    <row r="985" spans="3:9" x14ac:dyDescent="0.2">
      <c r="C985" s="255">
        <v>45036</v>
      </c>
      <c r="D985" s="256" t="s">
        <v>2544</v>
      </c>
      <c r="E985" s="256" t="s">
        <v>2545</v>
      </c>
      <c r="F985" s="256" t="s">
        <v>2541</v>
      </c>
      <c r="G985" s="257">
        <v>100</v>
      </c>
      <c r="I985" s="257">
        <v>29364.29</v>
      </c>
    </row>
    <row r="986" spans="3:9" x14ac:dyDescent="0.2">
      <c r="C986" s="255">
        <v>45037</v>
      </c>
      <c r="D986" s="256" t="s">
        <v>2546</v>
      </c>
      <c r="E986" s="256" t="s">
        <v>2547</v>
      </c>
      <c r="F986" s="256" t="s">
        <v>2548</v>
      </c>
      <c r="G986" s="257">
        <v>7500</v>
      </c>
      <c r="I986" s="257">
        <v>21864.29</v>
      </c>
    </row>
    <row r="987" spans="3:9" x14ac:dyDescent="0.2">
      <c r="C987" s="255">
        <v>45037</v>
      </c>
      <c r="D987" s="256" t="s">
        <v>2549</v>
      </c>
      <c r="E987" s="256" t="s">
        <v>2550</v>
      </c>
      <c r="F987" s="256" t="s">
        <v>2548</v>
      </c>
      <c r="G987" s="257">
        <v>50</v>
      </c>
      <c r="I987" s="257">
        <v>21814.29</v>
      </c>
    </row>
    <row r="988" spans="3:9" x14ac:dyDescent="0.2">
      <c r="C988" s="255">
        <v>45037</v>
      </c>
      <c r="D988" s="256" t="s">
        <v>2551</v>
      </c>
      <c r="E988" s="256" t="s">
        <v>2552</v>
      </c>
      <c r="F988" s="256" t="s">
        <v>2548</v>
      </c>
      <c r="G988" s="257">
        <v>20</v>
      </c>
      <c r="I988" s="257">
        <v>21794.29</v>
      </c>
    </row>
    <row r="989" spans="3:9" x14ac:dyDescent="0.2">
      <c r="C989" s="255">
        <v>45037</v>
      </c>
      <c r="D989" s="256" t="s">
        <v>2553</v>
      </c>
      <c r="E989" s="256" t="s">
        <v>2554</v>
      </c>
      <c r="F989" s="256" t="s">
        <v>2548</v>
      </c>
      <c r="G989" s="257">
        <v>136.6</v>
      </c>
      <c r="I989" s="257">
        <v>21657.69</v>
      </c>
    </row>
    <row r="990" spans="3:9" x14ac:dyDescent="0.2">
      <c r="C990" s="255">
        <v>45038</v>
      </c>
      <c r="D990" s="256" t="s">
        <v>2555</v>
      </c>
      <c r="E990" s="256" t="s">
        <v>2556</v>
      </c>
      <c r="F990" s="256" t="s">
        <v>2557</v>
      </c>
      <c r="G990" s="257">
        <v>94.29</v>
      </c>
      <c r="I990" s="257">
        <v>21563.4</v>
      </c>
    </row>
    <row r="991" spans="3:9" x14ac:dyDescent="0.2">
      <c r="C991" s="255">
        <v>45038</v>
      </c>
      <c r="D991" s="256" t="s">
        <v>2558</v>
      </c>
      <c r="E991" s="256" t="s">
        <v>2559</v>
      </c>
      <c r="F991" s="256" t="s">
        <v>2557</v>
      </c>
      <c r="G991" s="257">
        <v>1060.82</v>
      </c>
      <c r="I991" s="257">
        <v>20502.580000000002</v>
      </c>
    </row>
    <row r="992" spans="3:9" x14ac:dyDescent="0.2">
      <c r="C992" s="255">
        <v>45039</v>
      </c>
      <c r="D992" s="256" t="s">
        <v>2560</v>
      </c>
      <c r="E992" s="256" t="s">
        <v>2561</v>
      </c>
      <c r="F992" s="256" t="s">
        <v>2562</v>
      </c>
      <c r="G992" s="257">
        <v>100</v>
      </c>
      <c r="I992" s="257">
        <v>20402.580000000002</v>
      </c>
    </row>
    <row r="993" spans="3:9" x14ac:dyDescent="0.2">
      <c r="C993" s="255">
        <v>45039</v>
      </c>
      <c r="D993" s="256" t="s">
        <v>2563</v>
      </c>
      <c r="E993" s="256" t="s">
        <v>2564</v>
      </c>
      <c r="F993" s="256" t="s">
        <v>2562</v>
      </c>
      <c r="G993" s="257">
        <v>100</v>
      </c>
      <c r="I993" s="257">
        <v>20302.580000000002</v>
      </c>
    </row>
    <row r="994" spans="3:9" x14ac:dyDescent="0.2">
      <c r="C994" s="255">
        <v>45040</v>
      </c>
      <c r="D994" s="256" t="s">
        <v>2565</v>
      </c>
      <c r="E994" s="256" t="s">
        <v>2566</v>
      </c>
      <c r="F994" s="256" t="s">
        <v>2567</v>
      </c>
      <c r="G994" s="257">
        <v>136.6</v>
      </c>
      <c r="I994" s="257">
        <v>20165.98</v>
      </c>
    </row>
    <row r="995" spans="3:9" x14ac:dyDescent="0.2">
      <c r="C995" s="255">
        <v>45040</v>
      </c>
      <c r="D995" s="256" t="s">
        <v>2568</v>
      </c>
      <c r="E995" s="256" t="s">
        <v>2569</v>
      </c>
      <c r="F995" s="256" t="s">
        <v>2567</v>
      </c>
      <c r="G995" s="257">
        <v>34</v>
      </c>
      <c r="I995" s="257">
        <v>20131.98</v>
      </c>
    </row>
    <row r="996" spans="3:9" x14ac:dyDescent="0.2">
      <c r="C996" s="255">
        <v>45040</v>
      </c>
      <c r="D996" s="256" t="s">
        <v>2570</v>
      </c>
      <c r="E996" s="256" t="s">
        <v>2571</v>
      </c>
      <c r="F996" s="256" t="s">
        <v>2567</v>
      </c>
      <c r="G996" s="257">
        <v>50</v>
      </c>
      <c r="I996" s="257">
        <v>20081.98</v>
      </c>
    </row>
    <row r="997" spans="3:9" x14ac:dyDescent="0.2">
      <c r="C997" s="255">
        <v>45040</v>
      </c>
      <c r="D997" s="256" t="s">
        <v>2572</v>
      </c>
      <c r="E997" s="256" t="s">
        <v>2573</v>
      </c>
      <c r="F997" s="256" t="s">
        <v>2567</v>
      </c>
      <c r="G997" s="257">
        <v>38</v>
      </c>
      <c r="I997" s="257">
        <v>20043.98</v>
      </c>
    </row>
    <row r="998" spans="3:9" x14ac:dyDescent="0.2">
      <c r="C998" s="255">
        <v>45040</v>
      </c>
      <c r="D998" s="256" t="s">
        <v>2574</v>
      </c>
      <c r="E998" s="256" t="s">
        <v>2575</v>
      </c>
      <c r="F998" s="256" t="s">
        <v>2567</v>
      </c>
      <c r="G998" s="257">
        <v>12</v>
      </c>
      <c r="I998" s="257">
        <v>20031.98</v>
      </c>
    </row>
    <row r="999" spans="3:9" x14ac:dyDescent="0.2">
      <c r="C999" s="255">
        <v>45041</v>
      </c>
      <c r="D999" s="256" t="s">
        <v>2576</v>
      </c>
      <c r="E999" s="256" t="s">
        <v>2577</v>
      </c>
      <c r="F999" s="256" t="s">
        <v>2578</v>
      </c>
      <c r="G999" s="257">
        <v>144</v>
      </c>
      <c r="I999" s="257">
        <v>19887.98</v>
      </c>
    </row>
    <row r="1000" spans="3:9" x14ac:dyDescent="0.2">
      <c r="C1000" s="255">
        <v>45041</v>
      </c>
      <c r="D1000" s="256" t="s">
        <v>2579</v>
      </c>
      <c r="E1000" s="256" t="s">
        <v>2580</v>
      </c>
      <c r="F1000" s="256" t="s">
        <v>2578</v>
      </c>
      <c r="G1000" s="257">
        <v>20</v>
      </c>
      <c r="I1000" s="257">
        <v>19867.98</v>
      </c>
    </row>
    <row r="1001" spans="3:9" x14ac:dyDescent="0.2">
      <c r="C1001" s="255">
        <v>45041</v>
      </c>
      <c r="D1001" s="256" t="s">
        <v>2581</v>
      </c>
      <c r="E1001" s="256" t="s">
        <v>2582</v>
      </c>
      <c r="F1001" s="256" t="s">
        <v>2578</v>
      </c>
      <c r="G1001" s="257">
        <v>10</v>
      </c>
      <c r="I1001" s="257">
        <v>19857.98</v>
      </c>
    </row>
    <row r="1002" spans="3:9" x14ac:dyDescent="0.2">
      <c r="C1002" s="255">
        <v>45042</v>
      </c>
      <c r="D1002" s="256" t="s">
        <v>2583</v>
      </c>
      <c r="E1002" s="256" t="s">
        <v>2584</v>
      </c>
      <c r="F1002" s="256" t="s">
        <v>2585</v>
      </c>
      <c r="G1002" s="257">
        <v>28</v>
      </c>
      <c r="I1002" s="257">
        <v>19829.98</v>
      </c>
    </row>
    <row r="1003" spans="3:9" x14ac:dyDescent="0.2">
      <c r="C1003" s="255">
        <v>45042</v>
      </c>
      <c r="D1003" s="256" t="s">
        <v>2586</v>
      </c>
      <c r="E1003" s="256" t="s">
        <v>2587</v>
      </c>
      <c r="F1003" s="256" t="s">
        <v>2585</v>
      </c>
      <c r="G1003" s="257">
        <v>30</v>
      </c>
      <c r="I1003" s="257">
        <v>19799.98</v>
      </c>
    </row>
    <row r="1004" spans="3:9" x14ac:dyDescent="0.2">
      <c r="C1004" s="255">
        <v>45042</v>
      </c>
      <c r="D1004" s="256" t="s">
        <v>2588</v>
      </c>
      <c r="E1004" s="256" t="s">
        <v>2589</v>
      </c>
      <c r="F1004" s="256" t="s">
        <v>2585</v>
      </c>
      <c r="G1004" s="257">
        <v>20</v>
      </c>
      <c r="I1004" s="257">
        <v>19779.98</v>
      </c>
    </row>
    <row r="1005" spans="3:9" x14ac:dyDescent="0.2">
      <c r="C1005" s="255">
        <v>45042</v>
      </c>
      <c r="D1005" s="256" t="s">
        <v>2590</v>
      </c>
      <c r="E1005" s="256" t="s">
        <v>2591</v>
      </c>
      <c r="F1005" s="256" t="s">
        <v>2585</v>
      </c>
      <c r="G1005" s="257">
        <v>225</v>
      </c>
      <c r="I1005" s="257">
        <v>19554.98</v>
      </c>
    </row>
    <row r="1006" spans="3:9" x14ac:dyDescent="0.2">
      <c r="C1006" s="255">
        <v>45042</v>
      </c>
      <c r="D1006" s="256" t="s">
        <v>2592</v>
      </c>
      <c r="E1006" s="256" t="s">
        <v>2593</v>
      </c>
      <c r="F1006" s="256" t="s">
        <v>2585</v>
      </c>
      <c r="H1006" s="257">
        <v>79</v>
      </c>
      <c r="I1006" s="257">
        <v>19633.98</v>
      </c>
    </row>
    <row r="1007" spans="3:9" x14ac:dyDescent="0.2">
      <c r="C1007" s="255">
        <v>45042</v>
      </c>
      <c r="D1007" s="256" t="s">
        <v>2594</v>
      </c>
      <c r="E1007" s="256" t="s">
        <v>2595</v>
      </c>
      <c r="F1007" s="256" t="s">
        <v>2585</v>
      </c>
      <c r="H1007" s="257">
        <v>68.3</v>
      </c>
      <c r="I1007" s="257">
        <v>19702.28</v>
      </c>
    </row>
    <row r="1008" spans="3:9" x14ac:dyDescent="0.2">
      <c r="C1008" s="255">
        <v>45042</v>
      </c>
      <c r="D1008" s="256" t="s">
        <v>2596</v>
      </c>
      <c r="E1008" s="256" t="s">
        <v>2597</v>
      </c>
      <c r="F1008" s="256" t="s">
        <v>2585</v>
      </c>
      <c r="G1008" s="257">
        <v>20</v>
      </c>
      <c r="I1008" s="257">
        <v>19682.28</v>
      </c>
    </row>
    <row r="1009" spans="3:9" x14ac:dyDescent="0.2">
      <c r="C1009" s="255">
        <v>45042</v>
      </c>
      <c r="D1009" s="256" t="s">
        <v>2598</v>
      </c>
      <c r="E1009" s="256" t="s">
        <v>2599</v>
      </c>
      <c r="F1009" s="256" t="s">
        <v>2585</v>
      </c>
      <c r="G1009" s="257">
        <v>10</v>
      </c>
      <c r="I1009" s="257">
        <v>19672.28</v>
      </c>
    </row>
    <row r="1010" spans="3:9" x14ac:dyDescent="0.2">
      <c r="C1010" s="255">
        <v>45043</v>
      </c>
      <c r="D1010" s="256" t="s">
        <v>2600</v>
      </c>
      <c r="E1010" s="256" t="s">
        <v>2601</v>
      </c>
      <c r="F1010" s="256" t="s">
        <v>2602</v>
      </c>
      <c r="G1010" s="257">
        <v>34</v>
      </c>
      <c r="I1010" s="257">
        <v>19638.28</v>
      </c>
    </row>
    <row r="1011" spans="3:9" x14ac:dyDescent="0.2">
      <c r="C1011" s="255">
        <v>45043</v>
      </c>
      <c r="D1011" s="256" t="s">
        <v>2603</v>
      </c>
      <c r="E1011" s="256" t="s">
        <v>2604</v>
      </c>
      <c r="F1011" s="256" t="s">
        <v>2602</v>
      </c>
      <c r="G1011" s="257">
        <v>30</v>
      </c>
      <c r="I1011" s="257">
        <v>19608.28</v>
      </c>
    </row>
    <row r="1012" spans="3:9" x14ac:dyDescent="0.2">
      <c r="C1012" s="255">
        <v>45043</v>
      </c>
      <c r="D1012" s="256" t="s">
        <v>2605</v>
      </c>
      <c r="E1012" s="256" t="s">
        <v>2606</v>
      </c>
      <c r="F1012" s="256" t="s">
        <v>2602</v>
      </c>
      <c r="G1012" s="257">
        <v>136.6</v>
      </c>
      <c r="I1012" s="257">
        <v>19471.68</v>
      </c>
    </row>
    <row r="1013" spans="3:9" x14ac:dyDescent="0.2">
      <c r="C1013" s="255">
        <v>45043</v>
      </c>
      <c r="D1013" s="256" t="s">
        <v>2607</v>
      </c>
      <c r="E1013" s="256" t="s">
        <v>2608</v>
      </c>
      <c r="F1013" s="256" t="s">
        <v>2602</v>
      </c>
      <c r="G1013" s="257">
        <v>38</v>
      </c>
      <c r="I1013" s="257">
        <v>19433.68</v>
      </c>
    </row>
    <row r="1014" spans="3:9" x14ac:dyDescent="0.2">
      <c r="C1014" s="255">
        <v>45043</v>
      </c>
      <c r="D1014" s="256" t="s">
        <v>2609</v>
      </c>
      <c r="E1014" s="256" t="s">
        <v>2610</v>
      </c>
      <c r="F1014" s="256" t="s">
        <v>2602</v>
      </c>
      <c r="G1014" s="257">
        <v>81.069999999999993</v>
      </c>
      <c r="I1014" s="257">
        <v>19352.61</v>
      </c>
    </row>
    <row r="1015" spans="3:9" x14ac:dyDescent="0.2">
      <c r="C1015" s="255">
        <v>45043</v>
      </c>
      <c r="D1015" s="256" t="s">
        <v>2611</v>
      </c>
      <c r="E1015" s="256" t="s">
        <v>2612</v>
      </c>
      <c r="F1015" s="256" t="s">
        <v>2602</v>
      </c>
      <c r="G1015" s="257">
        <v>100</v>
      </c>
      <c r="I1015" s="257">
        <v>19252.61</v>
      </c>
    </row>
    <row r="1016" spans="3:9" x14ac:dyDescent="0.2">
      <c r="C1016" s="255">
        <v>45044</v>
      </c>
      <c r="D1016" s="256" t="s">
        <v>2613</v>
      </c>
      <c r="E1016" s="256" t="s">
        <v>2614</v>
      </c>
      <c r="F1016" s="256" t="s">
        <v>2615</v>
      </c>
      <c r="G1016" s="257">
        <v>100</v>
      </c>
      <c r="I1016" s="257">
        <v>19152.61</v>
      </c>
    </row>
    <row r="1017" spans="3:9" x14ac:dyDescent="0.2">
      <c r="C1017" s="255">
        <v>45044</v>
      </c>
      <c r="D1017" s="256" t="s">
        <v>2616</v>
      </c>
      <c r="E1017" s="256" t="s">
        <v>2617</v>
      </c>
      <c r="F1017" s="256" t="s">
        <v>2615</v>
      </c>
      <c r="G1017" s="257">
        <v>100</v>
      </c>
      <c r="I1017" s="257">
        <v>19052.61</v>
      </c>
    </row>
    <row r="1018" spans="3:9" x14ac:dyDescent="0.2">
      <c r="C1018" s="255">
        <v>45044</v>
      </c>
      <c r="D1018" s="256" t="s">
        <v>2618</v>
      </c>
      <c r="E1018" s="256" t="s">
        <v>2619</v>
      </c>
      <c r="F1018" s="256" t="s">
        <v>2615</v>
      </c>
      <c r="G1018" s="257">
        <v>42</v>
      </c>
      <c r="I1018" s="257">
        <v>19010.61</v>
      </c>
    </row>
    <row r="1019" spans="3:9" x14ac:dyDescent="0.2">
      <c r="C1019" s="255">
        <v>45044</v>
      </c>
      <c r="D1019" s="256" t="s">
        <v>2620</v>
      </c>
      <c r="E1019" s="256" t="s">
        <v>2621</v>
      </c>
      <c r="F1019" s="256" t="s">
        <v>2615</v>
      </c>
      <c r="H1019" s="257">
        <v>590.28</v>
      </c>
      <c r="I1019" s="257">
        <v>19600.89</v>
      </c>
    </row>
    <row r="1020" spans="3:9" x14ac:dyDescent="0.2">
      <c r="C1020" s="255">
        <v>45044</v>
      </c>
      <c r="D1020" s="256" t="s">
        <v>2622</v>
      </c>
      <c r="E1020" s="256" t="s">
        <v>2623</v>
      </c>
      <c r="F1020" s="256" t="s">
        <v>2615</v>
      </c>
      <c r="H1020" s="257">
        <v>68</v>
      </c>
      <c r="I1020" s="257">
        <v>19668.89</v>
      </c>
    </row>
    <row r="1021" spans="3:9" x14ac:dyDescent="0.2">
      <c r="C1021" s="255">
        <v>45046</v>
      </c>
      <c r="D1021" s="256" t="s">
        <v>2624</v>
      </c>
      <c r="E1021" s="256" t="s">
        <v>2625</v>
      </c>
      <c r="F1021" s="256" t="s">
        <v>2626</v>
      </c>
      <c r="G1021" s="257">
        <v>100</v>
      </c>
      <c r="I1021" s="257">
        <v>19568.89</v>
      </c>
    </row>
    <row r="1022" spans="3:9" x14ac:dyDescent="0.2">
      <c r="C1022" s="255">
        <v>45046</v>
      </c>
      <c r="D1022" s="256" t="s">
        <v>2627</v>
      </c>
      <c r="E1022" s="256" t="s">
        <v>2628</v>
      </c>
      <c r="F1022" s="256" t="s">
        <v>2629</v>
      </c>
      <c r="G1022" s="257">
        <v>60</v>
      </c>
      <c r="I1022" s="257">
        <v>19508.89</v>
      </c>
    </row>
    <row r="1023" spans="3:9" x14ac:dyDescent="0.2">
      <c r="C1023" s="255">
        <v>45046</v>
      </c>
      <c r="D1023" s="256" t="s">
        <v>2630</v>
      </c>
      <c r="E1023" s="256" t="s">
        <v>2631</v>
      </c>
      <c r="F1023" s="256" t="s">
        <v>2629</v>
      </c>
      <c r="H1023" s="257">
        <v>170</v>
      </c>
      <c r="I1023" s="257">
        <v>19678.89</v>
      </c>
    </row>
    <row r="1024" spans="3:9" x14ac:dyDescent="0.2">
      <c r="C1024" s="255">
        <v>45047</v>
      </c>
      <c r="D1024" s="256" t="s">
        <v>2632</v>
      </c>
      <c r="E1024" s="256" t="s">
        <v>2633</v>
      </c>
      <c r="F1024" s="256" t="s">
        <v>2629</v>
      </c>
      <c r="H1024" s="257">
        <v>165</v>
      </c>
      <c r="I1024" s="257">
        <v>19843.89</v>
      </c>
    </row>
    <row r="1025" spans="3:9" x14ac:dyDescent="0.2">
      <c r="C1025" s="255">
        <v>45047</v>
      </c>
      <c r="D1025" s="256" t="s">
        <v>2634</v>
      </c>
      <c r="E1025" s="256" t="s">
        <v>2635</v>
      </c>
      <c r="F1025" s="256" t="s">
        <v>2629</v>
      </c>
      <c r="G1025" s="257">
        <v>10</v>
      </c>
      <c r="I1025" s="257">
        <v>19833.89</v>
      </c>
    </row>
    <row r="1026" spans="3:9" x14ac:dyDescent="0.2">
      <c r="C1026" s="255">
        <v>45048</v>
      </c>
      <c r="D1026" s="256" t="s">
        <v>2636</v>
      </c>
      <c r="E1026" s="256" t="s">
        <v>2637</v>
      </c>
      <c r="F1026" s="256" t="s">
        <v>2638</v>
      </c>
      <c r="G1026" s="257">
        <v>30</v>
      </c>
      <c r="I1026" s="257">
        <v>19803.89</v>
      </c>
    </row>
    <row r="1027" spans="3:9" x14ac:dyDescent="0.2">
      <c r="C1027" s="255">
        <v>45048</v>
      </c>
      <c r="D1027" s="256" t="s">
        <v>2639</v>
      </c>
      <c r="E1027" s="256" t="s">
        <v>2640</v>
      </c>
      <c r="F1027" s="256" t="s">
        <v>2638</v>
      </c>
      <c r="G1027" s="257">
        <v>70</v>
      </c>
      <c r="I1027" s="257">
        <v>19733.89</v>
      </c>
    </row>
    <row r="1028" spans="3:9" x14ac:dyDescent="0.2">
      <c r="C1028" s="255">
        <v>45048</v>
      </c>
      <c r="D1028" s="256" t="s">
        <v>2641</v>
      </c>
      <c r="E1028" s="256" t="s">
        <v>2642</v>
      </c>
      <c r="F1028" s="256" t="s">
        <v>2638</v>
      </c>
      <c r="G1028" s="257">
        <v>20</v>
      </c>
      <c r="I1028" s="257">
        <v>19713.89</v>
      </c>
    </row>
    <row r="1029" spans="3:9" x14ac:dyDescent="0.2">
      <c r="C1029" s="255">
        <v>45049</v>
      </c>
      <c r="D1029" s="256" t="s">
        <v>2643</v>
      </c>
      <c r="E1029" s="256" t="s">
        <v>2644</v>
      </c>
      <c r="F1029" s="256" t="s">
        <v>2645</v>
      </c>
      <c r="G1029" s="257">
        <v>40</v>
      </c>
      <c r="I1029" s="257">
        <v>19673.89</v>
      </c>
    </row>
    <row r="1030" spans="3:9" x14ac:dyDescent="0.2">
      <c r="C1030" s="255">
        <v>45049</v>
      </c>
      <c r="D1030" s="256" t="s">
        <v>2646</v>
      </c>
      <c r="E1030" s="256" t="s">
        <v>2647</v>
      </c>
      <c r="F1030" s="256" t="s">
        <v>2645</v>
      </c>
      <c r="G1030" s="257">
        <v>192</v>
      </c>
      <c r="I1030" s="257">
        <v>19481.89</v>
      </c>
    </row>
    <row r="1031" spans="3:9" x14ac:dyDescent="0.2">
      <c r="C1031" s="255">
        <v>45049</v>
      </c>
      <c r="D1031" s="256" t="s">
        <v>2648</v>
      </c>
      <c r="E1031" s="256" t="s">
        <v>2649</v>
      </c>
      <c r="F1031" s="256" t="s">
        <v>2645</v>
      </c>
      <c r="H1031" s="257">
        <v>64</v>
      </c>
      <c r="I1031" s="257">
        <v>19545.89</v>
      </c>
    </row>
    <row r="1032" spans="3:9" x14ac:dyDescent="0.2">
      <c r="C1032" s="255">
        <v>45050</v>
      </c>
      <c r="D1032" s="256" t="s">
        <v>2650</v>
      </c>
      <c r="E1032" s="256" t="s">
        <v>2651</v>
      </c>
      <c r="F1032" s="256" t="s">
        <v>2652</v>
      </c>
      <c r="G1032" s="257">
        <v>100</v>
      </c>
      <c r="I1032" s="257">
        <v>19445.89</v>
      </c>
    </row>
    <row r="1033" spans="3:9" x14ac:dyDescent="0.2">
      <c r="C1033" s="255">
        <v>45050</v>
      </c>
      <c r="D1033" s="256" t="s">
        <v>2653</v>
      </c>
      <c r="E1033" s="256" t="s">
        <v>2654</v>
      </c>
      <c r="F1033" s="256" t="s">
        <v>2652</v>
      </c>
      <c r="G1033" s="257">
        <v>15</v>
      </c>
      <c r="I1033" s="257">
        <v>19430.89</v>
      </c>
    </row>
    <row r="1034" spans="3:9" x14ac:dyDescent="0.2">
      <c r="C1034" s="255">
        <v>45050</v>
      </c>
      <c r="D1034" s="256" t="s">
        <v>2655</v>
      </c>
      <c r="E1034" s="256" t="s">
        <v>2656</v>
      </c>
      <c r="F1034" s="256" t="s">
        <v>2652</v>
      </c>
      <c r="G1034" s="257">
        <v>32</v>
      </c>
      <c r="I1034" s="257">
        <v>19398.89</v>
      </c>
    </row>
    <row r="1035" spans="3:9" x14ac:dyDescent="0.2">
      <c r="C1035" s="255">
        <v>45050</v>
      </c>
      <c r="D1035" s="256" t="s">
        <v>2657</v>
      </c>
      <c r="E1035" s="256" t="s">
        <v>2658</v>
      </c>
      <c r="F1035" s="256" t="s">
        <v>2652</v>
      </c>
      <c r="G1035" s="257">
        <v>50</v>
      </c>
      <c r="I1035" s="257">
        <v>19348.89</v>
      </c>
    </row>
    <row r="1036" spans="3:9" x14ac:dyDescent="0.2">
      <c r="C1036" s="255">
        <v>45050</v>
      </c>
      <c r="D1036" s="256" t="s">
        <v>2659</v>
      </c>
      <c r="E1036" s="256" t="s">
        <v>2660</v>
      </c>
      <c r="F1036" s="256" t="s">
        <v>2652</v>
      </c>
      <c r="G1036" s="257">
        <v>93.45</v>
      </c>
      <c r="I1036" s="257">
        <v>19255.439999999999</v>
      </c>
    </row>
    <row r="1037" spans="3:9" x14ac:dyDescent="0.2">
      <c r="C1037" s="255">
        <v>45050</v>
      </c>
      <c r="D1037" s="256" t="s">
        <v>2661</v>
      </c>
      <c r="E1037" s="256" t="s">
        <v>2662</v>
      </c>
      <c r="F1037" s="256" t="s">
        <v>2652</v>
      </c>
      <c r="G1037" s="257">
        <v>143.63999999999999</v>
      </c>
      <c r="I1037" s="257">
        <v>19111.8</v>
      </c>
    </row>
    <row r="1038" spans="3:9" x14ac:dyDescent="0.2">
      <c r="C1038" s="255">
        <v>45050</v>
      </c>
      <c r="D1038" s="256" t="s">
        <v>2663</v>
      </c>
      <c r="E1038" s="256" t="s">
        <v>2664</v>
      </c>
      <c r="F1038" s="256" t="s">
        <v>2652</v>
      </c>
      <c r="G1038" s="257">
        <v>55</v>
      </c>
      <c r="I1038" s="257">
        <v>19056.8</v>
      </c>
    </row>
    <row r="1039" spans="3:9" x14ac:dyDescent="0.2">
      <c r="C1039" s="255">
        <v>45050</v>
      </c>
      <c r="D1039" s="256" t="s">
        <v>2665</v>
      </c>
      <c r="E1039" s="256" t="s">
        <v>2666</v>
      </c>
      <c r="F1039" s="256" t="s">
        <v>2652</v>
      </c>
      <c r="G1039" s="257">
        <v>20</v>
      </c>
      <c r="I1039" s="257">
        <v>19036.8</v>
      </c>
    </row>
    <row r="1040" spans="3:9" x14ac:dyDescent="0.2">
      <c r="C1040" s="255">
        <v>45051</v>
      </c>
      <c r="D1040" s="256" t="s">
        <v>2667</v>
      </c>
      <c r="E1040" s="256" t="s">
        <v>2668</v>
      </c>
      <c r="F1040" s="256" t="s">
        <v>2669</v>
      </c>
      <c r="G1040" s="257">
        <v>128</v>
      </c>
      <c r="I1040" s="257">
        <v>18908.8</v>
      </c>
    </row>
    <row r="1041" spans="3:9" x14ac:dyDescent="0.2">
      <c r="C1041" s="255">
        <v>45051</v>
      </c>
      <c r="D1041" s="256" t="s">
        <v>2670</v>
      </c>
      <c r="E1041" s="256" t="s">
        <v>2671</v>
      </c>
      <c r="F1041" s="256" t="s">
        <v>2669</v>
      </c>
      <c r="G1041" s="257">
        <v>20</v>
      </c>
      <c r="I1041" s="257">
        <v>18888.8</v>
      </c>
    </row>
    <row r="1042" spans="3:9" x14ac:dyDescent="0.2">
      <c r="C1042" s="255">
        <v>45051</v>
      </c>
      <c r="D1042" s="256" t="s">
        <v>2672</v>
      </c>
      <c r="E1042" s="256" t="s">
        <v>2673</v>
      </c>
      <c r="F1042" s="256" t="s">
        <v>2669</v>
      </c>
      <c r="G1042" s="257">
        <v>135.44999999999999</v>
      </c>
      <c r="I1042" s="257">
        <v>18753.349999999999</v>
      </c>
    </row>
    <row r="1043" spans="3:9" x14ac:dyDescent="0.2">
      <c r="C1043" s="255">
        <v>45051</v>
      </c>
      <c r="D1043" s="256" t="s">
        <v>2674</v>
      </c>
      <c r="E1043" s="256" t="s">
        <v>2675</v>
      </c>
      <c r="F1043" s="256" t="s">
        <v>2669</v>
      </c>
      <c r="H1043" s="257">
        <v>135.44999999999999</v>
      </c>
      <c r="I1043" s="257">
        <v>18888.8</v>
      </c>
    </row>
    <row r="1044" spans="3:9" x14ac:dyDescent="0.2">
      <c r="C1044" s="255">
        <v>45051</v>
      </c>
      <c r="D1044" s="256" t="s">
        <v>2676</v>
      </c>
      <c r="E1044" s="256" t="s">
        <v>2677</v>
      </c>
      <c r="F1044" s="256" t="s">
        <v>2669</v>
      </c>
      <c r="G1044" s="257">
        <v>103</v>
      </c>
      <c r="I1044" s="257">
        <v>18785.8</v>
      </c>
    </row>
    <row r="1045" spans="3:9" x14ac:dyDescent="0.2">
      <c r="C1045" s="255">
        <v>45051</v>
      </c>
      <c r="D1045" s="256" t="s">
        <v>2678</v>
      </c>
      <c r="E1045" s="256" t="s">
        <v>2679</v>
      </c>
      <c r="F1045" s="256" t="s">
        <v>2669</v>
      </c>
      <c r="G1045" s="257">
        <v>550</v>
      </c>
      <c r="I1045" s="257">
        <v>18235.8</v>
      </c>
    </row>
    <row r="1046" spans="3:9" x14ac:dyDescent="0.2">
      <c r="C1046" s="255">
        <v>45051</v>
      </c>
      <c r="D1046" s="256" t="s">
        <v>2680</v>
      </c>
      <c r="E1046" s="256" t="s">
        <v>2681</v>
      </c>
      <c r="F1046" s="256" t="s">
        <v>2669</v>
      </c>
      <c r="G1046" s="257">
        <v>590</v>
      </c>
      <c r="I1046" s="257">
        <v>17645.8</v>
      </c>
    </row>
    <row r="1047" spans="3:9" x14ac:dyDescent="0.2">
      <c r="C1047" s="255">
        <v>45051</v>
      </c>
      <c r="D1047" s="256" t="s">
        <v>2682</v>
      </c>
      <c r="E1047" s="256" t="s">
        <v>2683</v>
      </c>
      <c r="F1047" s="256" t="s">
        <v>2669</v>
      </c>
      <c r="G1047" s="257">
        <v>130</v>
      </c>
      <c r="I1047" s="257">
        <v>17515.8</v>
      </c>
    </row>
    <row r="1048" spans="3:9" x14ac:dyDescent="0.2">
      <c r="C1048" s="255">
        <v>45051</v>
      </c>
      <c r="D1048" s="256" t="s">
        <v>2684</v>
      </c>
      <c r="E1048" s="256" t="s">
        <v>2685</v>
      </c>
      <c r="F1048" s="256" t="s">
        <v>2669</v>
      </c>
      <c r="G1048" s="257">
        <v>40</v>
      </c>
      <c r="I1048" s="257">
        <v>17475.8</v>
      </c>
    </row>
    <row r="1049" spans="3:9" x14ac:dyDescent="0.2">
      <c r="C1049" s="255">
        <v>45052</v>
      </c>
      <c r="D1049" s="256" t="s">
        <v>2686</v>
      </c>
      <c r="E1049" s="256" t="s">
        <v>2687</v>
      </c>
      <c r="F1049" s="256" t="s">
        <v>2688</v>
      </c>
      <c r="G1049" s="257">
        <v>350</v>
      </c>
      <c r="I1049" s="257">
        <v>17125.8</v>
      </c>
    </row>
    <row r="1050" spans="3:9" x14ac:dyDescent="0.2">
      <c r="C1050" s="255">
        <v>45052</v>
      </c>
      <c r="D1050" s="256" t="s">
        <v>2689</v>
      </c>
      <c r="E1050" s="256" t="s">
        <v>2690</v>
      </c>
      <c r="F1050" s="256" t="s">
        <v>2688</v>
      </c>
      <c r="H1050" s="257">
        <v>38</v>
      </c>
      <c r="I1050" s="257">
        <v>17163.8</v>
      </c>
    </row>
    <row r="1051" spans="3:9" x14ac:dyDescent="0.2">
      <c r="C1051" s="255">
        <v>45053</v>
      </c>
      <c r="D1051" s="256" t="s">
        <v>2691</v>
      </c>
      <c r="E1051" s="256" t="s">
        <v>2692</v>
      </c>
      <c r="F1051" s="256" t="s">
        <v>2693</v>
      </c>
      <c r="G1051" s="257">
        <v>200</v>
      </c>
      <c r="I1051" s="257">
        <v>16963.8</v>
      </c>
    </row>
    <row r="1052" spans="3:9" x14ac:dyDescent="0.2">
      <c r="C1052" s="255">
        <v>45054</v>
      </c>
      <c r="D1052" s="256" t="s">
        <v>2694</v>
      </c>
      <c r="E1052" s="256" t="s">
        <v>2695</v>
      </c>
      <c r="F1052" s="256" t="s">
        <v>2696</v>
      </c>
      <c r="H1052" s="257">
        <v>25</v>
      </c>
      <c r="I1052" s="257">
        <v>16988.8</v>
      </c>
    </row>
    <row r="1053" spans="3:9" x14ac:dyDescent="0.2">
      <c r="C1053" s="255">
        <v>45057</v>
      </c>
      <c r="D1053" s="256" t="s">
        <v>2697</v>
      </c>
      <c r="E1053" s="256" t="s">
        <v>2698</v>
      </c>
      <c r="F1053" s="256" t="s">
        <v>2699</v>
      </c>
      <c r="G1053" s="257">
        <v>20</v>
      </c>
      <c r="I1053" s="257">
        <v>16968.8</v>
      </c>
    </row>
    <row r="1054" spans="3:9" x14ac:dyDescent="0.2">
      <c r="C1054" s="255">
        <v>45057</v>
      </c>
      <c r="D1054" s="256" t="s">
        <v>2700</v>
      </c>
      <c r="E1054" s="256" t="s">
        <v>2701</v>
      </c>
      <c r="F1054" s="256" t="s">
        <v>2699</v>
      </c>
      <c r="G1054" s="257">
        <v>470.66</v>
      </c>
      <c r="I1054" s="257">
        <v>16498.14</v>
      </c>
    </row>
    <row r="1055" spans="3:9" x14ac:dyDescent="0.2">
      <c r="C1055" s="255">
        <v>45057</v>
      </c>
      <c r="D1055" s="256" t="s">
        <v>2702</v>
      </c>
      <c r="E1055" s="256" t="s">
        <v>2703</v>
      </c>
      <c r="F1055" s="256" t="s">
        <v>2699</v>
      </c>
      <c r="H1055" s="257">
        <v>500</v>
      </c>
      <c r="I1055" s="257">
        <v>16998.14</v>
      </c>
    </row>
    <row r="1056" spans="3:9" x14ac:dyDescent="0.2">
      <c r="C1056" s="255">
        <v>45058</v>
      </c>
      <c r="D1056" s="256" t="s">
        <v>2704</v>
      </c>
      <c r="E1056" s="256" t="s">
        <v>2705</v>
      </c>
      <c r="F1056" s="256" t="s">
        <v>2706</v>
      </c>
      <c r="G1056" s="257">
        <v>15</v>
      </c>
      <c r="I1056" s="257">
        <v>16983.14</v>
      </c>
    </row>
    <row r="1057" spans="3:9" x14ac:dyDescent="0.2">
      <c r="C1057" s="255">
        <v>45059</v>
      </c>
      <c r="D1057" s="256" t="s">
        <v>2707</v>
      </c>
      <c r="E1057" s="256" t="s">
        <v>2708</v>
      </c>
      <c r="F1057" s="256" t="s">
        <v>2709</v>
      </c>
      <c r="G1057" s="257">
        <v>200</v>
      </c>
      <c r="I1057" s="257">
        <v>16783.14</v>
      </c>
    </row>
    <row r="1058" spans="3:9" x14ac:dyDescent="0.2">
      <c r="C1058" s="255">
        <v>45059</v>
      </c>
      <c r="D1058" s="256" t="s">
        <v>2710</v>
      </c>
      <c r="E1058" s="256" t="s">
        <v>2711</v>
      </c>
      <c r="F1058" s="256" t="s">
        <v>2709</v>
      </c>
      <c r="G1058" s="257">
        <v>0.94</v>
      </c>
      <c r="I1058" s="257">
        <v>16782.2</v>
      </c>
    </row>
    <row r="1059" spans="3:9" x14ac:dyDescent="0.2">
      <c r="C1059" s="255">
        <v>45059</v>
      </c>
      <c r="D1059" s="256" t="s">
        <v>2712</v>
      </c>
      <c r="E1059" s="256" t="s">
        <v>2713</v>
      </c>
      <c r="F1059" s="256" t="s">
        <v>2709</v>
      </c>
      <c r="G1059" s="257">
        <v>40</v>
      </c>
      <c r="I1059" s="257">
        <v>16742.2</v>
      </c>
    </row>
    <row r="1060" spans="3:9" x14ac:dyDescent="0.2">
      <c r="C1060" s="255">
        <v>45059</v>
      </c>
      <c r="D1060" s="256" t="s">
        <v>2714</v>
      </c>
      <c r="E1060" s="256" t="s">
        <v>2715</v>
      </c>
      <c r="F1060" s="256" t="s">
        <v>2709</v>
      </c>
      <c r="G1060" s="257">
        <v>50</v>
      </c>
      <c r="I1060" s="257">
        <v>16692.2</v>
      </c>
    </row>
    <row r="1061" spans="3:9" x14ac:dyDescent="0.2">
      <c r="C1061" s="255">
        <v>45061</v>
      </c>
      <c r="D1061" s="256" t="s">
        <v>2716</v>
      </c>
      <c r="E1061" s="256" t="s">
        <v>2717</v>
      </c>
      <c r="F1061" s="256" t="s">
        <v>2718</v>
      </c>
      <c r="G1061" s="257">
        <v>590</v>
      </c>
      <c r="I1061" s="257">
        <v>16102.2</v>
      </c>
    </row>
    <row r="1062" spans="3:9" x14ac:dyDescent="0.2">
      <c r="C1062" s="255">
        <v>45062</v>
      </c>
      <c r="D1062" s="256" t="s">
        <v>2719</v>
      </c>
      <c r="E1062" s="256" t="s">
        <v>2720</v>
      </c>
      <c r="F1062" s="256" t="s">
        <v>2721</v>
      </c>
      <c r="G1062" s="257">
        <v>20</v>
      </c>
      <c r="I1062" s="257">
        <v>16082.2</v>
      </c>
    </row>
    <row r="1063" spans="3:9" x14ac:dyDescent="0.2">
      <c r="C1063" s="255">
        <v>45062</v>
      </c>
      <c r="D1063" s="256" t="s">
        <v>2722</v>
      </c>
      <c r="E1063" s="256" t="s">
        <v>2723</v>
      </c>
      <c r="F1063" s="256" t="s">
        <v>2721</v>
      </c>
      <c r="H1063" s="257">
        <v>1400</v>
      </c>
      <c r="I1063" s="257">
        <v>17482.2</v>
      </c>
    </row>
    <row r="1064" spans="3:9" x14ac:dyDescent="0.2">
      <c r="C1064" s="255">
        <v>45062</v>
      </c>
      <c r="D1064" s="256" t="s">
        <v>2724</v>
      </c>
      <c r="E1064" s="256" t="s">
        <v>2725</v>
      </c>
      <c r="F1064" s="256" t="s">
        <v>2721</v>
      </c>
      <c r="H1064" s="257">
        <v>716</v>
      </c>
      <c r="I1064" s="257">
        <v>18198.2</v>
      </c>
    </row>
    <row r="1065" spans="3:9" x14ac:dyDescent="0.2">
      <c r="C1065" s="255">
        <v>45062</v>
      </c>
      <c r="D1065" s="256" t="s">
        <v>2726</v>
      </c>
      <c r="E1065" s="256" t="s">
        <v>2727</v>
      </c>
      <c r="F1065" s="256" t="s">
        <v>2721</v>
      </c>
      <c r="G1065" s="257">
        <v>1400</v>
      </c>
      <c r="I1065" s="257">
        <v>16798.2</v>
      </c>
    </row>
    <row r="1066" spans="3:9" x14ac:dyDescent="0.2">
      <c r="C1066" s="255">
        <v>45062</v>
      </c>
      <c r="D1066" s="256" t="s">
        <v>2728</v>
      </c>
      <c r="E1066" s="256" t="s">
        <v>2729</v>
      </c>
      <c r="F1066" s="256" t="s">
        <v>2721</v>
      </c>
      <c r="G1066" s="257">
        <v>682</v>
      </c>
      <c r="I1066" s="257">
        <v>16116.2</v>
      </c>
    </row>
    <row r="1067" spans="3:9" x14ac:dyDescent="0.2">
      <c r="C1067" s="255">
        <v>45063</v>
      </c>
      <c r="D1067" s="256" t="s">
        <v>2730</v>
      </c>
      <c r="E1067" s="256" t="s">
        <v>2731</v>
      </c>
      <c r="F1067" s="256" t="s">
        <v>2732</v>
      </c>
      <c r="G1067" s="257">
        <v>36</v>
      </c>
      <c r="I1067" s="257">
        <v>16080.2</v>
      </c>
    </row>
    <row r="1068" spans="3:9" x14ac:dyDescent="0.2">
      <c r="C1068" s="255">
        <v>45069</v>
      </c>
      <c r="D1068" s="256" t="s">
        <v>2733</v>
      </c>
      <c r="E1068" s="256" t="s">
        <v>2734</v>
      </c>
      <c r="F1068" s="256" t="s">
        <v>2735</v>
      </c>
      <c r="G1068" s="257">
        <v>1060.82</v>
      </c>
      <c r="I1068" s="257">
        <v>15019.38</v>
      </c>
    </row>
    <row r="1069" spans="3:9" x14ac:dyDescent="0.2">
      <c r="C1069" s="255">
        <v>45074</v>
      </c>
      <c r="D1069" s="256" t="s">
        <v>2736</v>
      </c>
      <c r="E1069" s="256" t="s">
        <v>2737</v>
      </c>
      <c r="F1069" s="256" t="s">
        <v>2738</v>
      </c>
      <c r="G1069" s="257">
        <v>1500</v>
      </c>
      <c r="I1069" s="257">
        <v>13519.38</v>
      </c>
    </row>
    <row r="1070" spans="3:9" x14ac:dyDescent="0.2">
      <c r="C1070" s="255">
        <v>45074</v>
      </c>
      <c r="D1070" s="256" t="s">
        <v>2739</v>
      </c>
      <c r="E1070" s="256" t="s">
        <v>2740</v>
      </c>
      <c r="F1070" s="256" t="s">
        <v>2738</v>
      </c>
      <c r="G1070" s="257">
        <v>1500</v>
      </c>
      <c r="I1070" s="257">
        <v>12019.38</v>
      </c>
    </row>
    <row r="1071" spans="3:9" x14ac:dyDescent="0.2">
      <c r="C1071" s="255">
        <v>45075</v>
      </c>
      <c r="D1071" s="256" t="s">
        <v>2741</v>
      </c>
      <c r="E1071" s="256" t="s">
        <v>2742</v>
      </c>
      <c r="F1071" s="256" t="s">
        <v>2743</v>
      </c>
      <c r="G1071" s="257">
        <v>100</v>
      </c>
      <c r="I1071" s="257">
        <v>11919.38</v>
      </c>
    </row>
    <row r="1072" spans="3:9" x14ac:dyDescent="0.2">
      <c r="C1072" s="255">
        <v>45075</v>
      </c>
      <c r="D1072" s="256" t="s">
        <v>2744</v>
      </c>
      <c r="E1072" s="256" t="s">
        <v>2745</v>
      </c>
      <c r="F1072" s="256" t="s">
        <v>2743</v>
      </c>
      <c r="G1072" s="257">
        <v>40</v>
      </c>
      <c r="I1072" s="257">
        <v>11879.38</v>
      </c>
    </row>
    <row r="1073" spans="3:9" x14ac:dyDescent="0.2">
      <c r="C1073" s="255">
        <v>45075</v>
      </c>
      <c r="D1073" s="256" t="s">
        <v>2746</v>
      </c>
      <c r="E1073" s="256" t="s">
        <v>2747</v>
      </c>
      <c r="F1073" s="256" t="s">
        <v>2748</v>
      </c>
      <c r="H1073" s="257">
        <v>25000</v>
      </c>
      <c r="I1073" s="257">
        <v>36879.379999999997</v>
      </c>
    </row>
    <row r="1074" spans="3:9" x14ac:dyDescent="0.2">
      <c r="C1074" s="255">
        <v>45076</v>
      </c>
      <c r="D1074" s="256" t="s">
        <v>2749</v>
      </c>
      <c r="E1074" s="256" t="s">
        <v>2750</v>
      </c>
      <c r="F1074" s="256" t="s">
        <v>2748</v>
      </c>
      <c r="G1074" s="257">
        <v>100</v>
      </c>
      <c r="I1074" s="257">
        <v>36779.379999999997</v>
      </c>
    </row>
    <row r="1075" spans="3:9" x14ac:dyDescent="0.2">
      <c r="C1075" s="255">
        <v>45077</v>
      </c>
      <c r="D1075" s="256" t="s">
        <v>2751</v>
      </c>
      <c r="E1075" s="256" t="s">
        <v>2752</v>
      </c>
      <c r="F1075" s="256" t="s">
        <v>2753</v>
      </c>
      <c r="H1075" s="257">
        <v>250</v>
      </c>
      <c r="I1075" s="257">
        <v>37029.379999999997</v>
      </c>
    </row>
    <row r="1076" spans="3:9" x14ac:dyDescent="0.2">
      <c r="C1076" s="255">
        <v>45077</v>
      </c>
      <c r="D1076" s="256" t="s">
        <v>2754</v>
      </c>
      <c r="E1076" s="256" t="s">
        <v>2755</v>
      </c>
      <c r="F1076" s="256" t="s">
        <v>2753</v>
      </c>
      <c r="G1076" s="257">
        <v>250</v>
      </c>
      <c r="I1076" s="257">
        <v>36779.379999999997</v>
      </c>
    </row>
    <row r="1077" spans="3:9" x14ac:dyDescent="0.2">
      <c r="C1077" s="255">
        <v>45088</v>
      </c>
      <c r="D1077" s="256" t="s">
        <v>2756</v>
      </c>
      <c r="E1077" s="256" t="s">
        <v>2757</v>
      </c>
      <c r="F1077" s="256" t="s">
        <v>2758</v>
      </c>
      <c r="G1077" s="257">
        <v>573</v>
      </c>
      <c r="I1077" s="257">
        <v>36206.379999999997</v>
      </c>
    </row>
    <row r="1078" spans="3:9" x14ac:dyDescent="0.2">
      <c r="C1078" s="255">
        <v>45088</v>
      </c>
      <c r="D1078" s="256" t="s">
        <v>2759</v>
      </c>
      <c r="E1078" s="256" t="s">
        <v>2760</v>
      </c>
      <c r="F1078" s="256" t="s">
        <v>2758</v>
      </c>
      <c r="G1078" s="257">
        <v>536</v>
      </c>
      <c r="I1078" s="257">
        <v>35670.379999999997</v>
      </c>
    </row>
    <row r="1079" spans="3:9" x14ac:dyDescent="0.2">
      <c r="C1079" s="255">
        <v>45092</v>
      </c>
      <c r="D1079" s="256" t="s">
        <v>2761</v>
      </c>
      <c r="E1079" s="256" t="s">
        <v>2762</v>
      </c>
      <c r="F1079" s="256" t="s">
        <v>2763</v>
      </c>
      <c r="G1079" s="257">
        <v>106.07</v>
      </c>
      <c r="I1079" s="257">
        <v>35564.31</v>
      </c>
    </row>
    <row r="1080" spans="3:9" x14ac:dyDescent="0.2">
      <c r="C1080" s="255">
        <v>45093</v>
      </c>
      <c r="D1080" s="256" t="s">
        <v>2764</v>
      </c>
      <c r="E1080" s="256" t="s">
        <v>2765</v>
      </c>
      <c r="F1080" s="256" t="s">
        <v>2766</v>
      </c>
      <c r="H1080" s="257">
        <v>160</v>
      </c>
      <c r="I1080" s="257">
        <v>35724.31</v>
      </c>
    </row>
    <row r="1081" spans="3:9" x14ac:dyDescent="0.2">
      <c r="C1081" s="255">
        <v>45093</v>
      </c>
      <c r="D1081" s="256" t="s">
        <v>2767</v>
      </c>
      <c r="E1081" s="256" t="s">
        <v>2768</v>
      </c>
      <c r="F1081" s="256" t="s">
        <v>2766</v>
      </c>
      <c r="H1081" s="257">
        <v>84</v>
      </c>
      <c r="I1081" s="257">
        <v>35808.31</v>
      </c>
    </row>
    <row r="1082" spans="3:9" x14ac:dyDescent="0.2">
      <c r="C1082" s="255">
        <v>45093</v>
      </c>
      <c r="D1082" s="256" t="s">
        <v>2769</v>
      </c>
      <c r="E1082" s="256" t="s">
        <v>2770</v>
      </c>
      <c r="F1082" s="256" t="s">
        <v>2766</v>
      </c>
      <c r="G1082" s="257">
        <v>244</v>
      </c>
      <c r="I1082" s="257">
        <v>35564.31</v>
      </c>
    </row>
    <row r="1083" spans="3:9" x14ac:dyDescent="0.2">
      <c r="C1083" s="255">
        <v>45093</v>
      </c>
      <c r="D1083" s="256" t="s">
        <v>2771</v>
      </c>
      <c r="E1083" s="256" t="s">
        <v>2772</v>
      </c>
      <c r="F1083" s="256" t="s">
        <v>2766</v>
      </c>
      <c r="H1083" s="257">
        <v>500</v>
      </c>
      <c r="I1083" s="257">
        <v>36064.31</v>
      </c>
    </row>
    <row r="1084" spans="3:9" x14ac:dyDescent="0.2">
      <c r="C1084" s="255">
        <v>45093</v>
      </c>
      <c r="D1084" s="256" t="s">
        <v>2773</v>
      </c>
      <c r="E1084" s="256" t="s">
        <v>2774</v>
      </c>
      <c r="F1084" s="256" t="s">
        <v>2766</v>
      </c>
      <c r="H1084" s="257">
        <v>100</v>
      </c>
      <c r="I1084" s="257">
        <v>36164.31</v>
      </c>
    </row>
    <row r="1085" spans="3:9" x14ac:dyDescent="0.2">
      <c r="C1085" s="255">
        <v>45093</v>
      </c>
      <c r="D1085" s="256" t="s">
        <v>2775</v>
      </c>
      <c r="E1085" s="256" t="s">
        <v>2776</v>
      </c>
      <c r="F1085" s="256" t="s">
        <v>2766</v>
      </c>
      <c r="G1085" s="257">
        <v>25</v>
      </c>
      <c r="I1085" s="257">
        <v>36139.31</v>
      </c>
    </row>
    <row r="1086" spans="3:9" x14ac:dyDescent="0.2">
      <c r="C1086" s="255">
        <v>45094</v>
      </c>
      <c r="D1086" s="256" t="s">
        <v>2777</v>
      </c>
      <c r="E1086" s="256" t="s">
        <v>2778</v>
      </c>
      <c r="F1086" s="256" t="s">
        <v>2779</v>
      </c>
      <c r="G1086" s="257">
        <v>541.6</v>
      </c>
      <c r="I1086" s="257">
        <v>35597.71</v>
      </c>
    </row>
    <row r="1087" spans="3:9" x14ac:dyDescent="0.2">
      <c r="C1087" s="255">
        <v>45096</v>
      </c>
      <c r="D1087" s="256" t="s">
        <v>2780</v>
      </c>
      <c r="E1087" s="256" t="s">
        <v>2781</v>
      </c>
      <c r="F1087" s="256" t="s">
        <v>2782</v>
      </c>
      <c r="H1087" s="257">
        <v>35000</v>
      </c>
      <c r="I1087" s="257">
        <v>70597.710000000006</v>
      </c>
    </row>
    <row r="1088" spans="3:9" x14ac:dyDescent="0.2">
      <c r="C1088" s="255">
        <v>45097</v>
      </c>
      <c r="D1088" s="256" t="s">
        <v>2783</v>
      </c>
      <c r="E1088" s="256" t="s">
        <v>2784</v>
      </c>
      <c r="F1088" s="256" t="s">
        <v>2785</v>
      </c>
      <c r="G1088" s="257">
        <v>40</v>
      </c>
      <c r="I1088" s="257">
        <v>70557.710000000006</v>
      </c>
    </row>
    <row r="1089" spans="3:9" x14ac:dyDescent="0.2">
      <c r="C1089" s="255">
        <v>45099</v>
      </c>
      <c r="D1089" s="256" t="s">
        <v>2786</v>
      </c>
      <c r="E1089" s="256" t="s">
        <v>2787</v>
      </c>
      <c r="F1089" s="256" t="s">
        <v>2788</v>
      </c>
      <c r="G1089" s="257">
        <v>1060.82</v>
      </c>
      <c r="I1089" s="257">
        <v>69496.89</v>
      </c>
    </row>
    <row r="1090" spans="3:9" x14ac:dyDescent="0.2">
      <c r="C1090" s="255">
        <v>45104</v>
      </c>
      <c r="D1090" s="256" t="s">
        <v>2789</v>
      </c>
      <c r="E1090" s="256" t="s">
        <v>2790</v>
      </c>
      <c r="F1090" s="256" t="s">
        <v>2791</v>
      </c>
      <c r="G1090" s="257">
        <v>100</v>
      </c>
      <c r="I1090" s="257">
        <v>69396.89</v>
      </c>
    </row>
    <row r="1091" spans="3:9" x14ac:dyDescent="0.2">
      <c r="C1091" s="255">
        <v>45104</v>
      </c>
      <c r="D1091" s="256" t="s">
        <v>2792</v>
      </c>
      <c r="E1091" s="256" t="s">
        <v>2793</v>
      </c>
      <c r="F1091" s="256" t="s">
        <v>2791</v>
      </c>
      <c r="G1091" s="257">
        <v>135</v>
      </c>
      <c r="I1091" s="257">
        <v>69261.89</v>
      </c>
    </row>
    <row r="1092" spans="3:9" x14ac:dyDescent="0.2">
      <c r="C1092" s="255">
        <v>45105</v>
      </c>
      <c r="D1092" s="256" t="s">
        <v>2794</v>
      </c>
      <c r="E1092" s="256" t="s">
        <v>2795</v>
      </c>
      <c r="F1092" s="256" t="s">
        <v>2796</v>
      </c>
      <c r="H1092" s="257">
        <v>50</v>
      </c>
      <c r="I1092" s="257">
        <v>69311.89</v>
      </c>
    </row>
    <row r="1093" spans="3:9" x14ac:dyDescent="0.2">
      <c r="C1093" s="255">
        <v>45105</v>
      </c>
      <c r="D1093" s="256" t="s">
        <v>2797</v>
      </c>
      <c r="E1093" s="256" t="s">
        <v>2798</v>
      </c>
      <c r="F1093" s="256" t="s">
        <v>2796</v>
      </c>
      <c r="H1093" s="257">
        <v>50</v>
      </c>
      <c r="I1093" s="257">
        <v>69361.89</v>
      </c>
    </row>
    <row r="1094" spans="3:9" x14ac:dyDescent="0.2">
      <c r="C1094" s="255">
        <v>45107</v>
      </c>
      <c r="D1094" s="256" t="s">
        <v>2799</v>
      </c>
      <c r="E1094" s="256" t="s">
        <v>2800</v>
      </c>
      <c r="F1094" s="256" t="s">
        <v>2801</v>
      </c>
      <c r="G1094" s="257">
        <v>50</v>
      </c>
      <c r="I1094" s="257">
        <v>69311.89</v>
      </c>
    </row>
    <row r="1095" spans="3:9" x14ac:dyDescent="0.2">
      <c r="C1095" s="255">
        <v>45107</v>
      </c>
      <c r="D1095" s="256" t="s">
        <v>2802</v>
      </c>
      <c r="E1095" s="256" t="s">
        <v>2803</v>
      </c>
      <c r="F1095" s="256" t="s">
        <v>2801</v>
      </c>
      <c r="G1095" s="257">
        <v>50</v>
      </c>
      <c r="I1095" s="257">
        <v>69261.89</v>
      </c>
    </row>
    <row r="1096" spans="3:9" x14ac:dyDescent="0.2">
      <c r="C1096" s="255">
        <v>45108</v>
      </c>
      <c r="D1096" s="256" t="s">
        <v>340</v>
      </c>
      <c r="E1096" s="256" t="s">
        <v>335</v>
      </c>
      <c r="F1096" s="256" t="s">
        <v>2801</v>
      </c>
      <c r="H1096" s="257">
        <v>220</v>
      </c>
      <c r="I1096" s="257">
        <v>69481.89</v>
      </c>
    </row>
    <row r="1097" spans="3:9" x14ac:dyDescent="0.2">
      <c r="C1097" s="255">
        <v>45109</v>
      </c>
      <c r="D1097" s="256" t="s">
        <v>2804</v>
      </c>
      <c r="E1097" s="256" t="s">
        <v>2805</v>
      </c>
      <c r="F1097" s="256" t="s">
        <v>2806</v>
      </c>
      <c r="H1097" s="257">
        <v>700</v>
      </c>
      <c r="I1097" s="257">
        <v>70181.89</v>
      </c>
    </row>
    <row r="1098" spans="3:9" x14ac:dyDescent="0.2">
      <c r="C1098" s="255">
        <v>45109</v>
      </c>
      <c r="D1098" s="256" t="s">
        <v>2807</v>
      </c>
      <c r="E1098" s="256" t="s">
        <v>2808</v>
      </c>
      <c r="F1098" s="256" t="s">
        <v>2806</v>
      </c>
      <c r="G1098" s="257">
        <v>700</v>
      </c>
      <c r="I1098" s="257">
        <v>69481.89</v>
      </c>
    </row>
    <row r="1099" spans="3:9" x14ac:dyDescent="0.2">
      <c r="C1099" s="255">
        <v>45112</v>
      </c>
      <c r="D1099" s="256" t="s">
        <v>674</v>
      </c>
      <c r="E1099" s="256" t="s">
        <v>675</v>
      </c>
      <c r="F1099" s="256" t="s">
        <v>2809</v>
      </c>
      <c r="H1099" s="257">
        <v>45000</v>
      </c>
      <c r="I1099" s="257">
        <v>114481.89</v>
      </c>
    </row>
    <row r="1100" spans="3:9" x14ac:dyDescent="0.2">
      <c r="C1100" s="255">
        <v>45115</v>
      </c>
      <c r="D1100" s="256" t="s">
        <v>2810</v>
      </c>
      <c r="E1100" s="256" t="s">
        <v>2811</v>
      </c>
      <c r="F1100" s="256" t="s">
        <v>2812</v>
      </c>
      <c r="H1100" s="257">
        <v>1000</v>
      </c>
      <c r="I1100" s="257">
        <v>115481.89</v>
      </c>
    </row>
    <row r="1101" spans="3:9" x14ac:dyDescent="0.2">
      <c r="C1101" s="255">
        <v>45116</v>
      </c>
      <c r="D1101" s="256" t="s">
        <v>2813</v>
      </c>
      <c r="E1101" s="256" t="s">
        <v>2814</v>
      </c>
      <c r="F1101" s="256" t="s">
        <v>2812</v>
      </c>
      <c r="G1101" s="257">
        <v>1000</v>
      </c>
      <c r="I1101" s="257">
        <v>114481.89</v>
      </c>
    </row>
    <row r="1102" spans="3:9" x14ac:dyDescent="0.2">
      <c r="C1102" s="255">
        <v>45118</v>
      </c>
      <c r="D1102" s="256" t="s">
        <v>2815</v>
      </c>
      <c r="E1102" s="256" t="s">
        <v>2816</v>
      </c>
      <c r="F1102" s="256" t="s">
        <v>2817</v>
      </c>
      <c r="G1102" s="257">
        <v>13.5</v>
      </c>
      <c r="I1102" s="257">
        <v>114468.39</v>
      </c>
    </row>
    <row r="1103" spans="3:9" x14ac:dyDescent="0.2">
      <c r="C1103" s="255">
        <v>45119</v>
      </c>
      <c r="D1103" s="256" t="s">
        <v>674</v>
      </c>
      <c r="E1103" s="256" t="s">
        <v>675</v>
      </c>
      <c r="F1103" s="256" t="s">
        <v>2818</v>
      </c>
      <c r="H1103" s="257">
        <v>49000</v>
      </c>
      <c r="I1103" s="257">
        <v>163468.39000000001</v>
      </c>
    </row>
    <row r="1104" spans="3:9" x14ac:dyDescent="0.2">
      <c r="C1104" s="255">
        <v>45120</v>
      </c>
      <c r="D1104" s="256" t="s">
        <v>2819</v>
      </c>
      <c r="E1104" s="256" t="s">
        <v>2820</v>
      </c>
      <c r="F1104" s="256" t="s">
        <v>2821</v>
      </c>
      <c r="H1104" s="257">
        <v>2820</v>
      </c>
      <c r="I1104" s="257">
        <v>166288.39000000001</v>
      </c>
    </row>
    <row r="1105" spans="3:9" x14ac:dyDescent="0.2">
      <c r="C1105" s="255">
        <v>45120</v>
      </c>
      <c r="D1105" s="256" t="s">
        <v>2822</v>
      </c>
      <c r="E1105" s="256" t="s">
        <v>2823</v>
      </c>
      <c r="F1105" s="256" t="s">
        <v>2821</v>
      </c>
      <c r="H1105" s="257">
        <v>2820</v>
      </c>
      <c r="I1105" s="257">
        <v>169108.39</v>
      </c>
    </row>
    <row r="1106" spans="3:9" x14ac:dyDescent="0.2">
      <c r="C1106" s="255">
        <v>45120</v>
      </c>
      <c r="D1106" s="256" t="s">
        <v>2824</v>
      </c>
      <c r="E1106" s="256" t="s">
        <v>2825</v>
      </c>
      <c r="F1106" s="256" t="s">
        <v>2821</v>
      </c>
      <c r="H1106" s="257">
        <v>2820</v>
      </c>
      <c r="I1106" s="257">
        <v>171928.39</v>
      </c>
    </row>
    <row r="1107" spans="3:9" x14ac:dyDescent="0.2">
      <c r="C1107" s="255">
        <v>45121</v>
      </c>
      <c r="D1107" s="256" t="s">
        <v>2826</v>
      </c>
      <c r="E1107" s="256" t="s">
        <v>2827</v>
      </c>
      <c r="F1107" s="256" t="s">
        <v>2828</v>
      </c>
      <c r="H1107" s="257">
        <v>2820</v>
      </c>
      <c r="I1107" s="257">
        <v>174748.39</v>
      </c>
    </row>
    <row r="1108" spans="3:9" x14ac:dyDescent="0.2">
      <c r="C1108" s="255">
        <v>45121</v>
      </c>
      <c r="D1108" s="256" t="s">
        <v>2829</v>
      </c>
      <c r="E1108" s="256" t="s">
        <v>2830</v>
      </c>
      <c r="F1108" s="256" t="s">
        <v>2828</v>
      </c>
      <c r="G1108" s="257">
        <v>14250</v>
      </c>
      <c r="I1108" s="257">
        <v>160498.39000000001</v>
      </c>
    </row>
    <row r="1109" spans="3:9" x14ac:dyDescent="0.2">
      <c r="C1109" s="255">
        <v>45121</v>
      </c>
      <c r="D1109" s="256" t="s">
        <v>2831</v>
      </c>
      <c r="E1109" s="256" t="s">
        <v>2832</v>
      </c>
      <c r="F1109" s="256" t="s">
        <v>2828</v>
      </c>
      <c r="G1109" s="257">
        <v>9</v>
      </c>
      <c r="I1109" s="257">
        <v>160489.39000000001</v>
      </c>
    </row>
    <row r="1110" spans="3:9" x14ac:dyDescent="0.2">
      <c r="C1110" s="255">
        <v>45121</v>
      </c>
      <c r="D1110" s="256" t="s">
        <v>2833</v>
      </c>
      <c r="E1110" s="256" t="s">
        <v>2834</v>
      </c>
      <c r="F1110" s="256" t="s">
        <v>2828</v>
      </c>
      <c r="H1110" s="257">
        <v>150</v>
      </c>
      <c r="I1110" s="257">
        <v>160639.39000000001</v>
      </c>
    </row>
    <row r="1111" spans="3:9" x14ac:dyDescent="0.2">
      <c r="C1111" s="255">
        <v>45122</v>
      </c>
      <c r="D1111" s="256" t="s">
        <v>2835</v>
      </c>
      <c r="E1111" s="256" t="s">
        <v>2836</v>
      </c>
      <c r="F1111" s="256" t="s">
        <v>2837</v>
      </c>
      <c r="G1111" s="257">
        <v>100</v>
      </c>
      <c r="I1111" s="257">
        <v>160539.39000000001</v>
      </c>
    </row>
    <row r="1112" spans="3:9" x14ac:dyDescent="0.2">
      <c r="C1112" s="255">
        <v>45122</v>
      </c>
      <c r="D1112" s="256" t="s">
        <v>2838</v>
      </c>
      <c r="E1112" s="256" t="s">
        <v>2839</v>
      </c>
      <c r="F1112" s="256" t="s">
        <v>2837</v>
      </c>
      <c r="H1112" s="257">
        <v>125</v>
      </c>
      <c r="I1112" s="257">
        <v>160664.39000000001</v>
      </c>
    </row>
    <row r="1113" spans="3:9" x14ac:dyDescent="0.2">
      <c r="C1113" s="255">
        <v>45122</v>
      </c>
      <c r="D1113" s="256" t="s">
        <v>2840</v>
      </c>
      <c r="E1113" s="256" t="s">
        <v>2841</v>
      </c>
      <c r="F1113" s="256" t="s">
        <v>2837</v>
      </c>
      <c r="H1113" s="257">
        <v>125</v>
      </c>
      <c r="I1113" s="257">
        <v>160789.39000000001</v>
      </c>
    </row>
    <row r="1114" spans="3:9" x14ac:dyDescent="0.2">
      <c r="C1114" s="255">
        <v>45122</v>
      </c>
      <c r="D1114" s="256" t="s">
        <v>2842</v>
      </c>
      <c r="E1114" s="256" t="s">
        <v>2843</v>
      </c>
      <c r="F1114" s="256" t="s">
        <v>2837</v>
      </c>
      <c r="G1114" s="257">
        <v>125</v>
      </c>
      <c r="I1114" s="257">
        <v>160664.39000000001</v>
      </c>
    </row>
    <row r="1115" spans="3:9" x14ac:dyDescent="0.2">
      <c r="C1115" s="255">
        <v>45122</v>
      </c>
      <c r="D1115" s="256" t="s">
        <v>2844</v>
      </c>
      <c r="E1115" s="256" t="s">
        <v>2845</v>
      </c>
      <c r="F1115" s="256" t="s">
        <v>2837</v>
      </c>
      <c r="G1115" s="257">
        <v>125</v>
      </c>
      <c r="I1115" s="257">
        <v>160539.39000000001</v>
      </c>
    </row>
    <row r="1116" spans="3:9" x14ac:dyDescent="0.2">
      <c r="C1116" s="255">
        <v>45123</v>
      </c>
      <c r="D1116" s="256" t="s">
        <v>2846</v>
      </c>
      <c r="E1116" s="256" t="s">
        <v>2847</v>
      </c>
      <c r="F1116" s="256" t="s">
        <v>2848</v>
      </c>
      <c r="H1116" s="257">
        <v>400</v>
      </c>
      <c r="I1116" s="257">
        <v>160939.39000000001</v>
      </c>
    </row>
    <row r="1117" spans="3:9" x14ac:dyDescent="0.2">
      <c r="C1117" s="255">
        <v>45123</v>
      </c>
      <c r="D1117" s="256" t="s">
        <v>2849</v>
      </c>
      <c r="E1117" s="256" t="s">
        <v>2850</v>
      </c>
      <c r="F1117" s="256" t="s">
        <v>2848</v>
      </c>
      <c r="G1117" s="257">
        <v>400</v>
      </c>
      <c r="I1117" s="257">
        <v>160539.39000000001</v>
      </c>
    </row>
    <row r="1118" spans="3:9" x14ac:dyDescent="0.2">
      <c r="C1118" s="255">
        <v>45124</v>
      </c>
      <c r="D1118" s="256" t="s">
        <v>2851</v>
      </c>
      <c r="E1118" s="256" t="s">
        <v>2852</v>
      </c>
      <c r="F1118" s="256" t="s">
        <v>2853</v>
      </c>
      <c r="H1118" s="257">
        <v>97.5</v>
      </c>
      <c r="I1118" s="257">
        <v>160636.89000000001</v>
      </c>
    </row>
    <row r="1119" spans="3:9" x14ac:dyDescent="0.2">
      <c r="C1119" s="255">
        <v>45126</v>
      </c>
      <c r="D1119" s="256" t="s">
        <v>674</v>
      </c>
      <c r="E1119" s="256" t="s">
        <v>332</v>
      </c>
      <c r="F1119" s="256" t="s">
        <v>2854</v>
      </c>
      <c r="H1119" s="257">
        <v>42000</v>
      </c>
      <c r="I1119" s="257">
        <v>202636.89</v>
      </c>
    </row>
    <row r="1120" spans="3:9" x14ac:dyDescent="0.2">
      <c r="C1120" s="255">
        <v>45127</v>
      </c>
      <c r="D1120" s="256" t="s">
        <v>2855</v>
      </c>
      <c r="E1120" s="256" t="s">
        <v>2856</v>
      </c>
      <c r="F1120" s="256" t="s">
        <v>2857</v>
      </c>
      <c r="G1120" s="257">
        <v>1.18</v>
      </c>
      <c r="I1120" s="257">
        <v>202635.71</v>
      </c>
    </row>
    <row r="1121" spans="3:9" x14ac:dyDescent="0.2">
      <c r="C1121" s="255">
        <v>45128</v>
      </c>
      <c r="D1121" s="256" t="s">
        <v>2858</v>
      </c>
      <c r="E1121" s="256" t="s">
        <v>2859</v>
      </c>
      <c r="F1121" s="256" t="s">
        <v>2860</v>
      </c>
      <c r="G1121" s="257">
        <v>200</v>
      </c>
      <c r="I1121" s="257">
        <v>202435.71</v>
      </c>
    </row>
    <row r="1122" spans="3:9" x14ac:dyDescent="0.2">
      <c r="C1122" s="255">
        <v>45129</v>
      </c>
      <c r="D1122" s="256" t="s">
        <v>2861</v>
      </c>
      <c r="E1122" s="256" t="s">
        <v>2862</v>
      </c>
      <c r="F1122" s="256" t="s">
        <v>2863</v>
      </c>
      <c r="G1122" s="257">
        <v>100</v>
      </c>
      <c r="I1122" s="257">
        <v>202335.71</v>
      </c>
    </row>
    <row r="1123" spans="3:9" x14ac:dyDescent="0.2">
      <c r="C1123" s="255">
        <v>45130</v>
      </c>
      <c r="D1123" s="256" t="s">
        <v>2864</v>
      </c>
      <c r="E1123" s="256" t="s">
        <v>2865</v>
      </c>
      <c r="F1123" s="256" t="s">
        <v>2866</v>
      </c>
      <c r="G1123" s="257">
        <v>1250</v>
      </c>
      <c r="I1123" s="257">
        <v>201085.71</v>
      </c>
    </row>
    <row r="1124" spans="3:9" x14ac:dyDescent="0.2">
      <c r="C1124" s="255">
        <v>45130</v>
      </c>
      <c r="D1124" s="256" t="s">
        <v>2867</v>
      </c>
      <c r="E1124" s="256" t="s">
        <v>2868</v>
      </c>
      <c r="F1124" s="256" t="s">
        <v>2866</v>
      </c>
      <c r="G1124" s="257">
        <v>1061</v>
      </c>
      <c r="I1124" s="257">
        <v>200024.71</v>
      </c>
    </row>
    <row r="1125" spans="3:9" x14ac:dyDescent="0.2">
      <c r="C1125" s="255">
        <v>45130</v>
      </c>
      <c r="D1125" s="256" t="s">
        <v>2869</v>
      </c>
      <c r="E1125" s="256" t="s">
        <v>2870</v>
      </c>
      <c r="F1125" s="256" t="s">
        <v>2866</v>
      </c>
      <c r="G1125" s="257">
        <v>1</v>
      </c>
      <c r="I1125" s="257">
        <v>200023.71</v>
      </c>
    </row>
    <row r="1126" spans="3:9" x14ac:dyDescent="0.2">
      <c r="C1126" s="255">
        <v>45131</v>
      </c>
      <c r="D1126" s="256" t="s">
        <v>2871</v>
      </c>
      <c r="E1126" s="256" t="s">
        <v>2872</v>
      </c>
      <c r="F1126" s="256" t="s">
        <v>2873</v>
      </c>
      <c r="G1126" s="257">
        <v>1</v>
      </c>
      <c r="I1126" s="257">
        <v>200022.71</v>
      </c>
    </row>
    <row r="1127" spans="3:9" x14ac:dyDescent="0.2">
      <c r="C1127" s="255">
        <v>45132</v>
      </c>
      <c r="D1127" s="256" t="s">
        <v>2874</v>
      </c>
      <c r="E1127" s="256" t="s">
        <v>335</v>
      </c>
      <c r="F1127" s="256" t="s">
        <v>2875</v>
      </c>
      <c r="H1127" s="257">
        <v>1</v>
      </c>
      <c r="I1127" s="257">
        <v>200023.71</v>
      </c>
    </row>
    <row r="1128" spans="3:9" x14ac:dyDescent="0.2">
      <c r="C1128" s="255">
        <v>45133</v>
      </c>
      <c r="D1128" s="256" t="s">
        <v>2780</v>
      </c>
      <c r="E1128" s="256" t="s">
        <v>2876</v>
      </c>
      <c r="F1128" s="256" t="s">
        <v>2877</v>
      </c>
      <c r="H1128" s="257">
        <v>47000</v>
      </c>
      <c r="I1128" s="257">
        <v>247023.71</v>
      </c>
    </row>
    <row r="1129" spans="3:9" x14ac:dyDescent="0.2">
      <c r="C1129" s="255">
        <v>45133</v>
      </c>
      <c r="D1129" s="256" t="s">
        <v>2878</v>
      </c>
      <c r="E1129" s="256" t="s">
        <v>2879</v>
      </c>
      <c r="F1129" s="256" t="s">
        <v>2877</v>
      </c>
      <c r="G1129" s="257">
        <v>5</v>
      </c>
      <c r="I1129" s="257">
        <v>247018.71</v>
      </c>
    </row>
    <row r="1130" spans="3:9" x14ac:dyDescent="0.2">
      <c r="C1130" s="255">
        <v>45133</v>
      </c>
      <c r="D1130" s="256" t="s">
        <v>2880</v>
      </c>
      <c r="E1130" s="256" t="s">
        <v>335</v>
      </c>
      <c r="F1130" s="256" t="s">
        <v>2877</v>
      </c>
      <c r="H1130" s="257">
        <v>1</v>
      </c>
      <c r="I1130" s="257">
        <v>247019.71</v>
      </c>
    </row>
    <row r="1131" spans="3:9" x14ac:dyDescent="0.2">
      <c r="C1131" s="255">
        <v>45135</v>
      </c>
      <c r="D1131" s="256" t="s">
        <v>2881</v>
      </c>
      <c r="E1131" s="256" t="s">
        <v>2882</v>
      </c>
      <c r="F1131" s="256" t="s">
        <v>2883</v>
      </c>
      <c r="G1131" s="257">
        <v>20</v>
      </c>
      <c r="I1131" s="257">
        <v>246999.71</v>
      </c>
    </row>
    <row r="1132" spans="3:9" x14ac:dyDescent="0.2">
      <c r="C1132" s="255">
        <v>45136</v>
      </c>
      <c r="D1132" s="256" t="s">
        <v>2884</v>
      </c>
      <c r="E1132" s="256" t="s">
        <v>2885</v>
      </c>
      <c r="F1132" s="256" t="s">
        <v>2886</v>
      </c>
      <c r="G1132" s="257">
        <v>498</v>
      </c>
      <c r="I1132" s="257">
        <v>246501.71</v>
      </c>
    </row>
    <row r="1133" spans="3:9" x14ac:dyDescent="0.2">
      <c r="C1133" s="255">
        <v>45136</v>
      </c>
      <c r="D1133" s="256" t="s">
        <v>2887</v>
      </c>
      <c r="E1133" s="256" t="s">
        <v>2888</v>
      </c>
      <c r="F1133" s="256" t="s">
        <v>2886</v>
      </c>
      <c r="G1133" s="257">
        <v>200</v>
      </c>
      <c r="I1133" s="257">
        <v>246301.71</v>
      </c>
    </row>
    <row r="1134" spans="3:9" x14ac:dyDescent="0.2">
      <c r="C1134" s="255">
        <v>45137</v>
      </c>
      <c r="D1134" s="256" t="s">
        <v>2889</v>
      </c>
      <c r="E1134" s="256" t="s">
        <v>2890</v>
      </c>
      <c r="F1134" s="256" t="s">
        <v>2891</v>
      </c>
      <c r="G1134" s="257">
        <v>25</v>
      </c>
      <c r="I1134" s="257">
        <v>246276.71</v>
      </c>
    </row>
    <row r="1135" spans="3:9" x14ac:dyDescent="0.2">
      <c r="C1135" s="255">
        <v>45138</v>
      </c>
      <c r="D1135" s="256" t="s">
        <v>2892</v>
      </c>
      <c r="E1135" s="256" t="s">
        <v>2893</v>
      </c>
      <c r="F1135" s="256" t="s">
        <v>2894</v>
      </c>
      <c r="G1135" s="257">
        <v>96</v>
      </c>
      <c r="I1135" s="257">
        <v>246180.71</v>
      </c>
    </row>
    <row r="1136" spans="3:9" x14ac:dyDescent="0.2">
      <c r="C1136" s="255">
        <v>45138</v>
      </c>
      <c r="D1136" s="256" t="s">
        <v>2895</v>
      </c>
      <c r="E1136" s="256" t="s">
        <v>2896</v>
      </c>
      <c r="F1136" s="256" t="s">
        <v>2894</v>
      </c>
      <c r="G1136" s="257">
        <v>15250</v>
      </c>
      <c r="I1136" s="257">
        <v>230930.71</v>
      </c>
    </row>
    <row r="1137" spans="3:9" x14ac:dyDescent="0.2">
      <c r="C1137" s="255">
        <v>45138</v>
      </c>
      <c r="D1137" s="256" t="s">
        <v>2897</v>
      </c>
      <c r="E1137" s="256" t="s">
        <v>2898</v>
      </c>
      <c r="F1137" s="256" t="s">
        <v>2894</v>
      </c>
      <c r="G1137" s="257">
        <v>34</v>
      </c>
      <c r="I1137" s="257">
        <v>230896.71</v>
      </c>
    </row>
    <row r="1138" spans="3:9" x14ac:dyDescent="0.2">
      <c r="C1138" s="255">
        <v>45138</v>
      </c>
      <c r="D1138" s="256" t="s">
        <v>2899</v>
      </c>
      <c r="E1138" s="256" t="s">
        <v>2900</v>
      </c>
      <c r="F1138" s="256" t="s">
        <v>2894</v>
      </c>
      <c r="G1138" s="257">
        <v>25</v>
      </c>
      <c r="I1138" s="257">
        <v>230871.71</v>
      </c>
    </row>
    <row r="1139" spans="3:9" x14ac:dyDescent="0.2">
      <c r="C1139" s="255">
        <v>45139</v>
      </c>
      <c r="D1139" s="256" t="s">
        <v>2901</v>
      </c>
      <c r="E1139" s="256" t="s">
        <v>2902</v>
      </c>
      <c r="F1139" s="256" t="s">
        <v>2903</v>
      </c>
      <c r="G1139" s="257">
        <v>50</v>
      </c>
      <c r="I1139" s="257">
        <v>230821.71</v>
      </c>
    </row>
    <row r="1140" spans="3:9" x14ac:dyDescent="0.2">
      <c r="C1140" s="255">
        <v>45139</v>
      </c>
      <c r="D1140" s="256" t="s">
        <v>2904</v>
      </c>
      <c r="E1140" s="256" t="s">
        <v>2905</v>
      </c>
      <c r="F1140" s="256" t="s">
        <v>2903</v>
      </c>
      <c r="G1140" s="257">
        <v>14</v>
      </c>
      <c r="I1140" s="257">
        <v>230807.71</v>
      </c>
    </row>
    <row r="1141" spans="3:9" x14ac:dyDescent="0.2">
      <c r="C1141" s="255">
        <v>45139</v>
      </c>
      <c r="D1141" s="256" t="s">
        <v>2906</v>
      </c>
      <c r="E1141" s="256" t="s">
        <v>2907</v>
      </c>
      <c r="F1141" s="256" t="s">
        <v>2903</v>
      </c>
      <c r="G1141" s="257">
        <v>87</v>
      </c>
      <c r="I1141" s="257">
        <v>230720.71</v>
      </c>
    </row>
    <row r="1142" spans="3:9" x14ac:dyDescent="0.2">
      <c r="C1142" s="255">
        <v>45139</v>
      </c>
      <c r="D1142" s="256" t="s">
        <v>2908</v>
      </c>
      <c r="E1142" s="256" t="s">
        <v>2909</v>
      </c>
      <c r="F1142" s="256" t="s">
        <v>2903</v>
      </c>
      <c r="H1142" s="257">
        <v>87</v>
      </c>
      <c r="I1142" s="257">
        <v>230807.71</v>
      </c>
    </row>
    <row r="1143" spans="3:9" x14ac:dyDescent="0.2">
      <c r="C1143" s="255">
        <v>45139</v>
      </c>
      <c r="D1143" s="256" t="s">
        <v>2910</v>
      </c>
      <c r="E1143" s="256" t="s">
        <v>2911</v>
      </c>
      <c r="F1143" s="256" t="s">
        <v>2903</v>
      </c>
      <c r="G1143" s="257">
        <v>82</v>
      </c>
      <c r="I1143" s="257">
        <v>230725.71</v>
      </c>
    </row>
    <row r="1144" spans="3:9" x14ac:dyDescent="0.2">
      <c r="C1144" s="255">
        <v>45139</v>
      </c>
      <c r="D1144" s="256" t="s">
        <v>2912</v>
      </c>
      <c r="E1144" s="256" t="s">
        <v>2913</v>
      </c>
      <c r="F1144" s="256" t="s">
        <v>2903</v>
      </c>
      <c r="G1144" s="257">
        <v>28</v>
      </c>
      <c r="I1144" s="257">
        <v>230697.71</v>
      </c>
    </row>
    <row r="1145" spans="3:9" x14ac:dyDescent="0.2">
      <c r="C1145" s="255">
        <v>45140</v>
      </c>
      <c r="D1145" s="256" t="s">
        <v>2914</v>
      </c>
      <c r="E1145" s="256" t="s">
        <v>2915</v>
      </c>
      <c r="F1145" s="256" t="s">
        <v>2916</v>
      </c>
      <c r="G1145" s="257">
        <v>264</v>
      </c>
      <c r="I1145" s="257">
        <v>230433.71</v>
      </c>
    </row>
    <row r="1146" spans="3:9" x14ac:dyDescent="0.2">
      <c r="C1146" s="255">
        <v>45140</v>
      </c>
      <c r="D1146" s="256" t="s">
        <v>2917</v>
      </c>
      <c r="E1146" s="256" t="s">
        <v>2918</v>
      </c>
      <c r="F1146" s="256" t="s">
        <v>2916</v>
      </c>
      <c r="G1146" s="257">
        <v>161</v>
      </c>
      <c r="I1146" s="257">
        <v>230272.71</v>
      </c>
    </row>
    <row r="1147" spans="3:9" x14ac:dyDescent="0.2">
      <c r="C1147" s="255">
        <v>45140</v>
      </c>
      <c r="D1147" s="256" t="s">
        <v>2919</v>
      </c>
      <c r="E1147" s="256" t="s">
        <v>2920</v>
      </c>
      <c r="F1147" s="256" t="s">
        <v>2916</v>
      </c>
      <c r="G1147" s="257">
        <v>125</v>
      </c>
      <c r="I1147" s="257">
        <v>230147.71</v>
      </c>
    </row>
    <row r="1148" spans="3:9" x14ac:dyDescent="0.2">
      <c r="C1148" s="255">
        <v>45140</v>
      </c>
      <c r="D1148" s="256" t="s">
        <v>2921</v>
      </c>
      <c r="E1148" s="256" t="s">
        <v>2922</v>
      </c>
      <c r="F1148" s="256" t="s">
        <v>2916</v>
      </c>
      <c r="G1148" s="257">
        <v>91</v>
      </c>
      <c r="I1148" s="257">
        <v>230056.71</v>
      </c>
    </row>
    <row r="1149" spans="3:9" x14ac:dyDescent="0.2">
      <c r="C1149" s="255">
        <v>45140</v>
      </c>
      <c r="D1149" s="256" t="s">
        <v>2923</v>
      </c>
      <c r="E1149" s="256" t="s">
        <v>2924</v>
      </c>
      <c r="F1149" s="256" t="s">
        <v>2916</v>
      </c>
      <c r="G1149" s="257">
        <v>28</v>
      </c>
      <c r="I1149" s="257">
        <v>230028.71</v>
      </c>
    </row>
    <row r="1150" spans="3:9" x14ac:dyDescent="0.2">
      <c r="C1150" s="255">
        <v>45140</v>
      </c>
      <c r="D1150" s="256" t="s">
        <v>2925</v>
      </c>
      <c r="E1150" s="256" t="s">
        <v>2926</v>
      </c>
      <c r="F1150" s="256" t="s">
        <v>2916</v>
      </c>
      <c r="G1150" s="257">
        <v>20</v>
      </c>
      <c r="I1150" s="257">
        <v>230008.71</v>
      </c>
    </row>
    <row r="1151" spans="3:9" x14ac:dyDescent="0.2">
      <c r="C1151" s="255">
        <v>45141</v>
      </c>
      <c r="D1151" s="256" t="s">
        <v>2927</v>
      </c>
      <c r="E1151" s="256" t="s">
        <v>2928</v>
      </c>
      <c r="F1151" s="256" t="s">
        <v>2929</v>
      </c>
      <c r="G1151" s="257">
        <v>86</v>
      </c>
      <c r="I1151" s="257">
        <v>229922.71</v>
      </c>
    </row>
    <row r="1152" spans="3:9" x14ac:dyDescent="0.2">
      <c r="C1152" s="255">
        <v>45141</v>
      </c>
      <c r="D1152" s="256" t="s">
        <v>2930</v>
      </c>
      <c r="E1152" s="256" t="s">
        <v>2931</v>
      </c>
      <c r="F1152" s="256" t="s">
        <v>2929</v>
      </c>
      <c r="G1152" s="257">
        <v>28</v>
      </c>
      <c r="I1152" s="257">
        <v>229894.71</v>
      </c>
    </row>
    <row r="1153" spans="3:9" x14ac:dyDescent="0.2">
      <c r="C1153" s="255">
        <v>45141</v>
      </c>
      <c r="D1153" s="256" t="s">
        <v>2932</v>
      </c>
      <c r="E1153" s="256" t="s">
        <v>2933</v>
      </c>
      <c r="F1153" s="256" t="s">
        <v>2929</v>
      </c>
      <c r="G1153" s="257">
        <v>72.5</v>
      </c>
      <c r="I1153" s="257">
        <v>229822.21</v>
      </c>
    </row>
    <row r="1154" spans="3:9" x14ac:dyDescent="0.2">
      <c r="C1154" s="255">
        <v>45142</v>
      </c>
      <c r="D1154" s="256" t="s">
        <v>2934</v>
      </c>
      <c r="E1154" s="256" t="s">
        <v>2935</v>
      </c>
      <c r="F1154" s="256" t="s">
        <v>2936</v>
      </c>
      <c r="G1154" s="257">
        <v>144</v>
      </c>
      <c r="I1154" s="257">
        <v>229678.21</v>
      </c>
    </row>
    <row r="1155" spans="3:9" x14ac:dyDescent="0.2">
      <c r="C1155" s="255">
        <v>45142</v>
      </c>
      <c r="D1155" s="256" t="s">
        <v>2937</v>
      </c>
      <c r="E1155" s="256" t="s">
        <v>2938</v>
      </c>
      <c r="F1155" s="256" t="s">
        <v>2936</v>
      </c>
      <c r="H1155" s="257">
        <v>144</v>
      </c>
      <c r="I1155" s="257">
        <v>229822.21</v>
      </c>
    </row>
    <row r="1156" spans="3:9" x14ac:dyDescent="0.2">
      <c r="C1156" s="255">
        <v>45142</v>
      </c>
      <c r="D1156" s="256" t="s">
        <v>2939</v>
      </c>
      <c r="E1156" s="256" t="s">
        <v>2940</v>
      </c>
      <c r="F1156" s="256" t="s">
        <v>2936</v>
      </c>
      <c r="G1156" s="257">
        <v>110</v>
      </c>
      <c r="I1156" s="257">
        <v>229712.21</v>
      </c>
    </row>
    <row r="1157" spans="3:9" x14ac:dyDescent="0.2">
      <c r="C1157" s="255">
        <v>45142</v>
      </c>
      <c r="D1157" s="256" t="s">
        <v>2941</v>
      </c>
      <c r="E1157" s="256" t="s">
        <v>2942</v>
      </c>
      <c r="F1157" s="256" t="s">
        <v>2936</v>
      </c>
      <c r="G1157" s="257">
        <v>20</v>
      </c>
      <c r="I1157" s="257">
        <v>229692.21</v>
      </c>
    </row>
    <row r="1158" spans="3:9" x14ac:dyDescent="0.2">
      <c r="C1158" s="255">
        <v>45142</v>
      </c>
      <c r="D1158" s="256" t="s">
        <v>2943</v>
      </c>
      <c r="E1158" s="256" t="s">
        <v>2944</v>
      </c>
      <c r="F1158" s="256" t="s">
        <v>2936</v>
      </c>
      <c r="G1158" s="257">
        <v>25</v>
      </c>
      <c r="I1158" s="257">
        <v>229667.21</v>
      </c>
    </row>
    <row r="1159" spans="3:9" x14ac:dyDescent="0.2">
      <c r="C1159" s="255">
        <v>45145</v>
      </c>
      <c r="D1159" s="256" t="s">
        <v>2945</v>
      </c>
      <c r="E1159" s="256" t="s">
        <v>2946</v>
      </c>
      <c r="F1159" s="256" t="s">
        <v>2947</v>
      </c>
      <c r="G1159" s="257">
        <v>100</v>
      </c>
      <c r="I1159" s="257">
        <v>229567.21</v>
      </c>
    </row>
    <row r="1160" spans="3:9" x14ac:dyDescent="0.2">
      <c r="C1160" s="255">
        <v>45145</v>
      </c>
      <c r="D1160" s="256" t="s">
        <v>2948</v>
      </c>
      <c r="E1160" s="256" t="s">
        <v>2949</v>
      </c>
      <c r="F1160" s="256" t="s">
        <v>2947</v>
      </c>
      <c r="G1160" s="257">
        <v>95</v>
      </c>
      <c r="I1160" s="257">
        <v>229472.21</v>
      </c>
    </row>
    <row r="1161" spans="3:9" x14ac:dyDescent="0.2">
      <c r="C1161" s="255">
        <v>45145</v>
      </c>
      <c r="D1161" s="256" t="s">
        <v>2950</v>
      </c>
      <c r="E1161" s="256" t="s">
        <v>2951</v>
      </c>
      <c r="F1161" s="256" t="s">
        <v>2947</v>
      </c>
      <c r="G1161" s="257">
        <v>40</v>
      </c>
      <c r="I1161" s="257">
        <v>229432.21</v>
      </c>
    </row>
    <row r="1162" spans="3:9" x14ac:dyDescent="0.2">
      <c r="C1162" s="255">
        <v>45145</v>
      </c>
      <c r="D1162" s="256" t="s">
        <v>2952</v>
      </c>
      <c r="E1162" s="256" t="s">
        <v>2953</v>
      </c>
      <c r="F1162" s="256" t="s">
        <v>2947</v>
      </c>
      <c r="G1162" s="257">
        <v>222.5</v>
      </c>
      <c r="I1162" s="257">
        <v>229209.71</v>
      </c>
    </row>
    <row r="1163" spans="3:9" x14ac:dyDescent="0.2">
      <c r="C1163" s="255">
        <v>45146</v>
      </c>
      <c r="D1163" s="256" t="s">
        <v>2954</v>
      </c>
      <c r="E1163" s="256" t="s">
        <v>2955</v>
      </c>
      <c r="F1163" s="256" t="s">
        <v>2956</v>
      </c>
      <c r="G1163" s="257">
        <v>55</v>
      </c>
      <c r="I1163" s="257">
        <v>229154.71</v>
      </c>
    </row>
    <row r="1164" spans="3:9" x14ac:dyDescent="0.2">
      <c r="C1164" s="255">
        <v>45146</v>
      </c>
      <c r="D1164" s="256" t="s">
        <v>2957</v>
      </c>
      <c r="E1164" s="256" t="s">
        <v>2958</v>
      </c>
      <c r="F1164" s="256" t="s">
        <v>2956</v>
      </c>
      <c r="G1164" s="257">
        <v>50</v>
      </c>
      <c r="I1164" s="257">
        <v>229104.71</v>
      </c>
    </row>
    <row r="1165" spans="3:9" x14ac:dyDescent="0.2">
      <c r="C1165" s="255">
        <v>45146</v>
      </c>
      <c r="D1165" s="256" t="s">
        <v>2959</v>
      </c>
      <c r="E1165" s="256" t="s">
        <v>2960</v>
      </c>
      <c r="F1165" s="256" t="s">
        <v>2956</v>
      </c>
      <c r="G1165" s="257">
        <v>45</v>
      </c>
      <c r="I1165" s="257">
        <v>229059.71</v>
      </c>
    </row>
    <row r="1166" spans="3:9" x14ac:dyDescent="0.2">
      <c r="C1166" s="255">
        <v>45146</v>
      </c>
      <c r="D1166" s="256" t="s">
        <v>2961</v>
      </c>
      <c r="E1166" s="256" t="s">
        <v>2962</v>
      </c>
      <c r="F1166" s="256" t="s">
        <v>2956</v>
      </c>
      <c r="G1166" s="257">
        <v>127</v>
      </c>
      <c r="I1166" s="257">
        <v>228932.71</v>
      </c>
    </row>
    <row r="1167" spans="3:9" x14ac:dyDescent="0.2">
      <c r="C1167" s="255">
        <v>45146</v>
      </c>
      <c r="D1167" s="256" t="s">
        <v>2963</v>
      </c>
      <c r="E1167" s="256" t="s">
        <v>2964</v>
      </c>
      <c r="F1167" s="256" t="s">
        <v>2956</v>
      </c>
      <c r="G1167" s="257">
        <v>27</v>
      </c>
      <c r="I1167" s="257">
        <v>228905.71</v>
      </c>
    </row>
    <row r="1168" spans="3:9" x14ac:dyDescent="0.2">
      <c r="C1168" s="255">
        <v>45146</v>
      </c>
      <c r="D1168" s="256" t="s">
        <v>2965</v>
      </c>
      <c r="E1168" s="256" t="s">
        <v>2966</v>
      </c>
      <c r="F1168" s="256" t="s">
        <v>2956</v>
      </c>
      <c r="G1168" s="257">
        <v>56</v>
      </c>
      <c r="I1168" s="257">
        <v>228849.71</v>
      </c>
    </row>
    <row r="1169" spans="3:9" x14ac:dyDescent="0.2">
      <c r="C1169" s="255">
        <v>45146</v>
      </c>
      <c r="D1169" s="256" t="s">
        <v>2967</v>
      </c>
      <c r="E1169" s="256" t="s">
        <v>2968</v>
      </c>
      <c r="F1169" s="256" t="s">
        <v>2956</v>
      </c>
      <c r="G1169" s="257">
        <v>20</v>
      </c>
      <c r="I1169" s="257">
        <v>228829.71</v>
      </c>
    </row>
    <row r="1170" spans="3:9" x14ac:dyDescent="0.2">
      <c r="C1170" s="255">
        <v>45147</v>
      </c>
      <c r="D1170" s="256" t="s">
        <v>2969</v>
      </c>
      <c r="E1170" s="256" t="s">
        <v>2970</v>
      </c>
      <c r="F1170" s="256" t="s">
        <v>2971</v>
      </c>
      <c r="G1170" s="257">
        <v>134</v>
      </c>
      <c r="I1170" s="257">
        <v>228695.71</v>
      </c>
    </row>
    <row r="1171" spans="3:9" x14ac:dyDescent="0.2">
      <c r="C1171" s="255">
        <v>45147</v>
      </c>
      <c r="D1171" s="256" t="s">
        <v>2972</v>
      </c>
      <c r="E1171" s="256" t="s">
        <v>2973</v>
      </c>
      <c r="F1171" s="256" t="s">
        <v>2971</v>
      </c>
      <c r="G1171" s="257">
        <v>67</v>
      </c>
      <c r="I1171" s="257">
        <v>228628.71</v>
      </c>
    </row>
    <row r="1172" spans="3:9" x14ac:dyDescent="0.2">
      <c r="C1172" s="255">
        <v>45147</v>
      </c>
      <c r="D1172" s="256" t="s">
        <v>674</v>
      </c>
      <c r="E1172" s="256" t="s">
        <v>2974</v>
      </c>
      <c r="F1172" s="256" t="s">
        <v>2971</v>
      </c>
      <c r="H1172" s="257">
        <v>40000</v>
      </c>
      <c r="I1172" s="257">
        <v>268628.71000000002</v>
      </c>
    </row>
    <row r="1173" spans="3:9" x14ac:dyDescent="0.2">
      <c r="C1173" s="255">
        <v>45147</v>
      </c>
      <c r="D1173" s="256" t="s">
        <v>2975</v>
      </c>
      <c r="E1173" s="256" t="s">
        <v>2976</v>
      </c>
      <c r="F1173" s="256" t="s">
        <v>2971</v>
      </c>
      <c r="H1173" s="257">
        <v>230</v>
      </c>
      <c r="I1173" s="257">
        <v>268858.71000000002</v>
      </c>
    </row>
    <row r="1174" spans="3:9" x14ac:dyDescent="0.2">
      <c r="C1174" s="255">
        <v>45147</v>
      </c>
      <c r="D1174" s="256" t="s">
        <v>2977</v>
      </c>
      <c r="E1174" s="256" t="s">
        <v>2978</v>
      </c>
      <c r="F1174" s="256" t="s">
        <v>2971</v>
      </c>
      <c r="G1174" s="257">
        <v>100</v>
      </c>
      <c r="I1174" s="257">
        <v>268758.71000000002</v>
      </c>
    </row>
    <row r="1175" spans="3:9" x14ac:dyDescent="0.2">
      <c r="C1175" s="255">
        <v>45147</v>
      </c>
      <c r="D1175" s="256" t="s">
        <v>2979</v>
      </c>
      <c r="E1175" s="256" t="s">
        <v>2980</v>
      </c>
      <c r="F1175" s="256" t="s">
        <v>2971</v>
      </c>
      <c r="G1175" s="257">
        <v>230</v>
      </c>
      <c r="I1175" s="257">
        <v>268528.71000000002</v>
      </c>
    </row>
    <row r="1176" spans="3:9" x14ac:dyDescent="0.2">
      <c r="C1176" s="255">
        <v>45148</v>
      </c>
      <c r="D1176" s="256" t="s">
        <v>2981</v>
      </c>
      <c r="E1176" s="256" t="s">
        <v>2982</v>
      </c>
      <c r="F1176" s="256" t="s">
        <v>2983</v>
      </c>
      <c r="G1176" s="257">
        <v>28</v>
      </c>
      <c r="I1176" s="257">
        <v>268500.71000000002</v>
      </c>
    </row>
    <row r="1177" spans="3:9" x14ac:dyDescent="0.2">
      <c r="C1177" s="255">
        <v>45148</v>
      </c>
      <c r="D1177" s="256" t="s">
        <v>2984</v>
      </c>
      <c r="E1177" s="256" t="s">
        <v>2985</v>
      </c>
      <c r="F1177" s="256" t="s">
        <v>2983</v>
      </c>
      <c r="G1177" s="257">
        <v>13</v>
      </c>
      <c r="I1177" s="257">
        <v>268487.71000000002</v>
      </c>
    </row>
    <row r="1178" spans="3:9" x14ac:dyDescent="0.2">
      <c r="C1178" s="255">
        <v>45148</v>
      </c>
      <c r="D1178" s="256" t="s">
        <v>2986</v>
      </c>
      <c r="E1178" s="256" t="s">
        <v>2987</v>
      </c>
      <c r="F1178" s="256" t="s">
        <v>2983</v>
      </c>
      <c r="G1178" s="257">
        <v>40.5</v>
      </c>
      <c r="I1178" s="257">
        <v>268447.21000000002</v>
      </c>
    </row>
    <row r="1179" spans="3:9" x14ac:dyDescent="0.2">
      <c r="C1179" s="255">
        <v>45148</v>
      </c>
      <c r="D1179" s="256" t="s">
        <v>2988</v>
      </c>
      <c r="E1179" s="256" t="s">
        <v>2989</v>
      </c>
      <c r="F1179" s="256" t="s">
        <v>2983</v>
      </c>
      <c r="G1179" s="257">
        <v>100</v>
      </c>
      <c r="I1179" s="257">
        <v>268347.21000000002</v>
      </c>
    </row>
    <row r="1180" spans="3:9" x14ac:dyDescent="0.2">
      <c r="C1180" s="255">
        <v>45148</v>
      </c>
      <c r="D1180" s="256" t="s">
        <v>2990</v>
      </c>
      <c r="E1180" s="256" t="s">
        <v>2991</v>
      </c>
      <c r="F1180" s="256" t="s">
        <v>2983</v>
      </c>
      <c r="H1180" s="257">
        <v>53</v>
      </c>
      <c r="I1180" s="257">
        <v>268400.21000000002</v>
      </c>
    </row>
    <row r="1181" spans="3:9" x14ac:dyDescent="0.2">
      <c r="C1181" s="255">
        <v>45148</v>
      </c>
      <c r="D1181" s="256" t="s">
        <v>2992</v>
      </c>
      <c r="E1181" s="256" t="s">
        <v>2993</v>
      </c>
      <c r="F1181" s="256" t="s">
        <v>2983</v>
      </c>
      <c r="G1181" s="257">
        <v>161</v>
      </c>
      <c r="I1181" s="257">
        <v>268239.21000000002</v>
      </c>
    </row>
    <row r="1182" spans="3:9" x14ac:dyDescent="0.2">
      <c r="C1182" s="255">
        <v>45149</v>
      </c>
      <c r="D1182" s="256" t="s">
        <v>2994</v>
      </c>
      <c r="E1182" s="256" t="s">
        <v>2995</v>
      </c>
      <c r="F1182" s="256" t="s">
        <v>2996</v>
      </c>
      <c r="G1182" s="257">
        <v>74</v>
      </c>
      <c r="I1182" s="257">
        <v>268165.21000000002</v>
      </c>
    </row>
    <row r="1183" spans="3:9" x14ac:dyDescent="0.2">
      <c r="C1183" s="255">
        <v>45149</v>
      </c>
      <c r="D1183" s="256" t="s">
        <v>2997</v>
      </c>
      <c r="E1183" s="256" t="s">
        <v>2998</v>
      </c>
      <c r="F1183" s="256" t="s">
        <v>2996</v>
      </c>
      <c r="G1183" s="257">
        <v>20</v>
      </c>
      <c r="I1183" s="257">
        <v>268145.21000000002</v>
      </c>
    </row>
    <row r="1184" spans="3:9" x14ac:dyDescent="0.2">
      <c r="C1184" s="255">
        <v>45149</v>
      </c>
      <c r="D1184" s="256" t="s">
        <v>2999</v>
      </c>
      <c r="E1184" s="256" t="s">
        <v>3000</v>
      </c>
      <c r="F1184" s="256" t="s">
        <v>2996</v>
      </c>
      <c r="G1184" s="257">
        <v>76</v>
      </c>
      <c r="I1184" s="257">
        <v>268069.21000000002</v>
      </c>
    </row>
    <row r="1185" spans="3:9" x14ac:dyDescent="0.2">
      <c r="C1185" s="255">
        <v>45149</v>
      </c>
      <c r="D1185" s="256" t="s">
        <v>3001</v>
      </c>
      <c r="E1185" s="256" t="s">
        <v>3002</v>
      </c>
      <c r="F1185" s="256" t="s">
        <v>2996</v>
      </c>
      <c r="G1185" s="257">
        <v>100</v>
      </c>
      <c r="I1185" s="257">
        <v>267969.21000000002</v>
      </c>
    </row>
    <row r="1186" spans="3:9" x14ac:dyDescent="0.2">
      <c r="C1186" s="255">
        <v>45151</v>
      </c>
      <c r="D1186" s="256" t="s">
        <v>3003</v>
      </c>
      <c r="E1186" s="256" t="s">
        <v>3004</v>
      </c>
      <c r="F1186" s="256" t="s">
        <v>3005</v>
      </c>
      <c r="G1186" s="257">
        <v>229000</v>
      </c>
      <c r="I1186" s="257">
        <v>38969.21</v>
      </c>
    </row>
    <row r="1187" spans="3:9" x14ac:dyDescent="0.2">
      <c r="C1187" s="255">
        <v>45151</v>
      </c>
      <c r="D1187" s="256" t="s">
        <v>3006</v>
      </c>
      <c r="E1187" s="256" t="s">
        <v>3007</v>
      </c>
      <c r="F1187" s="256" t="s">
        <v>3005</v>
      </c>
      <c r="G1187" s="257">
        <v>100</v>
      </c>
      <c r="I1187" s="257">
        <v>38869.21</v>
      </c>
    </row>
    <row r="1188" spans="3:9" x14ac:dyDescent="0.2">
      <c r="C1188" s="255">
        <v>45151</v>
      </c>
      <c r="D1188" s="256" t="s">
        <v>3008</v>
      </c>
      <c r="E1188" s="256" t="s">
        <v>3009</v>
      </c>
      <c r="F1188" s="256" t="s">
        <v>3005</v>
      </c>
      <c r="G1188" s="257">
        <v>154</v>
      </c>
      <c r="I1188" s="257">
        <v>38715.21</v>
      </c>
    </row>
    <row r="1189" spans="3:9" x14ac:dyDescent="0.2">
      <c r="C1189" s="255">
        <v>45152</v>
      </c>
      <c r="D1189" s="256" t="s">
        <v>3010</v>
      </c>
      <c r="E1189" s="256" t="s">
        <v>3011</v>
      </c>
      <c r="F1189" s="256" t="s">
        <v>3012</v>
      </c>
      <c r="G1189" s="257">
        <v>111</v>
      </c>
      <c r="I1189" s="257">
        <v>38604.21</v>
      </c>
    </row>
    <row r="1190" spans="3:9" x14ac:dyDescent="0.2">
      <c r="C1190" s="255">
        <v>45152</v>
      </c>
      <c r="D1190" s="256" t="s">
        <v>3013</v>
      </c>
      <c r="E1190" s="256" t="s">
        <v>3014</v>
      </c>
      <c r="F1190" s="256" t="s">
        <v>3012</v>
      </c>
      <c r="G1190" s="257">
        <v>52</v>
      </c>
      <c r="I1190" s="257">
        <v>38552.21</v>
      </c>
    </row>
    <row r="1191" spans="3:9" x14ac:dyDescent="0.2">
      <c r="C1191" s="255">
        <v>45152</v>
      </c>
      <c r="D1191" s="256" t="s">
        <v>3015</v>
      </c>
      <c r="E1191" s="256" t="s">
        <v>3016</v>
      </c>
      <c r="F1191" s="256" t="s">
        <v>3012</v>
      </c>
      <c r="G1191" s="257">
        <v>75</v>
      </c>
      <c r="I1191" s="257">
        <v>38477.21</v>
      </c>
    </row>
    <row r="1192" spans="3:9" x14ac:dyDescent="0.2">
      <c r="C1192" s="255">
        <v>45152</v>
      </c>
      <c r="D1192" s="256" t="s">
        <v>3017</v>
      </c>
      <c r="E1192" s="256" t="s">
        <v>3018</v>
      </c>
      <c r="F1192" s="256" t="s">
        <v>3012</v>
      </c>
      <c r="H1192" s="257">
        <v>1086</v>
      </c>
      <c r="I1192" s="257">
        <v>39563.21</v>
      </c>
    </row>
    <row r="1193" spans="3:9" x14ac:dyDescent="0.2">
      <c r="C1193" s="255">
        <v>45152</v>
      </c>
      <c r="D1193" s="256" t="s">
        <v>3019</v>
      </c>
      <c r="E1193" s="256" t="s">
        <v>3020</v>
      </c>
      <c r="F1193" s="256" t="s">
        <v>3012</v>
      </c>
      <c r="G1193" s="257">
        <v>1086</v>
      </c>
      <c r="I1193" s="257">
        <v>38477.21</v>
      </c>
    </row>
    <row r="1194" spans="3:9" x14ac:dyDescent="0.2">
      <c r="C1194" s="255">
        <v>45153</v>
      </c>
      <c r="D1194" s="256" t="s">
        <v>3021</v>
      </c>
      <c r="E1194" s="256" t="s">
        <v>3022</v>
      </c>
      <c r="F1194" s="256" t="s">
        <v>3023</v>
      </c>
      <c r="G1194" s="257">
        <v>100</v>
      </c>
      <c r="I1194" s="257">
        <v>38377.21</v>
      </c>
    </row>
    <row r="1195" spans="3:9" x14ac:dyDescent="0.2">
      <c r="C1195" s="255">
        <v>45153</v>
      </c>
      <c r="D1195" s="256" t="s">
        <v>3024</v>
      </c>
      <c r="E1195" s="256" t="s">
        <v>3025</v>
      </c>
      <c r="F1195" s="256" t="s">
        <v>3023</v>
      </c>
      <c r="G1195" s="257">
        <v>80</v>
      </c>
      <c r="I1195" s="257">
        <v>38297.21</v>
      </c>
    </row>
    <row r="1196" spans="3:9" x14ac:dyDescent="0.2">
      <c r="C1196" s="255">
        <v>45153</v>
      </c>
      <c r="D1196" s="256" t="s">
        <v>3026</v>
      </c>
      <c r="E1196" s="256" t="s">
        <v>3027</v>
      </c>
      <c r="F1196" s="256" t="s">
        <v>3023</v>
      </c>
      <c r="H1196" s="257">
        <v>53</v>
      </c>
      <c r="I1196" s="257">
        <v>38350.21</v>
      </c>
    </row>
    <row r="1197" spans="3:9" x14ac:dyDescent="0.2">
      <c r="C1197" s="255">
        <v>45153</v>
      </c>
      <c r="D1197" s="256" t="s">
        <v>3028</v>
      </c>
      <c r="E1197" s="256" t="s">
        <v>3029</v>
      </c>
      <c r="F1197" s="256" t="s">
        <v>3023</v>
      </c>
      <c r="G1197" s="257">
        <v>63</v>
      </c>
      <c r="I1197" s="257">
        <v>38287.21</v>
      </c>
    </row>
    <row r="1198" spans="3:9" x14ac:dyDescent="0.2">
      <c r="C1198" s="255">
        <v>45153</v>
      </c>
      <c r="D1198" s="256" t="s">
        <v>3030</v>
      </c>
      <c r="E1198" s="256" t="s">
        <v>3031</v>
      </c>
      <c r="F1198" s="256" t="s">
        <v>3023</v>
      </c>
      <c r="G1198" s="257">
        <v>10</v>
      </c>
      <c r="I1198" s="257">
        <v>38277.21</v>
      </c>
    </row>
    <row r="1199" spans="3:9" x14ac:dyDescent="0.2">
      <c r="C1199" s="255">
        <v>45153</v>
      </c>
      <c r="D1199" s="256" t="s">
        <v>3032</v>
      </c>
      <c r="E1199" s="256" t="s">
        <v>3033</v>
      </c>
      <c r="F1199" s="256" t="s">
        <v>3023</v>
      </c>
      <c r="G1199" s="257">
        <v>100</v>
      </c>
      <c r="I1199" s="257">
        <v>38177.21</v>
      </c>
    </row>
    <row r="1200" spans="3:9" x14ac:dyDescent="0.2">
      <c r="C1200" s="255">
        <v>45153</v>
      </c>
      <c r="D1200" s="256" t="s">
        <v>3034</v>
      </c>
      <c r="E1200" s="256" t="s">
        <v>3035</v>
      </c>
      <c r="F1200" s="256" t="s">
        <v>3023</v>
      </c>
      <c r="H1200" s="257">
        <v>53</v>
      </c>
      <c r="I1200" s="257">
        <v>38230.21</v>
      </c>
    </row>
    <row r="1201" spans="3:9" x14ac:dyDescent="0.2">
      <c r="C1201" s="255">
        <v>45153</v>
      </c>
      <c r="D1201" s="256" t="s">
        <v>3036</v>
      </c>
      <c r="E1201" s="256" t="s">
        <v>3037</v>
      </c>
      <c r="F1201" s="256" t="s">
        <v>3023</v>
      </c>
      <c r="H1201" s="257">
        <v>101</v>
      </c>
      <c r="I1201" s="257">
        <v>38331.21</v>
      </c>
    </row>
    <row r="1202" spans="3:9" x14ac:dyDescent="0.2">
      <c r="C1202" s="255">
        <v>45153</v>
      </c>
      <c r="D1202" s="256" t="s">
        <v>3038</v>
      </c>
      <c r="E1202" s="256" t="s">
        <v>3039</v>
      </c>
      <c r="F1202" s="256" t="s">
        <v>3023</v>
      </c>
      <c r="G1202" s="257">
        <v>48</v>
      </c>
      <c r="I1202" s="257">
        <v>38283.21</v>
      </c>
    </row>
    <row r="1203" spans="3:9" x14ac:dyDescent="0.2">
      <c r="C1203" s="255">
        <v>45154</v>
      </c>
      <c r="D1203" s="256" t="s">
        <v>3040</v>
      </c>
      <c r="E1203" s="256" t="s">
        <v>3041</v>
      </c>
      <c r="F1203" s="256" t="s">
        <v>3042</v>
      </c>
      <c r="G1203" s="257">
        <v>34</v>
      </c>
      <c r="I1203" s="257">
        <v>38249.21</v>
      </c>
    </row>
    <row r="1204" spans="3:9" x14ac:dyDescent="0.2">
      <c r="C1204" s="255">
        <v>45154</v>
      </c>
      <c r="D1204" s="256" t="s">
        <v>3043</v>
      </c>
      <c r="E1204" s="256" t="s">
        <v>3044</v>
      </c>
      <c r="F1204" s="256" t="s">
        <v>3042</v>
      </c>
      <c r="G1204" s="257">
        <v>28</v>
      </c>
      <c r="I1204" s="257">
        <v>38221.21</v>
      </c>
    </row>
    <row r="1205" spans="3:9" x14ac:dyDescent="0.2">
      <c r="C1205" s="255">
        <v>45154</v>
      </c>
      <c r="D1205" s="256" t="s">
        <v>3045</v>
      </c>
      <c r="E1205" s="256" t="s">
        <v>3046</v>
      </c>
      <c r="F1205" s="256" t="s">
        <v>3042</v>
      </c>
      <c r="G1205" s="257">
        <v>37</v>
      </c>
      <c r="I1205" s="257">
        <v>38184.21</v>
      </c>
    </row>
    <row r="1206" spans="3:9" x14ac:dyDescent="0.2">
      <c r="C1206" s="255">
        <v>45154</v>
      </c>
      <c r="D1206" s="256" t="s">
        <v>3047</v>
      </c>
      <c r="E1206" s="256" t="s">
        <v>3048</v>
      </c>
      <c r="F1206" s="256" t="s">
        <v>3042</v>
      </c>
      <c r="H1206" s="257">
        <v>170</v>
      </c>
      <c r="I1206" s="257">
        <v>38354.21</v>
      </c>
    </row>
    <row r="1207" spans="3:9" x14ac:dyDescent="0.2">
      <c r="C1207" s="255">
        <v>45155</v>
      </c>
      <c r="D1207" s="256" t="s">
        <v>3049</v>
      </c>
      <c r="E1207" s="256" t="s">
        <v>3050</v>
      </c>
      <c r="F1207" s="256" t="s">
        <v>3051</v>
      </c>
      <c r="G1207" s="257">
        <v>170</v>
      </c>
      <c r="I1207" s="257">
        <v>38184.21</v>
      </c>
    </row>
    <row r="1208" spans="3:9" x14ac:dyDescent="0.2">
      <c r="C1208" s="255">
        <v>45155</v>
      </c>
      <c r="D1208" s="256" t="s">
        <v>3052</v>
      </c>
      <c r="E1208" s="256" t="s">
        <v>3053</v>
      </c>
      <c r="F1208" s="256" t="s">
        <v>3051</v>
      </c>
      <c r="G1208" s="257">
        <v>86</v>
      </c>
      <c r="I1208" s="257">
        <v>38098.21</v>
      </c>
    </row>
    <row r="1209" spans="3:9" x14ac:dyDescent="0.2">
      <c r="C1209" s="255">
        <v>45155</v>
      </c>
      <c r="D1209" s="256" t="s">
        <v>3054</v>
      </c>
      <c r="E1209" s="256" t="s">
        <v>3055</v>
      </c>
      <c r="F1209" s="256" t="s">
        <v>3051</v>
      </c>
      <c r="G1209" s="257">
        <v>100</v>
      </c>
      <c r="I1209" s="257">
        <v>37998.21</v>
      </c>
    </row>
    <row r="1210" spans="3:9" x14ac:dyDescent="0.2">
      <c r="C1210" s="255">
        <v>45155</v>
      </c>
      <c r="D1210" s="256" t="s">
        <v>3056</v>
      </c>
      <c r="E1210" s="256" t="s">
        <v>3057</v>
      </c>
      <c r="F1210" s="256" t="s">
        <v>3051</v>
      </c>
      <c r="G1210" s="257">
        <v>20</v>
      </c>
      <c r="I1210" s="257">
        <v>37978.21</v>
      </c>
    </row>
    <row r="1211" spans="3:9" x14ac:dyDescent="0.2">
      <c r="C1211" s="255">
        <v>45155</v>
      </c>
      <c r="D1211" s="256" t="s">
        <v>3058</v>
      </c>
      <c r="E1211" s="256" t="s">
        <v>3059</v>
      </c>
      <c r="F1211" s="256" t="s">
        <v>3051</v>
      </c>
      <c r="G1211" s="257">
        <v>70</v>
      </c>
      <c r="I1211" s="257">
        <v>37908.21</v>
      </c>
    </row>
    <row r="1212" spans="3:9" x14ac:dyDescent="0.2">
      <c r="C1212" s="255">
        <v>45155</v>
      </c>
      <c r="D1212" s="256" t="s">
        <v>3060</v>
      </c>
      <c r="E1212" s="256" t="s">
        <v>3061</v>
      </c>
      <c r="F1212" s="256" t="s">
        <v>3051</v>
      </c>
      <c r="G1212" s="257">
        <v>50</v>
      </c>
      <c r="I1212" s="257">
        <v>37858.21</v>
      </c>
    </row>
    <row r="1213" spans="3:9" x14ac:dyDescent="0.2">
      <c r="C1213" s="255">
        <v>45156</v>
      </c>
      <c r="D1213" s="256" t="s">
        <v>3062</v>
      </c>
      <c r="E1213" s="256" t="s">
        <v>3063</v>
      </c>
      <c r="F1213" s="256" t="s">
        <v>3064</v>
      </c>
      <c r="G1213" s="257">
        <v>10</v>
      </c>
      <c r="I1213" s="257">
        <v>37848.21</v>
      </c>
    </row>
    <row r="1214" spans="3:9" x14ac:dyDescent="0.2">
      <c r="C1214" s="255">
        <v>45156</v>
      </c>
      <c r="D1214" s="256" t="s">
        <v>3065</v>
      </c>
      <c r="E1214" s="256" t="s">
        <v>3066</v>
      </c>
      <c r="F1214" s="256" t="s">
        <v>3064</v>
      </c>
      <c r="G1214" s="257">
        <v>124</v>
      </c>
      <c r="I1214" s="257">
        <v>37724.21</v>
      </c>
    </row>
    <row r="1215" spans="3:9" x14ac:dyDescent="0.2">
      <c r="C1215" s="255">
        <v>45156</v>
      </c>
      <c r="D1215" s="256" t="s">
        <v>3067</v>
      </c>
      <c r="E1215" s="256" t="s">
        <v>3068</v>
      </c>
      <c r="F1215" s="256" t="s">
        <v>3064</v>
      </c>
      <c r="G1215" s="257">
        <v>112</v>
      </c>
      <c r="I1215" s="257">
        <v>37612.21</v>
      </c>
    </row>
    <row r="1216" spans="3:9" x14ac:dyDescent="0.2">
      <c r="C1216" s="255">
        <v>45157</v>
      </c>
      <c r="D1216" s="256" t="s">
        <v>3069</v>
      </c>
      <c r="E1216" s="256" t="s">
        <v>3070</v>
      </c>
      <c r="F1216" s="256" t="s">
        <v>3071</v>
      </c>
      <c r="G1216" s="257">
        <v>110</v>
      </c>
      <c r="I1216" s="257">
        <v>37502.21</v>
      </c>
    </row>
    <row r="1217" spans="3:9" x14ac:dyDescent="0.2">
      <c r="C1217" s="255">
        <v>45157</v>
      </c>
      <c r="D1217" s="256" t="s">
        <v>3072</v>
      </c>
      <c r="E1217" s="256" t="s">
        <v>3073</v>
      </c>
      <c r="F1217" s="256" t="s">
        <v>3071</v>
      </c>
      <c r="G1217" s="257">
        <v>104</v>
      </c>
      <c r="I1217" s="257">
        <v>37398.21</v>
      </c>
    </row>
    <row r="1218" spans="3:9" x14ac:dyDescent="0.2">
      <c r="C1218" s="255">
        <v>45157</v>
      </c>
      <c r="D1218" s="256" t="s">
        <v>3074</v>
      </c>
      <c r="E1218" s="256" t="s">
        <v>3075</v>
      </c>
      <c r="F1218" s="256" t="s">
        <v>3071</v>
      </c>
      <c r="H1218" s="257">
        <v>269</v>
      </c>
      <c r="I1218" s="257">
        <v>37667.21</v>
      </c>
    </row>
    <row r="1219" spans="3:9" x14ac:dyDescent="0.2">
      <c r="C1219" s="255">
        <v>45158</v>
      </c>
      <c r="D1219" s="256" t="s">
        <v>3076</v>
      </c>
      <c r="E1219" s="256" t="s">
        <v>3077</v>
      </c>
      <c r="F1219" s="256" t="s">
        <v>3078</v>
      </c>
      <c r="G1219" s="257">
        <v>90</v>
      </c>
      <c r="I1219" s="257">
        <v>37577.21</v>
      </c>
    </row>
    <row r="1220" spans="3:9" x14ac:dyDescent="0.2">
      <c r="C1220" s="255">
        <v>45159</v>
      </c>
      <c r="D1220" s="256" t="s">
        <v>3079</v>
      </c>
      <c r="E1220" s="256" t="s">
        <v>3080</v>
      </c>
      <c r="F1220" s="256" t="s">
        <v>3081</v>
      </c>
      <c r="G1220" s="257">
        <v>240</v>
      </c>
      <c r="I1220" s="257">
        <v>37337.21</v>
      </c>
    </row>
    <row r="1221" spans="3:9" x14ac:dyDescent="0.2">
      <c r="C1221" s="255">
        <v>45159</v>
      </c>
      <c r="D1221" s="256" t="s">
        <v>3082</v>
      </c>
      <c r="E1221" s="256" t="s">
        <v>3083</v>
      </c>
      <c r="F1221" s="256" t="s">
        <v>3081</v>
      </c>
      <c r="G1221" s="257">
        <v>10</v>
      </c>
      <c r="I1221" s="257">
        <v>37327.21</v>
      </c>
    </row>
    <row r="1222" spans="3:9" x14ac:dyDescent="0.2">
      <c r="C1222" s="255">
        <v>45159</v>
      </c>
      <c r="D1222" s="256" t="s">
        <v>3084</v>
      </c>
      <c r="E1222" s="256" t="s">
        <v>3085</v>
      </c>
      <c r="F1222" s="256" t="s">
        <v>3081</v>
      </c>
      <c r="G1222" s="257">
        <v>284</v>
      </c>
      <c r="I1222" s="257">
        <v>37043.21</v>
      </c>
    </row>
    <row r="1223" spans="3:9" x14ac:dyDescent="0.2">
      <c r="C1223" s="255">
        <v>45159</v>
      </c>
      <c r="D1223" s="256" t="s">
        <v>3086</v>
      </c>
      <c r="E1223" s="256" t="s">
        <v>3087</v>
      </c>
      <c r="F1223" s="256" t="s">
        <v>3081</v>
      </c>
      <c r="G1223" s="257">
        <v>24</v>
      </c>
      <c r="I1223" s="257">
        <v>37019.21</v>
      </c>
    </row>
    <row r="1224" spans="3:9" x14ac:dyDescent="0.2">
      <c r="C1224" s="255">
        <v>45159</v>
      </c>
      <c r="D1224" s="256" t="s">
        <v>3088</v>
      </c>
      <c r="E1224" s="256" t="s">
        <v>3089</v>
      </c>
      <c r="F1224" s="256" t="s">
        <v>3081</v>
      </c>
      <c r="G1224" s="257">
        <v>690</v>
      </c>
      <c r="I1224" s="257">
        <v>36329.21</v>
      </c>
    </row>
    <row r="1225" spans="3:9" x14ac:dyDescent="0.2">
      <c r="C1225" s="255">
        <v>45160</v>
      </c>
      <c r="D1225" s="256" t="s">
        <v>3090</v>
      </c>
      <c r="E1225" s="256" t="s">
        <v>3091</v>
      </c>
      <c r="F1225" s="256" t="s">
        <v>3092</v>
      </c>
      <c r="G1225" s="257">
        <v>98</v>
      </c>
      <c r="I1225" s="257">
        <v>36231.21</v>
      </c>
    </row>
    <row r="1226" spans="3:9" x14ac:dyDescent="0.2">
      <c r="C1226" s="255">
        <v>45160</v>
      </c>
      <c r="D1226" s="256" t="s">
        <v>3093</v>
      </c>
      <c r="E1226" s="256" t="s">
        <v>3094</v>
      </c>
      <c r="F1226" s="256" t="s">
        <v>3092</v>
      </c>
      <c r="H1226" s="257">
        <v>20</v>
      </c>
      <c r="I1226" s="257">
        <v>36251.21</v>
      </c>
    </row>
    <row r="1227" spans="3:9" x14ac:dyDescent="0.2">
      <c r="C1227" s="255">
        <v>45160</v>
      </c>
      <c r="D1227" s="256" t="s">
        <v>3095</v>
      </c>
      <c r="E1227" s="256" t="s">
        <v>3096</v>
      </c>
      <c r="F1227" s="256" t="s">
        <v>3092</v>
      </c>
      <c r="G1227" s="257">
        <v>62</v>
      </c>
      <c r="I1227" s="257">
        <v>36189.21</v>
      </c>
    </row>
    <row r="1228" spans="3:9" x14ac:dyDescent="0.2">
      <c r="C1228" s="255">
        <v>45160</v>
      </c>
      <c r="D1228" s="256" t="s">
        <v>3097</v>
      </c>
      <c r="E1228" s="256" t="s">
        <v>3098</v>
      </c>
      <c r="F1228" s="256" t="s">
        <v>3092</v>
      </c>
      <c r="G1228" s="257">
        <v>100</v>
      </c>
      <c r="I1228" s="257">
        <v>36089.21</v>
      </c>
    </row>
    <row r="1229" spans="3:9" x14ac:dyDescent="0.2">
      <c r="C1229" s="255">
        <v>45161</v>
      </c>
      <c r="D1229" s="256" t="s">
        <v>3099</v>
      </c>
      <c r="E1229" s="256" t="s">
        <v>3100</v>
      </c>
      <c r="F1229" s="256" t="s">
        <v>3101</v>
      </c>
      <c r="G1229" s="257">
        <v>100</v>
      </c>
      <c r="I1229" s="257">
        <v>35989.21</v>
      </c>
    </row>
    <row r="1230" spans="3:9" x14ac:dyDescent="0.2">
      <c r="C1230" s="255">
        <v>45163</v>
      </c>
      <c r="D1230" s="256" t="s">
        <v>3102</v>
      </c>
      <c r="E1230" s="256" t="s">
        <v>3103</v>
      </c>
      <c r="F1230" s="256" t="s">
        <v>3104</v>
      </c>
      <c r="G1230" s="257">
        <v>28</v>
      </c>
      <c r="I1230" s="257">
        <v>35961.21</v>
      </c>
    </row>
    <row r="1231" spans="3:9" x14ac:dyDescent="0.2">
      <c r="C1231" s="255">
        <v>45163</v>
      </c>
      <c r="D1231" s="256" t="s">
        <v>3105</v>
      </c>
      <c r="E1231" s="256" t="s">
        <v>3106</v>
      </c>
      <c r="F1231" s="256" t="s">
        <v>3104</v>
      </c>
      <c r="G1231" s="257">
        <v>40</v>
      </c>
      <c r="I1231" s="257">
        <v>35921.21</v>
      </c>
    </row>
    <row r="1232" spans="3:9" x14ac:dyDescent="0.2">
      <c r="C1232" s="255">
        <v>45164</v>
      </c>
      <c r="D1232" s="256" t="s">
        <v>3107</v>
      </c>
      <c r="E1232" s="256" t="s">
        <v>3108</v>
      </c>
      <c r="F1232" s="256" t="s">
        <v>3109</v>
      </c>
      <c r="G1232" s="257">
        <v>1061</v>
      </c>
      <c r="I1232" s="257">
        <v>34860.21</v>
      </c>
    </row>
    <row r="1233" spans="3:9" x14ac:dyDescent="0.2">
      <c r="C1233" s="255">
        <v>45165</v>
      </c>
      <c r="D1233" s="256" t="s">
        <v>3110</v>
      </c>
      <c r="E1233" s="256" t="s">
        <v>3111</v>
      </c>
      <c r="F1233" s="256" t="s">
        <v>3112</v>
      </c>
      <c r="G1233" s="257">
        <v>100</v>
      </c>
      <c r="I1233" s="257">
        <v>34760.21</v>
      </c>
    </row>
    <row r="1234" spans="3:9" x14ac:dyDescent="0.2">
      <c r="C1234" s="255">
        <v>45166</v>
      </c>
      <c r="D1234" s="256" t="s">
        <v>3113</v>
      </c>
      <c r="E1234" s="256" t="s">
        <v>3114</v>
      </c>
      <c r="F1234" s="256" t="s">
        <v>3115</v>
      </c>
      <c r="G1234" s="257">
        <v>81</v>
      </c>
      <c r="I1234" s="257">
        <v>34679.21</v>
      </c>
    </row>
    <row r="1235" spans="3:9" x14ac:dyDescent="0.2">
      <c r="C1235" s="255">
        <v>45166</v>
      </c>
      <c r="D1235" s="256" t="s">
        <v>3116</v>
      </c>
      <c r="E1235" s="256" t="s">
        <v>3117</v>
      </c>
      <c r="F1235" s="256" t="s">
        <v>3115</v>
      </c>
      <c r="G1235" s="257">
        <v>10</v>
      </c>
      <c r="I1235" s="257">
        <v>34669.21</v>
      </c>
    </row>
    <row r="1236" spans="3:9" x14ac:dyDescent="0.2">
      <c r="C1236" s="255">
        <v>45166</v>
      </c>
      <c r="D1236" s="256" t="s">
        <v>3118</v>
      </c>
      <c r="E1236" s="256" t="s">
        <v>3119</v>
      </c>
      <c r="F1236" s="256" t="s">
        <v>3115</v>
      </c>
      <c r="G1236" s="257">
        <v>60</v>
      </c>
      <c r="I1236" s="257">
        <v>34609.21</v>
      </c>
    </row>
    <row r="1237" spans="3:9" x14ac:dyDescent="0.2">
      <c r="C1237" s="255">
        <v>45166</v>
      </c>
      <c r="D1237" s="256" t="s">
        <v>3120</v>
      </c>
      <c r="E1237" s="256" t="s">
        <v>3121</v>
      </c>
      <c r="F1237" s="256" t="s">
        <v>3115</v>
      </c>
      <c r="G1237" s="257">
        <v>15</v>
      </c>
      <c r="I1237" s="257">
        <v>34594.21</v>
      </c>
    </row>
    <row r="1238" spans="3:9" x14ac:dyDescent="0.2">
      <c r="C1238" s="255">
        <v>45166</v>
      </c>
      <c r="D1238" s="256" t="s">
        <v>3122</v>
      </c>
      <c r="E1238" s="256" t="s">
        <v>3123</v>
      </c>
      <c r="F1238" s="256" t="s">
        <v>3115</v>
      </c>
      <c r="G1238" s="257">
        <v>48</v>
      </c>
      <c r="I1238" s="257">
        <v>34546.21</v>
      </c>
    </row>
    <row r="1239" spans="3:9" x14ac:dyDescent="0.2">
      <c r="C1239" s="255">
        <v>45167</v>
      </c>
      <c r="D1239" s="256" t="s">
        <v>3124</v>
      </c>
      <c r="E1239" s="256" t="s">
        <v>3125</v>
      </c>
      <c r="F1239" s="256" t="s">
        <v>3126</v>
      </c>
      <c r="G1239" s="257">
        <v>30</v>
      </c>
      <c r="I1239" s="257">
        <v>34516.21</v>
      </c>
    </row>
    <row r="1240" spans="3:9" x14ac:dyDescent="0.2">
      <c r="C1240" s="255">
        <v>45168</v>
      </c>
      <c r="D1240" s="256" t="s">
        <v>3127</v>
      </c>
      <c r="E1240" s="256" t="s">
        <v>3128</v>
      </c>
      <c r="F1240" s="256" t="s">
        <v>3129</v>
      </c>
      <c r="G1240" s="257">
        <v>100</v>
      </c>
      <c r="I1240" s="257">
        <v>34416.21</v>
      </c>
    </row>
    <row r="1241" spans="3:9" x14ac:dyDescent="0.2">
      <c r="C1241" s="255">
        <v>45168</v>
      </c>
      <c r="D1241" s="256" t="s">
        <v>3130</v>
      </c>
      <c r="E1241" s="256" t="s">
        <v>3131</v>
      </c>
      <c r="F1241" s="256" t="s">
        <v>3129</v>
      </c>
      <c r="G1241" s="257">
        <v>100</v>
      </c>
      <c r="I1241" s="257">
        <v>34316.21</v>
      </c>
    </row>
    <row r="1242" spans="3:9" x14ac:dyDescent="0.2">
      <c r="C1242" s="255">
        <v>45168</v>
      </c>
      <c r="D1242" s="256" t="s">
        <v>3132</v>
      </c>
      <c r="E1242" s="256" t="s">
        <v>3133</v>
      </c>
      <c r="F1242" s="256" t="s">
        <v>3129</v>
      </c>
      <c r="G1242" s="257">
        <v>80</v>
      </c>
      <c r="I1242" s="257">
        <v>34236.21</v>
      </c>
    </row>
    <row r="1243" spans="3:9" x14ac:dyDescent="0.2">
      <c r="C1243" s="255">
        <v>45168</v>
      </c>
      <c r="D1243" s="256" t="s">
        <v>3134</v>
      </c>
      <c r="E1243" s="256" t="s">
        <v>3135</v>
      </c>
      <c r="F1243" s="256" t="s">
        <v>3129</v>
      </c>
      <c r="G1243" s="257">
        <v>16</v>
      </c>
      <c r="I1243" s="257">
        <v>34220.21</v>
      </c>
    </row>
    <row r="1244" spans="3:9" x14ac:dyDescent="0.2">
      <c r="C1244" s="255">
        <v>45168</v>
      </c>
      <c r="D1244" s="256" t="s">
        <v>3136</v>
      </c>
      <c r="E1244" s="256" t="s">
        <v>3137</v>
      </c>
      <c r="F1244" s="256" t="s">
        <v>3129</v>
      </c>
      <c r="G1244" s="257">
        <v>17</v>
      </c>
      <c r="I1244" s="257">
        <v>34203.21</v>
      </c>
    </row>
    <row r="1245" spans="3:9" x14ac:dyDescent="0.2">
      <c r="C1245" s="255">
        <v>45168</v>
      </c>
      <c r="D1245" s="256" t="s">
        <v>3138</v>
      </c>
      <c r="E1245" s="256" t="s">
        <v>3139</v>
      </c>
      <c r="F1245" s="256" t="s">
        <v>3129</v>
      </c>
      <c r="G1245" s="257">
        <v>50</v>
      </c>
      <c r="I1245" s="257">
        <v>34153.21</v>
      </c>
    </row>
    <row r="1246" spans="3:9" x14ac:dyDescent="0.2">
      <c r="C1246" s="255">
        <v>45168</v>
      </c>
      <c r="D1246" s="256" t="s">
        <v>3140</v>
      </c>
      <c r="E1246" s="256" t="s">
        <v>3141</v>
      </c>
      <c r="F1246" s="256" t="s">
        <v>3129</v>
      </c>
      <c r="G1246" s="257">
        <v>235</v>
      </c>
      <c r="I1246" s="257">
        <v>33918.21</v>
      </c>
    </row>
    <row r="1247" spans="3:9" x14ac:dyDescent="0.2">
      <c r="C1247" s="255">
        <v>45168</v>
      </c>
      <c r="D1247" s="256" t="s">
        <v>3142</v>
      </c>
      <c r="E1247" s="256" t="s">
        <v>3143</v>
      </c>
      <c r="F1247" s="256" t="s">
        <v>3129</v>
      </c>
      <c r="H1247" s="257">
        <v>132</v>
      </c>
      <c r="I1247" s="257">
        <v>34050.21</v>
      </c>
    </row>
    <row r="1248" spans="3:9" x14ac:dyDescent="0.2">
      <c r="C1248" s="255">
        <v>45168</v>
      </c>
      <c r="D1248" s="256" t="s">
        <v>3144</v>
      </c>
      <c r="E1248" s="256" t="s">
        <v>3145</v>
      </c>
      <c r="F1248" s="256" t="s">
        <v>3129</v>
      </c>
      <c r="H1248" s="257">
        <v>132</v>
      </c>
      <c r="I1248" s="257">
        <v>34182.21</v>
      </c>
    </row>
    <row r="1249" spans="3:9" x14ac:dyDescent="0.2">
      <c r="C1249" s="255">
        <v>45168</v>
      </c>
      <c r="D1249" s="256" t="s">
        <v>3146</v>
      </c>
      <c r="E1249" s="256" t="s">
        <v>3147</v>
      </c>
      <c r="F1249" s="256" t="s">
        <v>3129</v>
      </c>
      <c r="G1249" s="257">
        <v>180</v>
      </c>
      <c r="I1249" s="257">
        <v>34002.21</v>
      </c>
    </row>
    <row r="1250" spans="3:9" x14ac:dyDescent="0.2">
      <c r="C1250" s="255">
        <v>45168</v>
      </c>
      <c r="D1250" s="256" t="s">
        <v>3148</v>
      </c>
      <c r="E1250" s="256" t="s">
        <v>3149</v>
      </c>
      <c r="F1250" s="256" t="s">
        <v>3129</v>
      </c>
      <c r="G1250" s="257">
        <v>154</v>
      </c>
      <c r="I1250" s="257">
        <v>33848.21</v>
      </c>
    </row>
    <row r="1251" spans="3:9" x14ac:dyDescent="0.2">
      <c r="C1251" s="255">
        <v>45168</v>
      </c>
      <c r="D1251" s="256" t="s">
        <v>3150</v>
      </c>
      <c r="E1251" s="256" t="s">
        <v>3151</v>
      </c>
      <c r="F1251" s="256" t="s">
        <v>3129</v>
      </c>
      <c r="H1251" s="257">
        <v>10</v>
      </c>
      <c r="I1251" s="257">
        <v>33858.21</v>
      </c>
    </row>
    <row r="1252" spans="3:9" x14ac:dyDescent="0.2">
      <c r="C1252" s="255">
        <v>45168</v>
      </c>
      <c r="D1252" s="256" t="s">
        <v>3152</v>
      </c>
      <c r="E1252" s="256" t="s">
        <v>3153</v>
      </c>
      <c r="F1252" s="256" t="s">
        <v>3129</v>
      </c>
      <c r="H1252" s="257">
        <v>107</v>
      </c>
      <c r="I1252" s="257">
        <v>33965.21</v>
      </c>
    </row>
    <row r="1253" spans="3:9" x14ac:dyDescent="0.2">
      <c r="C1253" s="255">
        <v>45168</v>
      </c>
      <c r="D1253" s="256" t="s">
        <v>3154</v>
      </c>
      <c r="E1253" s="256" t="s">
        <v>3155</v>
      </c>
      <c r="F1253" s="256" t="s">
        <v>3129</v>
      </c>
      <c r="H1253" s="257">
        <v>95</v>
      </c>
      <c r="I1253" s="257">
        <v>34060.21</v>
      </c>
    </row>
    <row r="1254" spans="3:9" x14ac:dyDescent="0.2">
      <c r="C1254" s="255">
        <v>45168</v>
      </c>
      <c r="D1254" s="256" t="s">
        <v>3156</v>
      </c>
      <c r="E1254" s="256" t="s">
        <v>3157</v>
      </c>
      <c r="F1254" s="256" t="s">
        <v>3129</v>
      </c>
      <c r="H1254" s="257">
        <v>230</v>
      </c>
      <c r="I1254" s="257">
        <v>34290.21</v>
      </c>
    </row>
    <row r="1255" spans="3:9" x14ac:dyDescent="0.2">
      <c r="C1255" s="255">
        <v>45168</v>
      </c>
      <c r="D1255" s="256" t="s">
        <v>3158</v>
      </c>
      <c r="E1255" s="256" t="s">
        <v>3159</v>
      </c>
      <c r="F1255" s="256" t="s">
        <v>3129</v>
      </c>
      <c r="H1255" s="257">
        <v>17</v>
      </c>
      <c r="I1255" s="257">
        <v>34307.21</v>
      </c>
    </row>
    <row r="1256" spans="3:9" x14ac:dyDescent="0.2">
      <c r="C1256" s="255">
        <v>45168</v>
      </c>
      <c r="D1256" s="256" t="s">
        <v>3160</v>
      </c>
      <c r="E1256" s="256" t="s">
        <v>3161</v>
      </c>
      <c r="F1256" s="256" t="s">
        <v>3129</v>
      </c>
      <c r="G1256" s="257">
        <v>17</v>
      </c>
      <c r="I1256" s="257">
        <v>34290.21</v>
      </c>
    </row>
    <row r="1257" spans="3:9" x14ac:dyDescent="0.2">
      <c r="C1257" s="255">
        <v>45168</v>
      </c>
      <c r="D1257" s="256" t="s">
        <v>3162</v>
      </c>
      <c r="E1257" s="256" t="s">
        <v>3163</v>
      </c>
      <c r="F1257" s="256" t="s">
        <v>3129</v>
      </c>
      <c r="H1257" s="257">
        <v>10</v>
      </c>
      <c r="I1257" s="257">
        <v>34300.21</v>
      </c>
    </row>
    <row r="1258" spans="3:9" x14ac:dyDescent="0.2">
      <c r="C1258" s="255">
        <v>45168</v>
      </c>
      <c r="D1258" s="256" t="s">
        <v>3164</v>
      </c>
      <c r="E1258" s="256" t="s">
        <v>3165</v>
      </c>
      <c r="F1258" s="256" t="s">
        <v>3129</v>
      </c>
      <c r="G1258" s="257">
        <v>230</v>
      </c>
      <c r="I1258" s="257">
        <v>34070.21</v>
      </c>
    </row>
    <row r="1259" spans="3:9" x14ac:dyDescent="0.2">
      <c r="C1259" s="255">
        <v>45168</v>
      </c>
      <c r="D1259" s="256" t="s">
        <v>3166</v>
      </c>
      <c r="E1259" s="256" t="s">
        <v>3167</v>
      </c>
      <c r="F1259" s="256" t="s">
        <v>3129</v>
      </c>
      <c r="G1259" s="257">
        <v>1000</v>
      </c>
      <c r="I1259" s="257">
        <v>33070.21</v>
      </c>
    </row>
    <row r="1260" spans="3:9" x14ac:dyDescent="0.2">
      <c r="C1260" s="255">
        <v>45168</v>
      </c>
      <c r="D1260" s="256" t="s">
        <v>3168</v>
      </c>
      <c r="E1260" s="256" t="s">
        <v>3169</v>
      </c>
      <c r="F1260" s="256" t="s">
        <v>3129</v>
      </c>
      <c r="H1260" s="257">
        <v>220</v>
      </c>
      <c r="I1260" s="257">
        <v>33290.21</v>
      </c>
    </row>
    <row r="1261" spans="3:9" x14ac:dyDescent="0.2">
      <c r="C1261" s="255">
        <v>45168</v>
      </c>
      <c r="D1261" s="256" t="s">
        <v>3170</v>
      </c>
      <c r="E1261" s="256" t="s">
        <v>3171</v>
      </c>
      <c r="F1261" s="256" t="s">
        <v>3129</v>
      </c>
      <c r="G1261" s="257">
        <v>220</v>
      </c>
      <c r="I1261" s="257">
        <v>33070.21</v>
      </c>
    </row>
    <row r="1262" spans="3:9" x14ac:dyDescent="0.2">
      <c r="C1262" s="255">
        <v>45169</v>
      </c>
      <c r="D1262" s="256" t="s">
        <v>3172</v>
      </c>
      <c r="E1262" s="256" t="s">
        <v>3173</v>
      </c>
      <c r="F1262" s="256" t="s">
        <v>3174</v>
      </c>
      <c r="G1262" s="257">
        <v>25</v>
      </c>
      <c r="I1262" s="257">
        <v>33045.21</v>
      </c>
    </row>
    <row r="1263" spans="3:9" x14ac:dyDescent="0.2">
      <c r="C1263" s="255">
        <v>45170</v>
      </c>
      <c r="D1263" s="256" t="s">
        <v>3175</v>
      </c>
      <c r="E1263" s="256" t="s">
        <v>3176</v>
      </c>
      <c r="F1263" s="256" t="s">
        <v>3177</v>
      </c>
      <c r="G1263" s="257">
        <v>150</v>
      </c>
      <c r="I1263" s="257">
        <v>32895.21</v>
      </c>
    </row>
    <row r="1264" spans="3:9" x14ac:dyDescent="0.2">
      <c r="C1264" s="255">
        <v>45170</v>
      </c>
      <c r="D1264" s="256" t="s">
        <v>3178</v>
      </c>
      <c r="E1264" s="256" t="s">
        <v>3179</v>
      </c>
      <c r="F1264" s="256" t="s">
        <v>3177</v>
      </c>
      <c r="G1264" s="257">
        <v>55</v>
      </c>
      <c r="I1264" s="257">
        <v>32840.21</v>
      </c>
    </row>
    <row r="1265" spans="3:9" x14ac:dyDescent="0.2">
      <c r="C1265" s="255">
        <v>45170</v>
      </c>
      <c r="D1265" s="256" t="s">
        <v>3180</v>
      </c>
      <c r="E1265" s="256" t="s">
        <v>3181</v>
      </c>
      <c r="F1265" s="256" t="s">
        <v>3177</v>
      </c>
      <c r="G1265" s="257">
        <v>7050</v>
      </c>
      <c r="I1265" s="257">
        <v>25790.21</v>
      </c>
    </row>
    <row r="1266" spans="3:9" x14ac:dyDescent="0.2">
      <c r="C1266" s="255">
        <v>45171</v>
      </c>
      <c r="D1266" s="256" t="s">
        <v>3182</v>
      </c>
      <c r="E1266" s="256" t="s">
        <v>3183</v>
      </c>
      <c r="F1266" s="256" t="s">
        <v>3184</v>
      </c>
      <c r="G1266" s="257">
        <v>50</v>
      </c>
      <c r="I1266" s="257">
        <v>25740.21</v>
      </c>
    </row>
    <row r="1267" spans="3:9" x14ac:dyDescent="0.2">
      <c r="C1267" s="255">
        <v>45171</v>
      </c>
      <c r="D1267" s="256" t="s">
        <v>3185</v>
      </c>
      <c r="E1267" s="256" t="s">
        <v>3186</v>
      </c>
      <c r="F1267" s="256" t="s">
        <v>3184</v>
      </c>
      <c r="G1267" s="257">
        <v>1</v>
      </c>
      <c r="I1267" s="257">
        <v>25739.21</v>
      </c>
    </row>
    <row r="1268" spans="3:9" x14ac:dyDescent="0.2">
      <c r="C1268" s="255">
        <v>45171</v>
      </c>
      <c r="D1268" s="256" t="s">
        <v>3187</v>
      </c>
      <c r="E1268" s="256" t="s">
        <v>3188</v>
      </c>
      <c r="F1268" s="256" t="s">
        <v>3184</v>
      </c>
      <c r="G1268" s="257">
        <v>225</v>
      </c>
      <c r="I1268" s="257">
        <v>25514.21</v>
      </c>
    </row>
    <row r="1269" spans="3:9" x14ac:dyDescent="0.2">
      <c r="C1269" s="255">
        <v>45172</v>
      </c>
      <c r="D1269" s="256" t="s">
        <v>3189</v>
      </c>
      <c r="E1269" s="256" t="s">
        <v>3190</v>
      </c>
      <c r="F1269" s="256" t="s">
        <v>3191</v>
      </c>
      <c r="G1269" s="257">
        <v>400</v>
      </c>
      <c r="I1269" s="257">
        <v>25114.21</v>
      </c>
    </row>
    <row r="1270" spans="3:9" x14ac:dyDescent="0.2">
      <c r="C1270" s="255">
        <v>45173</v>
      </c>
      <c r="D1270" s="256" t="s">
        <v>3192</v>
      </c>
      <c r="E1270" s="256" t="s">
        <v>3193</v>
      </c>
      <c r="F1270" s="256" t="s">
        <v>3194</v>
      </c>
      <c r="H1270" s="257">
        <v>1349</v>
      </c>
      <c r="I1270" s="257">
        <v>26463.21</v>
      </c>
    </row>
    <row r="1271" spans="3:9" x14ac:dyDescent="0.2">
      <c r="C1271" s="255">
        <v>45173</v>
      </c>
      <c r="D1271" s="256" t="s">
        <v>3195</v>
      </c>
      <c r="E1271" s="256" t="s">
        <v>3196</v>
      </c>
      <c r="F1271" s="256" t="s">
        <v>3194</v>
      </c>
      <c r="G1271" s="257">
        <v>1415.66</v>
      </c>
      <c r="I1271" s="257">
        <v>25047.55</v>
      </c>
    </row>
    <row r="1272" spans="3:9" x14ac:dyDescent="0.2">
      <c r="C1272" s="255">
        <v>45175</v>
      </c>
      <c r="D1272" s="256" t="s">
        <v>3197</v>
      </c>
      <c r="E1272" s="256" t="s">
        <v>3198</v>
      </c>
      <c r="F1272" s="256" t="s">
        <v>3199</v>
      </c>
      <c r="H1272" s="257">
        <v>309</v>
      </c>
      <c r="I1272" s="257">
        <v>25356.55</v>
      </c>
    </row>
    <row r="1273" spans="3:9" x14ac:dyDescent="0.2">
      <c r="C1273" s="255">
        <v>45175</v>
      </c>
      <c r="D1273" s="256" t="s">
        <v>3200</v>
      </c>
      <c r="E1273" s="256" t="s">
        <v>3201</v>
      </c>
      <c r="F1273" s="256" t="s">
        <v>3199</v>
      </c>
      <c r="G1273" s="257">
        <v>1349</v>
      </c>
      <c r="I1273" s="257">
        <v>24007.55</v>
      </c>
    </row>
    <row r="1274" spans="3:9" x14ac:dyDescent="0.2">
      <c r="C1274" s="255">
        <v>45176</v>
      </c>
      <c r="D1274" s="256" t="s">
        <v>3202</v>
      </c>
      <c r="E1274" s="256" t="s">
        <v>3203</v>
      </c>
      <c r="F1274" s="256" t="s">
        <v>3204</v>
      </c>
      <c r="G1274" s="257">
        <v>1747.2</v>
      </c>
      <c r="I1274" s="257">
        <v>22260.35</v>
      </c>
    </row>
    <row r="1275" spans="3:9" x14ac:dyDescent="0.2">
      <c r="C1275" s="255">
        <v>45178</v>
      </c>
      <c r="D1275" s="256" t="s">
        <v>3205</v>
      </c>
      <c r="E1275" s="256" t="s">
        <v>3206</v>
      </c>
      <c r="F1275" s="256" t="s">
        <v>3207</v>
      </c>
      <c r="H1275" s="257">
        <v>1349</v>
      </c>
      <c r="I1275" s="257">
        <v>23609.35</v>
      </c>
    </row>
    <row r="1276" spans="3:9" x14ac:dyDescent="0.2">
      <c r="C1276" s="255">
        <v>45178</v>
      </c>
      <c r="D1276" s="256" t="s">
        <v>3208</v>
      </c>
      <c r="E1276" s="256" t="s">
        <v>3209</v>
      </c>
      <c r="F1276" s="256" t="s">
        <v>3207</v>
      </c>
      <c r="G1276" s="257">
        <v>1349</v>
      </c>
      <c r="I1276" s="257">
        <v>22260.35</v>
      </c>
    </row>
    <row r="1277" spans="3:9" x14ac:dyDescent="0.2">
      <c r="C1277" s="255">
        <v>45178</v>
      </c>
      <c r="D1277" s="256" t="s">
        <v>3210</v>
      </c>
      <c r="E1277" s="256" t="s">
        <v>3211</v>
      </c>
      <c r="F1277" s="256" t="s">
        <v>3207</v>
      </c>
      <c r="H1277" s="257">
        <v>1349</v>
      </c>
      <c r="I1277" s="257">
        <v>23609.35</v>
      </c>
    </row>
    <row r="1278" spans="3:9" x14ac:dyDescent="0.2">
      <c r="C1278" s="255">
        <v>45178</v>
      </c>
      <c r="D1278" s="256" t="s">
        <v>3212</v>
      </c>
      <c r="E1278" s="256" t="s">
        <v>3213</v>
      </c>
      <c r="F1278" s="256" t="s">
        <v>3207</v>
      </c>
      <c r="G1278" s="257">
        <v>1349</v>
      </c>
      <c r="I1278" s="257">
        <v>22260.35</v>
      </c>
    </row>
    <row r="1279" spans="3:9" x14ac:dyDescent="0.2">
      <c r="C1279" s="255">
        <v>45179</v>
      </c>
      <c r="D1279" s="256" t="s">
        <v>3214</v>
      </c>
      <c r="E1279" s="256" t="s">
        <v>3215</v>
      </c>
      <c r="F1279" s="256" t="s">
        <v>3216</v>
      </c>
      <c r="G1279" s="257">
        <v>78</v>
      </c>
      <c r="I1279" s="257">
        <v>22182.35</v>
      </c>
    </row>
    <row r="1280" spans="3:9" x14ac:dyDescent="0.2">
      <c r="C1280" s="255">
        <v>45180</v>
      </c>
      <c r="D1280" s="256" t="s">
        <v>3217</v>
      </c>
      <c r="E1280" s="256" t="s">
        <v>3218</v>
      </c>
      <c r="F1280" s="256" t="s">
        <v>3219</v>
      </c>
      <c r="G1280" s="257">
        <v>99</v>
      </c>
      <c r="I1280" s="257">
        <v>22083.35</v>
      </c>
    </row>
    <row r="1281" spans="3:9" x14ac:dyDescent="0.2">
      <c r="C1281" s="255">
        <v>45180</v>
      </c>
      <c r="D1281" s="256" t="s">
        <v>3220</v>
      </c>
      <c r="E1281" s="256" t="s">
        <v>3221</v>
      </c>
      <c r="F1281" s="256" t="s">
        <v>3219</v>
      </c>
      <c r="G1281" s="257">
        <v>100</v>
      </c>
      <c r="I1281" s="257">
        <v>21983.35</v>
      </c>
    </row>
    <row r="1282" spans="3:9" x14ac:dyDescent="0.2">
      <c r="C1282" s="255">
        <v>45180</v>
      </c>
      <c r="D1282" s="256" t="s">
        <v>3222</v>
      </c>
      <c r="E1282" s="256" t="s">
        <v>3223</v>
      </c>
      <c r="F1282" s="256" t="s">
        <v>3219</v>
      </c>
      <c r="G1282" s="257">
        <v>147</v>
      </c>
      <c r="I1282" s="257">
        <v>21836.35</v>
      </c>
    </row>
    <row r="1283" spans="3:9" x14ac:dyDescent="0.2">
      <c r="C1283" s="255">
        <v>45180</v>
      </c>
      <c r="D1283" s="256" t="s">
        <v>3224</v>
      </c>
      <c r="E1283" s="256" t="s">
        <v>3225</v>
      </c>
      <c r="F1283" s="256" t="s">
        <v>3219</v>
      </c>
      <c r="H1283" s="257">
        <v>1349</v>
      </c>
      <c r="I1283" s="257">
        <v>23185.35</v>
      </c>
    </row>
    <row r="1284" spans="3:9" x14ac:dyDescent="0.2">
      <c r="C1284" s="255">
        <v>45180</v>
      </c>
      <c r="D1284" s="256" t="s">
        <v>3226</v>
      </c>
      <c r="E1284" s="256" t="s">
        <v>3227</v>
      </c>
      <c r="F1284" s="256" t="s">
        <v>3219</v>
      </c>
      <c r="G1284" s="257">
        <v>1349</v>
      </c>
      <c r="I1284" s="257">
        <v>21836.35</v>
      </c>
    </row>
    <row r="1285" spans="3:9" x14ac:dyDescent="0.2">
      <c r="C1285" s="255">
        <v>45181</v>
      </c>
      <c r="D1285" s="256" t="s">
        <v>3228</v>
      </c>
      <c r="E1285" s="256" t="s">
        <v>3229</v>
      </c>
      <c r="F1285" s="256" t="s">
        <v>3230</v>
      </c>
      <c r="G1285" s="257">
        <v>100</v>
      </c>
      <c r="I1285" s="257">
        <v>21736.35</v>
      </c>
    </row>
    <row r="1286" spans="3:9" x14ac:dyDescent="0.2">
      <c r="C1286" s="255">
        <v>45181</v>
      </c>
      <c r="D1286" s="256" t="s">
        <v>3231</v>
      </c>
      <c r="E1286" s="256" t="s">
        <v>3232</v>
      </c>
      <c r="F1286" s="256" t="s">
        <v>3230</v>
      </c>
      <c r="G1286" s="257">
        <v>20</v>
      </c>
      <c r="I1286" s="257">
        <v>21716.35</v>
      </c>
    </row>
    <row r="1287" spans="3:9" x14ac:dyDescent="0.2">
      <c r="C1287" s="255">
        <v>45181</v>
      </c>
      <c r="D1287" s="256" t="s">
        <v>3233</v>
      </c>
      <c r="E1287" s="256" t="s">
        <v>3234</v>
      </c>
      <c r="F1287" s="256" t="s">
        <v>3230</v>
      </c>
      <c r="H1287" s="257">
        <v>1349</v>
      </c>
      <c r="I1287" s="257">
        <v>23065.35</v>
      </c>
    </row>
    <row r="1288" spans="3:9" x14ac:dyDescent="0.2">
      <c r="C1288" s="255">
        <v>45181</v>
      </c>
      <c r="D1288" s="256" t="s">
        <v>3235</v>
      </c>
      <c r="E1288" s="256" t="s">
        <v>3236</v>
      </c>
      <c r="F1288" s="256" t="s">
        <v>3230</v>
      </c>
      <c r="G1288" s="257">
        <v>1349</v>
      </c>
      <c r="I1288" s="257">
        <v>21716.35</v>
      </c>
    </row>
    <row r="1289" spans="3:9" x14ac:dyDescent="0.2">
      <c r="C1289" s="255">
        <v>45182</v>
      </c>
      <c r="D1289" s="256" t="s">
        <v>3237</v>
      </c>
      <c r="E1289" s="256" t="s">
        <v>3238</v>
      </c>
      <c r="F1289" s="256" t="s">
        <v>3239</v>
      </c>
      <c r="H1289" s="257">
        <v>1350</v>
      </c>
      <c r="I1289" s="257">
        <v>23066.35</v>
      </c>
    </row>
    <row r="1290" spans="3:9" x14ac:dyDescent="0.2">
      <c r="C1290" s="255">
        <v>45182</v>
      </c>
      <c r="D1290" s="256" t="s">
        <v>3240</v>
      </c>
      <c r="E1290" s="256" t="s">
        <v>3241</v>
      </c>
      <c r="F1290" s="256" t="s">
        <v>3239</v>
      </c>
      <c r="G1290" s="257">
        <v>1349</v>
      </c>
      <c r="I1290" s="257">
        <v>21717.35</v>
      </c>
    </row>
    <row r="1291" spans="3:9" x14ac:dyDescent="0.2">
      <c r="C1291" s="255">
        <v>45182</v>
      </c>
      <c r="D1291" s="256" t="s">
        <v>3242</v>
      </c>
      <c r="E1291" s="256" t="s">
        <v>3243</v>
      </c>
      <c r="F1291" s="256" t="s">
        <v>3239</v>
      </c>
      <c r="G1291" s="257">
        <v>150</v>
      </c>
      <c r="I1291" s="257">
        <v>21567.35</v>
      </c>
    </row>
    <row r="1292" spans="3:9" x14ac:dyDescent="0.2">
      <c r="C1292" s="255">
        <v>45182</v>
      </c>
      <c r="D1292" s="256" t="s">
        <v>3244</v>
      </c>
      <c r="E1292" s="256" t="s">
        <v>3245</v>
      </c>
      <c r="F1292" s="256" t="s">
        <v>3239</v>
      </c>
      <c r="G1292" s="257">
        <v>262</v>
      </c>
      <c r="I1292" s="257">
        <v>21305.35</v>
      </c>
    </row>
    <row r="1293" spans="3:9" x14ac:dyDescent="0.2">
      <c r="C1293" s="255">
        <v>45182</v>
      </c>
      <c r="D1293" s="256" t="s">
        <v>3246</v>
      </c>
      <c r="E1293" s="256" t="s">
        <v>3247</v>
      </c>
      <c r="F1293" s="256" t="s">
        <v>3239</v>
      </c>
      <c r="G1293" s="257">
        <v>44</v>
      </c>
      <c r="I1293" s="257">
        <v>21261.35</v>
      </c>
    </row>
    <row r="1294" spans="3:9" x14ac:dyDescent="0.2">
      <c r="C1294" s="255">
        <v>45182</v>
      </c>
      <c r="D1294" s="256" t="s">
        <v>3248</v>
      </c>
      <c r="E1294" s="256" t="s">
        <v>3249</v>
      </c>
      <c r="F1294" s="256" t="s">
        <v>3239</v>
      </c>
      <c r="G1294" s="257">
        <v>110</v>
      </c>
      <c r="I1294" s="257">
        <v>21151.35</v>
      </c>
    </row>
    <row r="1295" spans="3:9" x14ac:dyDescent="0.2">
      <c r="C1295" s="255">
        <v>45182</v>
      </c>
      <c r="D1295" s="256" t="s">
        <v>3250</v>
      </c>
      <c r="E1295" s="256" t="s">
        <v>3251</v>
      </c>
      <c r="F1295" s="256" t="s">
        <v>3239</v>
      </c>
      <c r="G1295" s="257">
        <v>154</v>
      </c>
      <c r="I1295" s="257">
        <v>20997.35</v>
      </c>
    </row>
    <row r="1296" spans="3:9" x14ac:dyDescent="0.2">
      <c r="C1296" s="255">
        <v>45183</v>
      </c>
      <c r="D1296" s="256" t="s">
        <v>3252</v>
      </c>
      <c r="E1296" s="256" t="s">
        <v>3253</v>
      </c>
      <c r="F1296" s="256" t="s">
        <v>3254</v>
      </c>
      <c r="G1296" s="257">
        <v>40</v>
      </c>
      <c r="I1296" s="257">
        <v>20957.349999999999</v>
      </c>
    </row>
    <row r="1297" spans="3:9" x14ac:dyDescent="0.2">
      <c r="C1297" s="255">
        <v>45183</v>
      </c>
      <c r="D1297" s="256" t="s">
        <v>3255</v>
      </c>
      <c r="E1297" s="256" t="s">
        <v>3256</v>
      </c>
      <c r="F1297" s="256" t="s">
        <v>3254</v>
      </c>
      <c r="H1297" s="257">
        <v>1349</v>
      </c>
      <c r="I1297" s="257">
        <v>22306.35</v>
      </c>
    </row>
    <row r="1298" spans="3:9" x14ac:dyDescent="0.2">
      <c r="C1298" s="255">
        <v>45183</v>
      </c>
      <c r="D1298" s="256" t="s">
        <v>3257</v>
      </c>
      <c r="E1298" s="256" t="s">
        <v>3258</v>
      </c>
      <c r="F1298" s="256" t="s">
        <v>3254</v>
      </c>
      <c r="G1298" s="257">
        <v>1349</v>
      </c>
      <c r="I1298" s="257">
        <v>20957.349999999999</v>
      </c>
    </row>
    <row r="1299" spans="3:9" x14ac:dyDescent="0.2">
      <c r="C1299" s="255">
        <v>45183</v>
      </c>
      <c r="D1299" s="256" t="s">
        <v>3259</v>
      </c>
      <c r="E1299" s="256" t="s">
        <v>3260</v>
      </c>
      <c r="F1299" s="256" t="s">
        <v>3261</v>
      </c>
      <c r="G1299" s="257">
        <v>210</v>
      </c>
      <c r="I1299" s="257">
        <v>20747.349999999999</v>
      </c>
    </row>
    <row r="1300" spans="3:9" x14ac:dyDescent="0.2">
      <c r="C1300" s="255">
        <v>45184</v>
      </c>
      <c r="D1300" s="256" t="s">
        <v>3262</v>
      </c>
      <c r="E1300" s="256" t="s">
        <v>3263</v>
      </c>
      <c r="F1300" s="256" t="s">
        <v>3261</v>
      </c>
      <c r="G1300" s="257">
        <v>50</v>
      </c>
      <c r="I1300" s="257">
        <v>20697.349999999999</v>
      </c>
    </row>
    <row r="1301" spans="3:9" x14ac:dyDescent="0.2">
      <c r="C1301" s="255">
        <v>45184</v>
      </c>
      <c r="D1301" s="256" t="s">
        <v>3264</v>
      </c>
      <c r="E1301" s="256" t="s">
        <v>3265</v>
      </c>
      <c r="F1301" s="256" t="s">
        <v>3261</v>
      </c>
      <c r="G1301" s="257">
        <v>20</v>
      </c>
      <c r="I1301" s="257">
        <v>20677.349999999999</v>
      </c>
    </row>
    <row r="1302" spans="3:9" x14ac:dyDescent="0.2">
      <c r="C1302" s="255">
        <v>45184</v>
      </c>
      <c r="D1302" s="256" t="s">
        <v>3266</v>
      </c>
      <c r="E1302" s="256" t="s">
        <v>3267</v>
      </c>
      <c r="F1302" s="256" t="s">
        <v>3261</v>
      </c>
      <c r="G1302" s="257">
        <v>30</v>
      </c>
      <c r="I1302" s="257">
        <v>20647.349999999999</v>
      </c>
    </row>
    <row r="1303" spans="3:9" x14ac:dyDescent="0.2">
      <c r="C1303" s="255">
        <v>45184</v>
      </c>
      <c r="D1303" s="256" t="s">
        <v>3268</v>
      </c>
      <c r="E1303" s="256" t="s">
        <v>3269</v>
      </c>
      <c r="F1303" s="256" t="s">
        <v>3261</v>
      </c>
      <c r="G1303" s="257">
        <v>10</v>
      </c>
      <c r="I1303" s="257">
        <v>20637.349999999999</v>
      </c>
    </row>
    <row r="1304" spans="3:9" x14ac:dyDescent="0.2">
      <c r="C1304" s="255">
        <v>45185</v>
      </c>
      <c r="D1304" s="256" t="s">
        <v>3270</v>
      </c>
      <c r="E1304" s="256" t="s">
        <v>3271</v>
      </c>
      <c r="F1304" s="256" t="s">
        <v>3272</v>
      </c>
      <c r="H1304" s="257">
        <v>1349</v>
      </c>
      <c r="I1304" s="257">
        <v>21986.35</v>
      </c>
    </row>
    <row r="1305" spans="3:9" x14ac:dyDescent="0.2">
      <c r="C1305" s="255">
        <v>45185</v>
      </c>
      <c r="D1305" s="256" t="s">
        <v>3273</v>
      </c>
      <c r="E1305" s="256" t="s">
        <v>3274</v>
      </c>
      <c r="F1305" s="256" t="s">
        <v>3272</v>
      </c>
      <c r="G1305" s="257">
        <v>1349</v>
      </c>
      <c r="I1305" s="257">
        <v>20637.349999999999</v>
      </c>
    </row>
    <row r="1306" spans="3:9" x14ac:dyDescent="0.2">
      <c r="C1306" s="255">
        <v>45187</v>
      </c>
      <c r="D1306" s="256" t="s">
        <v>674</v>
      </c>
      <c r="E1306" s="256" t="s">
        <v>739</v>
      </c>
      <c r="F1306" s="256" t="s">
        <v>3275</v>
      </c>
      <c r="H1306" s="257">
        <v>28000</v>
      </c>
      <c r="I1306" s="257">
        <v>48637.35</v>
      </c>
    </row>
    <row r="1307" spans="3:9" x14ac:dyDescent="0.2">
      <c r="C1307" s="255">
        <v>45188</v>
      </c>
      <c r="D1307" s="256" t="s">
        <v>3276</v>
      </c>
      <c r="E1307" s="256" t="s">
        <v>3277</v>
      </c>
      <c r="F1307" s="256" t="s">
        <v>3278</v>
      </c>
      <c r="G1307" s="257">
        <v>100</v>
      </c>
      <c r="I1307" s="257">
        <v>48537.35</v>
      </c>
    </row>
    <row r="1308" spans="3:9" x14ac:dyDescent="0.2">
      <c r="C1308" s="255">
        <v>45188</v>
      </c>
      <c r="D1308" s="256" t="s">
        <v>3279</v>
      </c>
      <c r="E1308" s="256" t="s">
        <v>3280</v>
      </c>
      <c r="F1308" s="256" t="s">
        <v>3278</v>
      </c>
      <c r="G1308" s="257">
        <v>40</v>
      </c>
      <c r="I1308" s="257">
        <v>48497.35</v>
      </c>
    </row>
    <row r="1309" spans="3:9" x14ac:dyDescent="0.2">
      <c r="C1309" s="255">
        <v>45188</v>
      </c>
      <c r="D1309" s="256" t="s">
        <v>3281</v>
      </c>
      <c r="E1309" s="256" t="s">
        <v>3282</v>
      </c>
      <c r="F1309" s="256" t="s">
        <v>3278</v>
      </c>
      <c r="H1309" s="257">
        <v>1349</v>
      </c>
      <c r="I1309" s="257">
        <v>49846.35</v>
      </c>
    </row>
    <row r="1310" spans="3:9" x14ac:dyDescent="0.2">
      <c r="C1310" s="255">
        <v>45188</v>
      </c>
      <c r="D1310" s="256" t="s">
        <v>3283</v>
      </c>
      <c r="E1310" s="256" t="s">
        <v>3284</v>
      </c>
      <c r="F1310" s="256" t="s">
        <v>3278</v>
      </c>
      <c r="G1310" s="257">
        <v>19.27</v>
      </c>
      <c r="I1310" s="257">
        <v>49827.08</v>
      </c>
    </row>
    <row r="1311" spans="3:9" x14ac:dyDescent="0.2">
      <c r="C1311" s="255">
        <v>45189</v>
      </c>
      <c r="D1311" s="256" t="s">
        <v>3285</v>
      </c>
      <c r="E1311" s="256" t="s">
        <v>3286</v>
      </c>
      <c r="F1311" s="256" t="s">
        <v>3287</v>
      </c>
      <c r="G1311" s="257">
        <v>1349</v>
      </c>
      <c r="I1311" s="257">
        <v>48478.080000000002</v>
      </c>
    </row>
    <row r="1312" spans="3:9" x14ac:dyDescent="0.2">
      <c r="C1312" s="255">
        <v>45189</v>
      </c>
      <c r="D1312" s="256" t="s">
        <v>3288</v>
      </c>
      <c r="E1312" s="256" t="s">
        <v>3289</v>
      </c>
      <c r="F1312" s="256" t="s">
        <v>3287</v>
      </c>
      <c r="H1312" s="257">
        <v>428</v>
      </c>
      <c r="I1312" s="257">
        <v>48906.080000000002</v>
      </c>
    </row>
    <row r="1313" spans="3:9" x14ac:dyDescent="0.2">
      <c r="C1313" s="255">
        <v>45189</v>
      </c>
      <c r="D1313" s="256" t="s">
        <v>3290</v>
      </c>
      <c r="E1313" s="256" t="s">
        <v>3291</v>
      </c>
      <c r="F1313" s="256" t="s">
        <v>3287</v>
      </c>
      <c r="G1313" s="257">
        <v>428</v>
      </c>
      <c r="I1313" s="257">
        <v>48478.080000000002</v>
      </c>
    </row>
    <row r="1314" spans="3:9" x14ac:dyDescent="0.2">
      <c r="C1314" s="255">
        <v>45189</v>
      </c>
      <c r="D1314" s="256" t="s">
        <v>3292</v>
      </c>
      <c r="E1314" s="256" t="s">
        <v>3293</v>
      </c>
      <c r="F1314" s="256" t="s">
        <v>3287</v>
      </c>
      <c r="G1314" s="257">
        <v>20</v>
      </c>
      <c r="I1314" s="257">
        <v>48458.080000000002</v>
      </c>
    </row>
    <row r="1315" spans="3:9" x14ac:dyDescent="0.2">
      <c r="C1315" s="255">
        <v>45190</v>
      </c>
      <c r="D1315" s="256" t="s">
        <v>3294</v>
      </c>
      <c r="E1315" s="256" t="s">
        <v>3295</v>
      </c>
      <c r="F1315" s="256" t="s">
        <v>3296</v>
      </c>
      <c r="G1315" s="257">
        <v>139</v>
      </c>
      <c r="I1315" s="257">
        <v>48319.08</v>
      </c>
    </row>
    <row r="1316" spans="3:9" x14ac:dyDescent="0.2">
      <c r="C1316" s="255">
        <v>45190</v>
      </c>
      <c r="D1316" s="256" t="s">
        <v>3297</v>
      </c>
      <c r="E1316" s="256" t="s">
        <v>3298</v>
      </c>
      <c r="F1316" s="256" t="s">
        <v>3296</v>
      </c>
      <c r="G1316" s="257">
        <v>134</v>
      </c>
      <c r="I1316" s="257">
        <v>48185.08</v>
      </c>
    </row>
    <row r="1317" spans="3:9" x14ac:dyDescent="0.2">
      <c r="C1317" s="255">
        <v>45190</v>
      </c>
      <c r="D1317" s="256" t="s">
        <v>3299</v>
      </c>
      <c r="E1317" s="256" t="s">
        <v>3300</v>
      </c>
      <c r="F1317" s="256" t="s">
        <v>3296</v>
      </c>
      <c r="G1317" s="257">
        <v>100</v>
      </c>
      <c r="I1317" s="257">
        <v>48085.08</v>
      </c>
    </row>
    <row r="1318" spans="3:9" x14ac:dyDescent="0.2">
      <c r="C1318" s="255">
        <v>45190</v>
      </c>
      <c r="D1318" s="256" t="s">
        <v>3301</v>
      </c>
      <c r="E1318" s="256" t="s">
        <v>3302</v>
      </c>
      <c r="F1318" s="256" t="s">
        <v>3296</v>
      </c>
      <c r="G1318" s="257">
        <v>120</v>
      </c>
      <c r="I1318" s="257">
        <v>47965.08</v>
      </c>
    </row>
    <row r="1319" spans="3:9" x14ac:dyDescent="0.2">
      <c r="C1319" s="255">
        <v>45190</v>
      </c>
      <c r="D1319" s="256" t="s">
        <v>3303</v>
      </c>
      <c r="E1319" s="256" t="s">
        <v>3304</v>
      </c>
      <c r="F1319" s="256" t="s">
        <v>3296</v>
      </c>
      <c r="G1319" s="257">
        <v>125</v>
      </c>
      <c r="I1319" s="257">
        <v>47840.08</v>
      </c>
    </row>
    <row r="1320" spans="3:9" x14ac:dyDescent="0.2">
      <c r="C1320" s="255">
        <v>45190</v>
      </c>
      <c r="D1320" s="256" t="s">
        <v>3305</v>
      </c>
      <c r="E1320" s="256" t="s">
        <v>3306</v>
      </c>
      <c r="F1320" s="256" t="s">
        <v>3296</v>
      </c>
      <c r="G1320" s="257">
        <v>94</v>
      </c>
      <c r="I1320" s="257">
        <v>47746.080000000002</v>
      </c>
    </row>
    <row r="1321" spans="3:9" x14ac:dyDescent="0.2">
      <c r="C1321" s="255">
        <v>45190</v>
      </c>
      <c r="D1321" s="256" t="s">
        <v>3307</v>
      </c>
      <c r="E1321" s="256" t="s">
        <v>3308</v>
      </c>
      <c r="F1321" s="256" t="s">
        <v>3296</v>
      </c>
      <c r="G1321" s="257">
        <v>100</v>
      </c>
      <c r="I1321" s="257">
        <v>47646.080000000002</v>
      </c>
    </row>
    <row r="1322" spans="3:9" x14ac:dyDescent="0.2">
      <c r="C1322" s="255">
        <v>45190</v>
      </c>
      <c r="D1322" s="256" t="s">
        <v>3309</v>
      </c>
      <c r="E1322" s="256" t="s">
        <v>3310</v>
      </c>
      <c r="F1322" s="256" t="s">
        <v>3296</v>
      </c>
      <c r="G1322" s="257">
        <v>80</v>
      </c>
      <c r="I1322" s="257">
        <v>47566.080000000002</v>
      </c>
    </row>
    <row r="1323" spans="3:9" x14ac:dyDescent="0.2">
      <c r="C1323" s="255">
        <v>45190</v>
      </c>
      <c r="D1323" s="256" t="s">
        <v>3311</v>
      </c>
      <c r="E1323" s="256" t="s">
        <v>3312</v>
      </c>
      <c r="F1323" s="256" t="s">
        <v>3296</v>
      </c>
      <c r="G1323" s="257">
        <v>143</v>
      </c>
      <c r="I1323" s="257">
        <v>47423.08</v>
      </c>
    </row>
    <row r="1324" spans="3:9" x14ac:dyDescent="0.2">
      <c r="C1324" s="255">
        <v>45190</v>
      </c>
      <c r="D1324" s="256" t="s">
        <v>3313</v>
      </c>
      <c r="E1324" s="256" t="s">
        <v>3314</v>
      </c>
      <c r="F1324" s="256" t="s">
        <v>3296</v>
      </c>
      <c r="G1324" s="257">
        <v>151</v>
      </c>
      <c r="I1324" s="257">
        <v>47272.08</v>
      </c>
    </row>
    <row r="1325" spans="3:9" x14ac:dyDescent="0.2">
      <c r="C1325" s="255">
        <v>45190</v>
      </c>
      <c r="D1325" s="256" t="s">
        <v>3315</v>
      </c>
      <c r="E1325" s="256" t="s">
        <v>3316</v>
      </c>
      <c r="F1325" s="256" t="s">
        <v>3296</v>
      </c>
      <c r="G1325" s="257">
        <v>84</v>
      </c>
      <c r="I1325" s="257">
        <v>47188.08</v>
      </c>
    </row>
    <row r="1326" spans="3:9" x14ac:dyDescent="0.2">
      <c r="C1326" s="255">
        <v>45190</v>
      </c>
      <c r="D1326" s="256" t="s">
        <v>3317</v>
      </c>
      <c r="E1326" s="256" t="s">
        <v>3318</v>
      </c>
      <c r="F1326" s="256" t="s">
        <v>3296</v>
      </c>
      <c r="G1326" s="257">
        <v>10</v>
      </c>
      <c r="I1326" s="257">
        <v>47178.080000000002</v>
      </c>
    </row>
    <row r="1327" spans="3:9" x14ac:dyDescent="0.2">
      <c r="C1327" s="255">
        <v>45190</v>
      </c>
      <c r="D1327" s="256" t="s">
        <v>3319</v>
      </c>
      <c r="E1327" s="256" t="s">
        <v>3320</v>
      </c>
      <c r="F1327" s="256" t="s">
        <v>3296</v>
      </c>
      <c r="G1327" s="257">
        <v>112</v>
      </c>
      <c r="I1327" s="257">
        <v>47066.080000000002</v>
      </c>
    </row>
    <row r="1328" spans="3:9" x14ac:dyDescent="0.2">
      <c r="C1328" s="255">
        <v>45190</v>
      </c>
      <c r="D1328" s="256" t="s">
        <v>3321</v>
      </c>
      <c r="E1328" s="256" t="s">
        <v>3322</v>
      </c>
      <c r="F1328" s="256" t="s">
        <v>3296</v>
      </c>
      <c r="G1328" s="257">
        <v>118</v>
      </c>
      <c r="I1328" s="257">
        <v>46948.08</v>
      </c>
    </row>
    <row r="1329" spans="3:9" x14ac:dyDescent="0.2">
      <c r="C1329" s="255">
        <v>45190</v>
      </c>
      <c r="D1329" s="256" t="s">
        <v>3323</v>
      </c>
      <c r="E1329" s="256" t="s">
        <v>3324</v>
      </c>
      <c r="F1329" s="256" t="s">
        <v>3296</v>
      </c>
      <c r="G1329" s="257">
        <v>164</v>
      </c>
      <c r="I1329" s="257">
        <v>46784.08</v>
      </c>
    </row>
    <row r="1330" spans="3:9" x14ac:dyDescent="0.2">
      <c r="C1330" s="255">
        <v>45190</v>
      </c>
      <c r="D1330" s="256" t="s">
        <v>3325</v>
      </c>
      <c r="E1330" s="256" t="s">
        <v>3326</v>
      </c>
      <c r="F1330" s="256" t="s">
        <v>3296</v>
      </c>
      <c r="G1330" s="257">
        <v>30</v>
      </c>
      <c r="I1330" s="257">
        <v>46754.080000000002</v>
      </c>
    </row>
    <row r="1331" spans="3:9" x14ac:dyDescent="0.2">
      <c r="C1331" s="255">
        <v>45190</v>
      </c>
      <c r="D1331" s="256" t="s">
        <v>3327</v>
      </c>
      <c r="E1331" s="256" t="s">
        <v>3328</v>
      </c>
      <c r="F1331" s="256" t="s">
        <v>3296</v>
      </c>
      <c r="G1331" s="257">
        <v>310</v>
      </c>
      <c r="I1331" s="257">
        <v>46444.08</v>
      </c>
    </row>
    <row r="1332" spans="3:9" x14ac:dyDescent="0.2">
      <c r="C1332" s="255">
        <v>45190</v>
      </c>
      <c r="D1332" s="256" t="s">
        <v>3329</v>
      </c>
      <c r="E1332" s="256" t="s">
        <v>3330</v>
      </c>
      <c r="F1332" s="256" t="s">
        <v>3296</v>
      </c>
      <c r="G1332" s="257">
        <v>225</v>
      </c>
      <c r="I1332" s="257">
        <v>46219.08</v>
      </c>
    </row>
    <row r="1333" spans="3:9" x14ac:dyDescent="0.2">
      <c r="C1333" s="255">
        <v>45190</v>
      </c>
      <c r="D1333" s="256" t="s">
        <v>3331</v>
      </c>
      <c r="E1333" s="256" t="s">
        <v>3332</v>
      </c>
      <c r="F1333" s="256" t="s">
        <v>3296</v>
      </c>
      <c r="H1333" s="257">
        <v>1349</v>
      </c>
      <c r="I1333" s="257">
        <v>47568.08</v>
      </c>
    </row>
    <row r="1334" spans="3:9" x14ac:dyDescent="0.2">
      <c r="C1334" s="255">
        <v>45190</v>
      </c>
      <c r="D1334" s="256" t="s">
        <v>3333</v>
      </c>
      <c r="E1334" s="256" t="s">
        <v>3334</v>
      </c>
      <c r="F1334" s="256" t="s">
        <v>3296</v>
      </c>
      <c r="G1334" s="257">
        <v>1349</v>
      </c>
      <c r="I1334" s="257">
        <v>46219.08</v>
      </c>
    </row>
    <row r="1335" spans="3:9" x14ac:dyDescent="0.2">
      <c r="C1335" s="255">
        <v>45191</v>
      </c>
      <c r="D1335" s="256" t="s">
        <v>3335</v>
      </c>
      <c r="E1335" s="256" t="s">
        <v>3336</v>
      </c>
      <c r="F1335" s="256" t="s">
        <v>3337</v>
      </c>
      <c r="G1335" s="257">
        <v>17165</v>
      </c>
      <c r="I1335" s="257">
        <v>29054.080000000002</v>
      </c>
    </row>
    <row r="1336" spans="3:9" x14ac:dyDescent="0.2">
      <c r="C1336" s="255">
        <v>45191</v>
      </c>
      <c r="D1336" s="256" t="s">
        <v>3338</v>
      </c>
      <c r="E1336" s="256" t="s">
        <v>3339</v>
      </c>
      <c r="F1336" s="256" t="s">
        <v>3337</v>
      </c>
      <c r="G1336" s="257">
        <v>510</v>
      </c>
      <c r="I1336" s="257">
        <v>28544.080000000002</v>
      </c>
    </row>
    <row r="1337" spans="3:9" x14ac:dyDescent="0.2">
      <c r="C1337" s="255">
        <v>45191</v>
      </c>
      <c r="D1337" s="256" t="s">
        <v>3340</v>
      </c>
      <c r="E1337" s="256" t="s">
        <v>3341</v>
      </c>
      <c r="F1337" s="256" t="s">
        <v>3337</v>
      </c>
      <c r="G1337" s="257">
        <v>80</v>
      </c>
      <c r="I1337" s="257">
        <v>28464.080000000002</v>
      </c>
    </row>
    <row r="1338" spans="3:9" x14ac:dyDescent="0.2">
      <c r="C1338" s="255">
        <v>45192</v>
      </c>
      <c r="D1338" s="256" t="s">
        <v>3342</v>
      </c>
      <c r="E1338" s="256" t="s">
        <v>3343</v>
      </c>
      <c r="F1338" s="256" t="s">
        <v>3344</v>
      </c>
      <c r="G1338" s="257">
        <v>91.5</v>
      </c>
      <c r="I1338" s="257">
        <v>28372.58</v>
      </c>
    </row>
    <row r="1339" spans="3:9" x14ac:dyDescent="0.2">
      <c r="C1339" s="255">
        <v>45193</v>
      </c>
      <c r="D1339" s="256" t="s">
        <v>3345</v>
      </c>
      <c r="E1339" s="256" t="s">
        <v>3346</v>
      </c>
      <c r="F1339" s="256" t="s">
        <v>3347</v>
      </c>
      <c r="G1339" s="257">
        <v>1060.82</v>
      </c>
      <c r="I1339" s="257">
        <v>27311.759999999998</v>
      </c>
    </row>
    <row r="1340" spans="3:9" x14ac:dyDescent="0.2">
      <c r="C1340" s="255">
        <v>45193</v>
      </c>
      <c r="D1340" s="256" t="s">
        <v>3348</v>
      </c>
      <c r="E1340" s="256" t="s">
        <v>3349</v>
      </c>
      <c r="F1340" s="256" t="s">
        <v>3347</v>
      </c>
      <c r="G1340" s="257">
        <v>106</v>
      </c>
      <c r="I1340" s="257">
        <v>27205.759999999998</v>
      </c>
    </row>
    <row r="1341" spans="3:9" x14ac:dyDescent="0.2">
      <c r="C1341" s="255">
        <v>45193</v>
      </c>
      <c r="D1341" s="256" t="s">
        <v>3350</v>
      </c>
      <c r="E1341" s="256" t="s">
        <v>3351</v>
      </c>
      <c r="F1341" s="256" t="s">
        <v>3347</v>
      </c>
      <c r="H1341" s="257">
        <v>380</v>
      </c>
      <c r="I1341" s="257">
        <v>27585.759999999998</v>
      </c>
    </row>
    <row r="1342" spans="3:9" x14ac:dyDescent="0.2">
      <c r="C1342" s="255">
        <v>45193</v>
      </c>
      <c r="D1342" s="256" t="s">
        <v>3352</v>
      </c>
      <c r="E1342" s="256" t="s">
        <v>3353</v>
      </c>
      <c r="F1342" s="256" t="s">
        <v>3347</v>
      </c>
      <c r="G1342" s="257">
        <v>100</v>
      </c>
      <c r="I1342" s="257">
        <v>27485.759999999998</v>
      </c>
    </row>
    <row r="1343" spans="3:9" x14ac:dyDescent="0.2">
      <c r="C1343" s="255">
        <v>45194</v>
      </c>
      <c r="D1343" s="256" t="s">
        <v>3354</v>
      </c>
      <c r="E1343" s="256" t="s">
        <v>3355</v>
      </c>
      <c r="F1343" s="256" t="s">
        <v>3356</v>
      </c>
      <c r="G1343" s="257">
        <v>112</v>
      </c>
      <c r="I1343" s="257">
        <v>27373.759999999998</v>
      </c>
    </row>
    <row r="1344" spans="3:9" x14ac:dyDescent="0.2">
      <c r="C1344" s="255">
        <v>45194</v>
      </c>
      <c r="D1344" s="256" t="s">
        <v>3357</v>
      </c>
      <c r="E1344" s="256" t="s">
        <v>3358</v>
      </c>
      <c r="F1344" s="256" t="s">
        <v>3356</v>
      </c>
      <c r="G1344" s="257">
        <v>460</v>
      </c>
      <c r="I1344" s="257">
        <v>26913.759999999998</v>
      </c>
    </row>
    <row r="1345" spans="3:9" x14ac:dyDescent="0.2">
      <c r="C1345" s="255">
        <v>45194</v>
      </c>
      <c r="D1345" s="256" t="s">
        <v>3359</v>
      </c>
      <c r="E1345" s="256" t="s">
        <v>3360</v>
      </c>
      <c r="F1345" s="256" t="s">
        <v>3356</v>
      </c>
      <c r="G1345" s="257">
        <v>2</v>
      </c>
      <c r="I1345" s="257">
        <v>26911.759999999998</v>
      </c>
    </row>
    <row r="1346" spans="3:9" x14ac:dyDescent="0.2">
      <c r="C1346" s="255">
        <v>45194</v>
      </c>
      <c r="D1346" s="256" t="s">
        <v>3361</v>
      </c>
      <c r="E1346" s="256" t="s">
        <v>3362</v>
      </c>
      <c r="F1346" s="256" t="s">
        <v>3356</v>
      </c>
      <c r="G1346" s="257">
        <v>380</v>
      </c>
      <c r="I1346" s="257">
        <v>26531.759999999998</v>
      </c>
    </row>
    <row r="1347" spans="3:9" x14ac:dyDescent="0.2">
      <c r="C1347" s="255">
        <v>45194</v>
      </c>
      <c r="D1347" s="256" t="s">
        <v>3363</v>
      </c>
      <c r="E1347" s="256" t="s">
        <v>3364</v>
      </c>
      <c r="F1347" s="256" t="s">
        <v>3356</v>
      </c>
      <c r="H1347" s="257">
        <v>460</v>
      </c>
      <c r="I1347" s="257">
        <v>26991.759999999998</v>
      </c>
    </row>
    <row r="1348" spans="3:9" x14ac:dyDescent="0.2">
      <c r="C1348" s="255">
        <v>45194</v>
      </c>
      <c r="D1348" s="256" t="s">
        <v>3365</v>
      </c>
      <c r="E1348" s="256" t="s">
        <v>3366</v>
      </c>
      <c r="F1348" s="256" t="s">
        <v>3356</v>
      </c>
      <c r="G1348" s="257">
        <v>156</v>
      </c>
      <c r="I1348" s="257">
        <v>26835.759999999998</v>
      </c>
    </row>
    <row r="1349" spans="3:9" x14ac:dyDescent="0.2">
      <c r="C1349" s="255">
        <v>45194</v>
      </c>
      <c r="D1349" s="256" t="s">
        <v>3367</v>
      </c>
      <c r="E1349" s="256" t="s">
        <v>3368</v>
      </c>
      <c r="F1349" s="256" t="s">
        <v>3356</v>
      </c>
      <c r="G1349" s="257">
        <v>183</v>
      </c>
      <c r="I1349" s="257">
        <v>26652.76</v>
      </c>
    </row>
    <row r="1350" spans="3:9" x14ac:dyDescent="0.2">
      <c r="C1350" s="255">
        <v>45195</v>
      </c>
      <c r="D1350" s="256" t="s">
        <v>3369</v>
      </c>
      <c r="E1350" s="256" t="s">
        <v>3370</v>
      </c>
      <c r="F1350" s="256" t="s">
        <v>3371</v>
      </c>
      <c r="G1350" s="257">
        <v>123</v>
      </c>
      <c r="I1350" s="257">
        <v>26529.759999999998</v>
      </c>
    </row>
    <row r="1351" spans="3:9" x14ac:dyDescent="0.2">
      <c r="C1351" s="255">
        <v>45195</v>
      </c>
      <c r="D1351" s="256" t="s">
        <v>3372</v>
      </c>
      <c r="E1351" s="256" t="s">
        <v>3373</v>
      </c>
      <c r="F1351" s="256" t="s">
        <v>3371</v>
      </c>
      <c r="G1351" s="257">
        <v>20</v>
      </c>
      <c r="I1351" s="257">
        <v>26509.759999999998</v>
      </c>
    </row>
    <row r="1352" spans="3:9" x14ac:dyDescent="0.2">
      <c r="C1352" s="255">
        <v>45197</v>
      </c>
      <c r="D1352" s="256" t="s">
        <v>3374</v>
      </c>
      <c r="E1352" s="256" t="s">
        <v>3375</v>
      </c>
      <c r="F1352" s="256" t="s">
        <v>3376</v>
      </c>
      <c r="G1352" s="257">
        <v>9</v>
      </c>
      <c r="I1352" s="257">
        <v>26500.76</v>
      </c>
    </row>
    <row r="1353" spans="3:9" x14ac:dyDescent="0.2">
      <c r="C1353" s="255">
        <v>45197</v>
      </c>
      <c r="D1353" s="256" t="s">
        <v>3377</v>
      </c>
      <c r="E1353" s="256" t="s">
        <v>3378</v>
      </c>
      <c r="F1353" s="256" t="s">
        <v>3376</v>
      </c>
      <c r="G1353" s="257">
        <v>100</v>
      </c>
      <c r="I1353" s="257">
        <v>26400.76</v>
      </c>
    </row>
    <row r="1354" spans="3:9" x14ac:dyDescent="0.2">
      <c r="C1354" s="255">
        <v>45198</v>
      </c>
      <c r="D1354" s="256" t="s">
        <v>3379</v>
      </c>
      <c r="E1354" s="256" t="s">
        <v>3380</v>
      </c>
      <c r="F1354" s="256" t="s">
        <v>3381</v>
      </c>
      <c r="G1354" s="257">
        <v>120.01</v>
      </c>
      <c r="I1354" s="257">
        <v>26280.75</v>
      </c>
    </row>
    <row r="1355" spans="3:9" x14ac:dyDescent="0.2">
      <c r="C1355" s="255">
        <v>45198</v>
      </c>
      <c r="D1355" s="256" t="s">
        <v>3382</v>
      </c>
      <c r="E1355" s="256" t="s">
        <v>3383</v>
      </c>
      <c r="F1355" s="256" t="s">
        <v>3381</v>
      </c>
      <c r="G1355" s="257">
        <v>30</v>
      </c>
      <c r="I1355" s="257">
        <v>26250.75</v>
      </c>
    </row>
    <row r="1356" spans="3:9" x14ac:dyDescent="0.2">
      <c r="C1356" s="255">
        <v>45198</v>
      </c>
      <c r="D1356" s="256" t="s">
        <v>3384</v>
      </c>
      <c r="E1356" s="256" t="s">
        <v>3385</v>
      </c>
      <c r="F1356" s="256" t="s">
        <v>3381</v>
      </c>
      <c r="H1356" s="257">
        <v>55</v>
      </c>
      <c r="I1356" s="257">
        <v>26305.75</v>
      </c>
    </row>
    <row r="1357" spans="3:9" x14ac:dyDescent="0.2">
      <c r="C1357" s="255">
        <v>45198</v>
      </c>
      <c r="D1357" s="256" t="s">
        <v>3386</v>
      </c>
      <c r="E1357" s="256" t="s">
        <v>3387</v>
      </c>
      <c r="F1357" s="256" t="s">
        <v>3381</v>
      </c>
      <c r="H1357" s="257">
        <v>95</v>
      </c>
      <c r="I1357" s="257">
        <v>26400.75</v>
      </c>
    </row>
    <row r="1358" spans="3:9" x14ac:dyDescent="0.2">
      <c r="C1358" s="255">
        <v>45198</v>
      </c>
      <c r="D1358" s="256" t="s">
        <v>3388</v>
      </c>
      <c r="E1358" s="256" t="s">
        <v>3389</v>
      </c>
      <c r="F1358" s="256" t="s">
        <v>3381</v>
      </c>
      <c r="H1358" s="257">
        <v>12</v>
      </c>
      <c r="I1358" s="257">
        <v>26412.75</v>
      </c>
    </row>
    <row r="1359" spans="3:9" x14ac:dyDescent="0.2">
      <c r="C1359" s="255">
        <v>45198</v>
      </c>
      <c r="D1359" s="256" t="s">
        <v>3390</v>
      </c>
      <c r="E1359" s="256" t="s">
        <v>3391</v>
      </c>
      <c r="F1359" s="256" t="s">
        <v>3381</v>
      </c>
      <c r="H1359" s="257">
        <v>230</v>
      </c>
      <c r="I1359" s="257">
        <v>26642.75</v>
      </c>
    </row>
    <row r="1360" spans="3:9" x14ac:dyDescent="0.2">
      <c r="C1360" s="255">
        <v>45198</v>
      </c>
      <c r="D1360" s="256" t="s">
        <v>3392</v>
      </c>
      <c r="E1360" s="256" t="s">
        <v>3393</v>
      </c>
      <c r="F1360" s="256" t="s">
        <v>3381</v>
      </c>
      <c r="H1360" s="257">
        <v>124</v>
      </c>
      <c r="I1360" s="257">
        <v>26766.75</v>
      </c>
    </row>
    <row r="1361" spans="3:9" x14ac:dyDescent="0.2">
      <c r="C1361" s="255">
        <v>45198</v>
      </c>
      <c r="D1361" s="256" t="s">
        <v>3394</v>
      </c>
      <c r="E1361" s="256" t="s">
        <v>3395</v>
      </c>
      <c r="F1361" s="256" t="s">
        <v>3381</v>
      </c>
      <c r="G1361" s="257">
        <v>121</v>
      </c>
      <c r="I1361" s="257">
        <v>26645.75</v>
      </c>
    </row>
    <row r="1362" spans="3:9" x14ac:dyDescent="0.2">
      <c r="C1362" s="255">
        <v>45198</v>
      </c>
      <c r="D1362" s="256" t="s">
        <v>3396</v>
      </c>
      <c r="E1362" s="256" t="s">
        <v>3397</v>
      </c>
      <c r="F1362" s="256" t="s">
        <v>3381</v>
      </c>
      <c r="G1362" s="257">
        <v>60</v>
      </c>
      <c r="I1362" s="257">
        <v>26585.75</v>
      </c>
    </row>
    <row r="1363" spans="3:9" x14ac:dyDescent="0.2">
      <c r="C1363" s="255">
        <v>45198</v>
      </c>
      <c r="D1363" s="256" t="s">
        <v>3398</v>
      </c>
      <c r="E1363" s="256" t="s">
        <v>3399</v>
      </c>
      <c r="F1363" s="256" t="s">
        <v>3381</v>
      </c>
      <c r="G1363" s="257">
        <v>53</v>
      </c>
      <c r="I1363" s="257">
        <v>26532.75</v>
      </c>
    </row>
    <row r="1364" spans="3:9" x14ac:dyDescent="0.2">
      <c r="C1364" s="255">
        <v>45198</v>
      </c>
      <c r="D1364" s="256" t="s">
        <v>3400</v>
      </c>
      <c r="E1364" s="256" t="s">
        <v>3401</v>
      </c>
      <c r="F1364" s="256" t="s">
        <v>3381</v>
      </c>
      <c r="G1364" s="257">
        <v>117</v>
      </c>
      <c r="I1364" s="257">
        <v>26415.75</v>
      </c>
    </row>
    <row r="1365" spans="3:9" x14ac:dyDescent="0.2">
      <c r="C1365" s="255">
        <v>45198</v>
      </c>
      <c r="D1365" s="256" t="s">
        <v>3402</v>
      </c>
      <c r="E1365" s="256" t="s">
        <v>3403</v>
      </c>
      <c r="F1365" s="256" t="s">
        <v>3381</v>
      </c>
      <c r="G1365" s="257">
        <v>120</v>
      </c>
      <c r="I1365" s="257">
        <v>26295.75</v>
      </c>
    </row>
    <row r="1366" spans="3:9" x14ac:dyDescent="0.2">
      <c r="C1366" s="255">
        <v>45198</v>
      </c>
      <c r="D1366" s="256" t="s">
        <v>3404</v>
      </c>
      <c r="E1366" s="256" t="s">
        <v>3405</v>
      </c>
      <c r="F1366" s="256" t="s">
        <v>3381</v>
      </c>
      <c r="G1366" s="257">
        <v>80</v>
      </c>
      <c r="I1366" s="257">
        <v>26215.75</v>
      </c>
    </row>
    <row r="1367" spans="3:9" x14ac:dyDescent="0.2">
      <c r="C1367" s="255">
        <v>45198</v>
      </c>
      <c r="D1367" s="256" t="s">
        <v>3406</v>
      </c>
      <c r="E1367" s="256" t="s">
        <v>3407</v>
      </c>
      <c r="F1367" s="256" t="s">
        <v>3381</v>
      </c>
      <c r="G1367" s="257">
        <v>112</v>
      </c>
      <c r="I1367" s="257">
        <v>26103.75</v>
      </c>
    </row>
    <row r="1368" spans="3:9" x14ac:dyDescent="0.2">
      <c r="C1368" s="255">
        <v>45198</v>
      </c>
      <c r="D1368" s="256" t="s">
        <v>3408</v>
      </c>
      <c r="E1368" s="256" t="s">
        <v>3409</v>
      </c>
      <c r="F1368" s="256" t="s">
        <v>3381</v>
      </c>
      <c r="G1368" s="257">
        <v>58</v>
      </c>
      <c r="I1368" s="257">
        <v>26045.75</v>
      </c>
    </row>
    <row r="1369" spans="3:9" x14ac:dyDescent="0.2">
      <c r="C1369" s="255">
        <v>45198</v>
      </c>
      <c r="D1369" s="256" t="s">
        <v>3410</v>
      </c>
      <c r="E1369" s="256" t="s">
        <v>3411</v>
      </c>
      <c r="F1369" s="256" t="s">
        <v>3381</v>
      </c>
      <c r="G1369" s="257">
        <v>58</v>
      </c>
      <c r="I1369" s="257">
        <v>25987.75</v>
      </c>
    </row>
    <row r="1370" spans="3:9" x14ac:dyDescent="0.2">
      <c r="C1370" s="255">
        <v>45198</v>
      </c>
      <c r="D1370" s="256" t="s">
        <v>3412</v>
      </c>
      <c r="E1370" s="256" t="s">
        <v>3413</v>
      </c>
      <c r="F1370" s="256" t="s">
        <v>3381</v>
      </c>
      <c r="G1370" s="257">
        <v>78</v>
      </c>
      <c r="I1370" s="257">
        <v>25909.75</v>
      </c>
    </row>
    <row r="1371" spans="3:9" x14ac:dyDescent="0.2">
      <c r="C1371" s="255">
        <v>45198</v>
      </c>
      <c r="D1371" s="256" t="s">
        <v>3414</v>
      </c>
      <c r="E1371" s="256" t="s">
        <v>3415</v>
      </c>
      <c r="F1371" s="256" t="s">
        <v>3381</v>
      </c>
      <c r="G1371" s="257">
        <v>98</v>
      </c>
      <c r="I1371" s="257">
        <v>25811.75</v>
      </c>
    </row>
    <row r="1372" spans="3:9" x14ac:dyDescent="0.2">
      <c r="C1372" s="255">
        <v>45198</v>
      </c>
      <c r="D1372" s="256" t="s">
        <v>3416</v>
      </c>
      <c r="E1372" s="256" t="s">
        <v>3417</v>
      </c>
      <c r="F1372" s="256" t="s">
        <v>3381</v>
      </c>
      <c r="G1372" s="257">
        <v>28</v>
      </c>
      <c r="I1372" s="257">
        <v>25783.75</v>
      </c>
    </row>
    <row r="1373" spans="3:9" x14ac:dyDescent="0.2">
      <c r="C1373" s="255">
        <v>45199</v>
      </c>
      <c r="D1373" s="256" t="s">
        <v>3418</v>
      </c>
      <c r="E1373" s="256" t="s">
        <v>3419</v>
      </c>
      <c r="F1373" s="256" t="s">
        <v>3420</v>
      </c>
      <c r="G1373" s="257">
        <v>6</v>
      </c>
      <c r="I1373" s="257">
        <v>25777.75</v>
      </c>
    </row>
    <row r="1374" spans="3:9" x14ac:dyDescent="0.2">
      <c r="C1374" s="255">
        <v>45199</v>
      </c>
      <c r="D1374" s="256" t="s">
        <v>3421</v>
      </c>
      <c r="E1374" s="256" t="s">
        <v>3422</v>
      </c>
      <c r="F1374" s="256" t="s">
        <v>3420</v>
      </c>
      <c r="G1374" s="257">
        <v>79</v>
      </c>
      <c r="I1374" s="257">
        <v>25698.75</v>
      </c>
    </row>
    <row r="1375" spans="3:9" x14ac:dyDescent="0.2">
      <c r="C1375" s="255">
        <v>45200</v>
      </c>
      <c r="D1375" s="256" t="s">
        <v>340</v>
      </c>
      <c r="E1375" s="256" t="s">
        <v>335</v>
      </c>
      <c r="F1375" s="256" t="s">
        <v>3420</v>
      </c>
      <c r="H1375" s="257">
        <v>782</v>
      </c>
      <c r="I1375" s="257">
        <v>26480.75</v>
      </c>
    </row>
    <row r="1376" spans="3:9" x14ac:dyDescent="0.2">
      <c r="C1376" s="255">
        <v>45200</v>
      </c>
      <c r="D1376" s="256" t="s">
        <v>3423</v>
      </c>
      <c r="E1376" s="256" t="s">
        <v>3424</v>
      </c>
      <c r="F1376" s="256" t="s">
        <v>3425</v>
      </c>
      <c r="G1376" s="257">
        <v>113</v>
      </c>
      <c r="I1376" s="257">
        <v>26367.75</v>
      </c>
    </row>
    <row r="1377" spans="3:9" x14ac:dyDescent="0.2">
      <c r="C1377" s="255">
        <v>45200</v>
      </c>
      <c r="D1377" s="256" t="s">
        <v>3426</v>
      </c>
      <c r="E1377" s="256" t="s">
        <v>3427</v>
      </c>
      <c r="F1377" s="256" t="s">
        <v>3425</v>
      </c>
      <c r="G1377" s="257">
        <v>160</v>
      </c>
      <c r="I1377" s="257">
        <v>26207.75</v>
      </c>
    </row>
    <row r="1378" spans="3:9" x14ac:dyDescent="0.2">
      <c r="C1378" s="255">
        <v>45200</v>
      </c>
      <c r="D1378" s="256" t="s">
        <v>3428</v>
      </c>
      <c r="E1378" s="256" t="s">
        <v>3429</v>
      </c>
      <c r="F1378" s="256" t="s">
        <v>3425</v>
      </c>
      <c r="G1378" s="257">
        <v>32.07</v>
      </c>
      <c r="I1378" s="257">
        <v>26175.68</v>
      </c>
    </row>
    <row r="1379" spans="3:9" x14ac:dyDescent="0.2">
      <c r="C1379" s="255">
        <v>45200</v>
      </c>
      <c r="D1379" s="256" t="s">
        <v>3430</v>
      </c>
      <c r="E1379" s="256" t="s">
        <v>3431</v>
      </c>
      <c r="F1379" s="256" t="s">
        <v>3425</v>
      </c>
      <c r="H1379" s="257">
        <v>6.72</v>
      </c>
      <c r="I1379" s="257">
        <v>26182.400000000001</v>
      </c>
    </row>
    <row r="1380" spans="3:9" x14ac:dyDescent="0.2">
      <c r="C1380" s="255">
        <v>45200</v>
      </c>
      <c r="D1380" s="256" t="s">
        <v>3432</v>
      </c>
      <c r="E1380" s="256" t="s">
        <v>3433</v>
      </c>
      <c r="F1380" s="256" t="s">
        <v>3425</v>
      </c>
      <c r="H1380" s="257">
        <v>16</v>
      </c>
      <c r="I1380" s="257">
        <v>26198.400000000001</v>
      </c>
    </row>
    <row r="1381" spans="3:9" x14ac:dyDescent="0.2">
      <c r="C1381" s="255">
        <v>45200</v>
      </c>
      <c r="D1381" s="256" t="s">
        <v>3434</v>
      </c>
      <c r="E1381" s="256" t="s">
        <v>3435</v>
      </c>
      <c r="F1381" s="256" t="s">
        <v>3425</v>
      </c>
      <c r="G1381" s="257">
        <v>6950</v>
      </c>
      <c r="I1381" s="257">
        <v>19248.400000000001</v>
      </c>
    </row>
    <row r="1382" spans="3:9" x14ac:dyDescent="0.2">
      <c r="C1382" s="255">
        <v>45200</v>
      </c>
      <c r="D1382" s="256" t="s">
        <v>3436</v>
      </c>
      <c r="E1382" s="256" t="s">
        <v>3437</v>
      </c>
      <c r="F1382" s="256" t="s">
        <v>3425</v>
      </c>
      <c r="G1382" s="257">
        <v>29.62</v>
      </c>
      <c r="I1382" s="257">
        <v>19218.78</v>
      </c>
    </row>
    <row r="1383" spans="3:9" x14ac:dyDescent="0.2">
      <c r="C1383" s="255">
        <v>45200</v>
      </c>
      <c r="D1383" s="256" t="s">
        <v>3438</v>
      </c>
      <c r="E1383" s="256" t="s">
        <v>3439</v>
      </c>
      <c r="F1383" s="256" t="s">
        <v>3425</v>
      </c>
      <c r="G1383" s="257">
        <v>128</v>
      </c>
      <c r="I1383" s="257">
        <v>19090.78</v>
      </c>
    </row>
    <row r="1384" spans="3:9" x14ac:dyDescent="0.2">
      <c r="C1384" s="255">
        <v>45200</v>
      </c>
      <c r="D1384" s="256" t="s">
        <v>3440</v>
      </c>
      <c r="E1384" s="256" t="s">
        <v>3441</v>
      </c>
      <c r="F1384" s="256" t="s">
        <v>3425</v>
      </c>
      <c r="G1384" s="257">
        <v>117</v>
      </c>
      <c r="I1384" s="257">
        <v>18973.78</v>
      </c>
    </row>
    <row r="1385" spans="3:9" x14ac:dyDescent="0.2">
      <c r="C1385" s="255">
        <v>45201</v>
      </c>
      <c r="D1385" s="256" t="s">
        <v>3442</v>
      </c>
      <c r="E1385" s="256" t="s">
        <v>3443</v>
      </c>
      <c r="F1385" s="256" t="s">
        <v>3444</v>
      </c>
      <c r="G1385" s="257">
        <v>157.15</v>
      </c>
      <c r="I1385" s="257">
        <v>18816.63</v>
      </c>
    </row>
    <row r="1386" spans="3:9" x14ac:dyDescent="0.2">
      <c r="C1386" s="255">
        <v>45201</v>
      </c>
      <c r="D1386" s="256" t="s">
        <v>3445</v>
      </c>
      <c r="E1386" s="256" t="s">
        <v>3446</v>
      </c>
      <c r="F1386" s="256" t="s">
        <v>3444</v>
      </c>
      <c r="G1386" s="257">
        <v>20</v>
      </c>
      <c r="I1386" s="257">
        <v>18796.63</v>
      </c>
    </row>
    <row r="1387" spans="3:9" x14ac:dyDescent="0.2">
      <c r="C1387" s="255">
        <v>45201</v>
      </c>
      <c r="D1387" s="256" t="s">
        <v>3447</v>
      </c>
      <c r="E1387" s="256" t="s">
        <v>3448</v>
      </c>
      <c r="F1387" s="256" t="s">
        <v>3444</v>
      </c>
      <c r="G1387" s="257">
        <v>192</v>
      </c>
      <c r="I1387" s="257">
        <v>18604.63</v>
      </c>
    </row>
    <row r="1388" spans="3:9" x14ac:dyDescent="0.2">
      <c r="C1388" s="255">
        <v>45201</v>
      </c>
      <c r="D1388" s="256" t="s">
        <v>3449</v>
      </c>
      <c r="E1388" s="256" t="s">
        <v>3450</v>
      </c>
      <c r="F1388" s="256" t="s">
        <v>3451</v>
      </c>
      <c r="H1388" s="257">
        <v>95</v>
      </c>
      <c r="I1388" s="257">
        <v>18699.63</v>
      </c>
    </row>
    <row r="1389" spans="3:9" x14ac:dyDescent="0.2">
      <c r="C1389" s="255">
        <v>45202</v>
      </c>
      <c r="D1389" s="256" t="s">
        <v>3452</v>
      </c>
      <c r="E1389" s="256" t="s">
        <v>3453</v>
      </c>
      <c r="F1389" s="256" t="s">
        <v>3451</v>
      </c>
      <c r="G1389" s="257">
        <v>35</v>
      </c>
      <c r="I1389" s="257">
        <v>18664.63</v>
      </c>
    </row>
    <row r="1390" spans="3:9" x14ac:dyDescent="0.2">
      <c r="C1390" s="255">
        <v>45202</v>
      </c>
      <c r="D1390" s="256" t="s">
        <v>3454</v>
      </c>
      <c r="E1390" s="256" t="s">
        <v>3455</v>
      </c>
      <c r="F1390" s="256" t="s">
        <v>3451</v>
      </c>
      <c r="G1390" s="257">
        <v>140</v>
      </c>
      <c r="I1390" s="257">
        <v>18524.63</v>
      </c>
    </row>
    <row r="1391" spans="3:9" x14ac:dyDescent="0.2">
      <c r="C1391" s="255">
        <v>45202</v>
      </c>
      <c r="D1391" s="256" t="s">
        <v>3456</v>
      </c>
      <c r="E1391" s="256" t="s">
        <v>3457</v>
      </c>
      <c r="F1391" s="256" t="s">
        <v>3451</v>
      </c>
      <c r="G1391" s="257">
        <v>142.75</v>
      </c>
      <c r="I1391" s="257">
        <v>18381.88</v>
      </c>
    </row>
    <row r="1392" spans="3:9" x14ac:dyDescent="0.2">
      <c r="C1392" s="255">
        <v>45202</v>
      </c>
      <c r="D1392" s="256" t="s">
        <v>3458</v>
      </c>
      <c r="E1392" s="256" t="s">
        <v>3459</v>
      </c>
      <c r="F1392" s="256" t="s">
        <v>3451</v>
      </c>
      <c r="H1392" s="257">
        <v>1349</v>
      </c>
      <c r="I1392" s="257">
        <v>19730.88</v>
      </c>
    </row>
    <row r="1393" spans="3:9" x14ac:dyDescent="0.2">
      <c r="C1393" s="255">
        <v>45203</v>
      </c>
      <c r="D1393" s="256" t="s">
        <v>3460</v>
      </c>
      <c r="E1393" s="256" t="s">
        <v>3461</v>
      </c>
      <c r="F1393" s="256" t="s">
        <v>3462</v>
      </c>
      <c r="G1393" s="257">
        <v>1349</v>
      </c>
      <c r="I1393" s="257">
        <v>18381.88</v>
      </c>
    </row>
    <row r="1394" spans="3:9" x14ac:dyDescent="0.2">
      <c r="C1394" s="255">
        <v>45203</v>
      </c>
      <c r="D1394" s="256" t="s">
        <v>3463</v>
      </c>
      <c r="E1394" s="256" t="s">
        <v>3464</v>
      </c>
      <c r="F1394" s="256" t="s">
        <v>3462</v>
      </c>
      <c r="G1394" s="257">
        <v>98</v>
      </c>
      <c r="I1394" s="257">
        <v>18283.88</v>
      </c>
    </row>
    <row r="1395" spans="3:9" x14ac:dyDescent="0.2">
      <c r="C1395" s="255">
        <v>45204</v>
      </c>
      <c r="D1395" s="256" t="s">
        <v>3465</v>
      </c>
      <c r="E1395" s="256" t="s">
        <v>3466</v>
      </c>
      <c r="F1395" s="256" t="s">
        <v>3467</v>
      </c>
      <c r="G1395" s="257">
        <v>10</v>
      </c>
      <c r="I1395" s="257">
        <v>18273.88</v>
      </c>
    </row>
    <row r="1396" spans="3:9" x14ac:dyDescent="0.2">
      <c r="C1396" s="255">
        <v>45204</v>
      </c>
      <c r="D1396" s="256" t="s">
        <v>3468</v>
      </c>
      <c r="E1396" s="256" t="s">
        <v>3469</v>
      </c>
      <c r="F1396" s="256" t="s">
        <v>3467</v>
      </c>
      <c r="H1396" s="257">
        <v>1349</v>
      </c>
      <c r="I1396" s="257">
        <v>19622.88</v>
      </c>
    </row>
    <row r="1397" spans="3:9" x14ac:dyDescent="0.2">
      <c r="C1397" s="255">
        <v>45204</v>
      </c>
      <c r="D1397" s="256" t="s">
        <v>3470</v>
      </c>
      <c r="E1397" s="256" t="s">
        <v>3471</v>
      </c>
      <c r="F1397" s="256" t="s">
        <v>3467</v>
      </c>
      <c r="G1397" s="257">
        <v>1349</v>
      </c>
      <c r="I1397" s="257">
        <v>18273.88</v>
      </c>
    </row>
    <row r="1398" spans="3:9" x14ac:dyDescent="0.2">
      <c r="C1398" s="255">
        <v>45204</v>
      </c>
      <c r="D1398" s="256" t="s">
        <v>3472</v>
      </c>
      <c r="E1398" s="256" t="s">
        <v>3473</v>
      </c>
      <c r="F1398" s="256" t="s">
        <v>3467</v>
      </c>
      <c r="G1398" s="257">
        <v>139</v>
      </c>
      <c r="I1398" s="257">
        <v>18134.88</v>
      </c>
    </row>
    <row r="1399" spans="3:9" x14ac:dyDescent="0.2">
      <c r="C1399" s="255">
        <v>45205</v>
      </c>
      <c r="D1399" s="256" t="s">
        <v>3474</v>
      </c>
      <c r="E1399" s="256" t="s">
        <v>3475</v>
      </c>
      <c r="F1399" s="256" t="s">
        <v>3476</v>
      </c>
      <c r="H1399" s="257">
        <v>1349</v>
      </c>
      <c r="I1399" s="257">
        <v>19483.88</v>
      </c>
    </row>
    <row r="1400" spans="3:9" x14ac:dyDescent="0.2">
      <c r="C1400" s="255">
        <v>45206</v>
      </c>
      <c r="D1400" s="256" t="s">
        <v>3477</v>
      </c>
      <c r="E1400" s="256" t="s">
        <v>3478</v>
      </c>
      <c r="F1400" s="256" t="s">
        <v>3479</v>
      </c>
      <c r="G1400" s="257">
        <v>120</v>
      </c>
      <c r="I1400" s="257">
        <v>19363.88</v>
      </c>
    </row>
    <row r="1401" spans="3:9" x14ac:dyDescent="0.2">
      <c r="C1401" s="255">
        <v>45207</v>
      </c>
      <c r="D1401" s="256" t="s">
        <v>3480</v>
      </c>
      <c r="E1401" s="256" t="s">
        <v>3481</v>
      </c>
      <c r="F1401" s="256" t="s">
        <v>3482</v>
      </c>
      <c r="G1401" s="257">
        <v>1349</v>
      </c>
      <c r="I1401" s="257">
        <v>18014.88</v>
      </c>
    </row>
    <row r="1402" spans="3:9" x14ac:dyDescent="0.2">
      <c r="C1402" s="255">
        <v>45207</v>
      </c>
      <c r="D1402" s="256" t="s">
        <v>3483</v>
      </c>
      <c r="E1402" s="256" t="s">
        <v>3484</v>
      </c>
      <c r="F1402" s="256" t="s">
        <v>3482</v>
      </c>
      <c r="G1402" s="257">
        <v>689</v>
      </c>
      <c r="I1402" s="257">
        <v>17325.88</v>
      </c>
    </row>
    <row r="1403" spans="3:9" x14ac:dyDescent="0.2">
      <c r="C1403" s="255">
        <v>45207</v>
      </c>
      <c r="D1403" s="256" t="s">
        <v>3485</v>
      </c>
      <c r="E1403" s="256" t="s">
        <v>3486</v>
      </c>
      <c r="F1403" s="256" t="s">
        <v>3482</v>
      </c>
      <c r="G1403" s="257">
        <v>60</v>
      </c>
      <c r="I1403" s="257">
        <v>17265.88</v>
      </c>
    </row>
    <row r="1404" spans="3:9" x14ac:dyDescent="0.2">
      <c r="C1404" s="255">
        <v>45207</v>
      </c>
      <c r="D1404" s="256" t="s">
        <v>3487</v>
      </c>
      <c r="E1404" s="256" t="s">
        <v>3488</v>
      </c>
      <c r="F1404" s="256" t="s">
        <v>3482</v>
      </c>
      <c r="H1404" s="257">
        <v>380</v>
      </c>
      <c r="I1404" s="257">
        <v>17645.88</v>
      </c>
    </row>
    <row r="1405" spans="3:9" x14ac:dyDescent="0.2">
      <c r="C1405" s="255">
        <v>45208</v>
      </c>
      <c r="D1405" s="256" t="s">
        <v>3489</v>
      </c>
      <c r="E1405" s="256" t="s">
        <v>3490</v>
      </c>
      <c r="F1405" s="256" t="s">
        <v>3491</v>
      </c>
      <c r="G1405" s="257">
        <v>45</v>
      </c>
      <c r="I1405" s="257">
        <v>17600.88</v>
      </c>
    </row>
    <row r="1406" spans="3:9" x14ac:dyDescent="0.2">
      <c r="C1406" s="255">
        <v>45208</v>
      </c>
      <c r="D1406" s="256" t="s">
        <v>3492</v>
      </c>
      <c r="E1406" s="256" t="s">
        <v>3493</v>
      </c>
      <c r="F1406" s="256" t="s">
        <v>3491</v>
      </c>
      <c r="G1406" s="257">
        <v>40</v>
      </c>
      <c r="I1406" s="257">
        <v>17560.88</v>
      </c>
    </row>
    <row r="1407" spans="3:9" x14ac:dyDescent="0.2">
      <c r="C1407" s="255">
        <v>45208</v>
      </c>
      <c r="D1407" s="256" t="s">
        <v>3494</v>
      </c>
      <c r="E1407" s="256" t="s">
        <v>3495</v>
      </c>
      <c r="F1407" s="256" t="s">
        <v>3491</v>
      </c>
      <c r="G1407" s="257">
        <v>50</v>
      </c>
      <c r="I1407" s="257">
        <v>17510.88</v>
      </c>
    </row>
    <row r="1408" spans="3:9" x14ac:dyDescent="0.2">
      <c r="C1408" s="255">
        <v>45208</v>
      </c>
      <c r="D1408" s="256" t="s">
        <v>3496</v>
      </c>
      <c r="E1408" s="256" t="s">
        <v>3497</v>
      </c>
      <c r="F1408" s="256" t="s">
        <v>3491</v>
      </c>
      <c r="G1408" s="257">
        <v>48</v>
      </c>
      <c r="I1408" s="257">
        <v>17462.88</v>
      </c>
    </row>
    <row r="1409" spans="3:9" x14ac:dyDescent="0.2">
      <c r="C1409" s="255">
        <v>45208</v>
      </c>
      <c r="D1409" s="256" t="s">
        <v>3498</v>
      </c>
      <c r="E1409" s="256" t="s">
        <v>3499</v>
      </c>
      <c r="F1409" s="256" t="s">
        <v>3491</v>
      </c>
      <c r="H1409" s="257">
        <v>48</v>
      </c>
      <c r="I1409" s="257">
        <v>17510.88</v>
      </c>
    </row>
    <row r="1410" spans="3:9" x14ac:dyDescent="0.2">
      <c r="C1410" s="255">
        <v>45208</v>
      </c>
      <c r="D1410" s="256" t="s">
        <v>3500</v>
      </c>
      <c r="E1410" s="256" t="s">
        <v>3501</v>
      </c>
      <c r="F1410" s="256" t="s">
        <v>3491</v>
      </c>
      <c r="G1410" s="257">
        <v>276</v>
      </c>
      <c r="I1410" s="257">
        <v>17234.88</v>
      </c>
    </row>
    <row r="1411" spans="3:9" x14ac:dyDescent="0.2">
      <c r="C1411" s="255">
        <v>45209</v>
      </c>
      <c r="D1411" s="256" t="s">
        <v>3502</v>
      </c>
      <c r="E1411" s="256" t="s">
        <v>3503</v>
      </c>
      <c r="F1411" s="256" t="s">
        <v>3504</v>
      </c>
      <c r="G1411" s="257">
        <v>50</v>
      </c>
      <c r="I1411" s="257">
        <v>17184.88</v>
      </c>
    </row>
    <row r="1412" spans="3:9" x14ac:dyDescent="0.2">
      <c r="C1412" s="255">
        <v>45209</v>
      </c>
      <c r="D1412" s="256" t="s">
        <v>3505</v>
      </c>
      <c r="E1412" s="256" t="s">
        <v>3506</v>
      </c>
      <c r="F1412" s="256" t="s">
        <v>3504</v>
      </c>
      <c r="G1412" s="257">
        <v>250</v>
      </c>
      <c r="I1412" s="257">
        <v>16934.88</v>
      </c>
    </row>
    <row r="1413" spans="3:9" x14ac:dyDescent="0.2">
      <c r="C1413" s="255">
        <v>45209</v>
      </c>
      <c r="D1413" s="256" t="s">
        <v>3507</v>
      </c>
      <c r="E1413" s="256" t="s">
        <v>3508</v>
      </c>
      <c r="F1413" s="256" t="s">
        <v>3504</v>
      </c>
      <c r="G1413" s="257">
        <v>150</v>
      </c>
      <c r="I1413" s="257">
        <v>16784.88</v>
      </c>
    </row>
    <row r="1414" spans="3:9" x14ac:dyDescent="0.2">
      <c r="C1414" s="255">
        <v>45209</v>
      </c>
      <c r="D1414" s="256" t="s">
        <v>3509</v>
      </c>
      <c r="E1414" s="256" t="s">
        <v>3510</v>
      </c>
      <c r="F1414" s="256" t="s">
        <v>3504</v>
      </c>
      <c r="H1414" s="257">
        <v>400</v>
      </c>
      <c r="I1414" s="257">
        <v>17184.88</v>
      </c>
    </row>
    <row r="1415" spans="3:9" x14ac:dyDescent="0.2">
      <c r="C1415" s="255">
        <v>45209</v>
      </c>
      <c r="D1415" s="256" t="s">
        <v>3511</v>
      </c>
      <c r="E1415" s="256" t="s">
        <v>3512</v>
      </c>
      <c r="F1415" s="256" t="s">
        <v>3504</v>
      </c>
      <c r="G1415" s="257">
        <v>20</v>
      </c>
      <c r="I1415" s="257">
        <v>17164.88</v>
      </c>
    </row>
    <row r="1416" spans="3:9" x14ac:dyDescent="0.2">
      <c r="C1416" s="255">
        <v>45209</v>
      </c>
      <c r="D1416" s="256" t="s">
        <v>3513</v>
      </c>
      <c r="E1416" s="256" t="s">
        <v>3514</v>
      </c>
      <c r="F1416" s="256" t="s">
        <v>3504</v>
      </c>
      <c r="G1416" s="257">
        <v>88</v>
      </c>
      <c r="I1416" s="257">
        <v>17076.88</v>
      </c>
    </row>
    <row r="1417" spans="3:9" x14ac:dyDescent="0.2">
      <c r="C1417" s="255">
        <v>45210</v>
      </c>
      <c r="D1417" s="256" t="s">
        <v>3515</v>
      </c>
      <c r="E1417" s="256" t="s">
        <v>3516</v>
      </c>
      <c r="F1417" s="256" t="s">
        <v>3517</v>
      </c>
      <c r="G1417" s="257">
        <v>161</v>
      </c>
      <c r="I1417" s="257">
        <v>16915.88</v>
      </c>
    </row>
    <row r="1418" spans="3:9" x14ac:dyDescent="0.2">
      <c r="C1418" s="255">
        <v>45210</v>
      </c>
      <c r="D1418" s="256" t="s">
        <v>3518</v>
      </c>
      <c r="E1418" s="256" t="s">
        <v>3519</v>
      </c>
      <c r="F1418" s="256" t="s">
        <v>3517</v>
      </c>
      <c r="G1418" s="257">
        <v>20</v>
      </c>
      <c r="I1418" s="257">
        <v>16895.88</v>
      </c>
    </row>
    <row r="1419" spans="3:9" x14ac:dyDescent="0.2">
      <c r="C1419" s="255">
        <v>45210</v>
      </c>
      <c r="D1419" s="256" t="s">
        <v>3520</v>
      </c>
      <c r="E1419" s="256" t="s">
        <v>3521</v>
      </c>
      <c r="F1419" s="256" t="s">
        <v>3517</v>
      </c>
      <c r="G1419" s="257">
        <v>40</v>
      </c>
      <c r="I1419" s="257">
        <v>16855.88</v>
      </c>
    </row>
    <row r="1420" spans="3:9" x14ac:dyDescent="0.2">
      <c r="C1420" s="255">
        <v>45210</v>
      </c>
      <c r="D1420" s="256" t="s">
        <v>3522</v>
      </c>
      <c r="E1420" s="256" t="s">
        <v>3523</v>
      </c>
      <c r="F1420" s="256" t="s">
        <v>3517</v>
      </c>
      <c r="H1420" s="257">
        <v>107</v>
      </c>
      <c r="I1420" s="257">
        <v>16962.88</v>
      </c>
    </row>
    <row r="1421" spans="3:9" x14ac:dyDescent="0.2">
      <c r="C1421" s="255">
        <v>45210</v>
      </c>
      <c r="D1421" s="256" t="s">
        <v>3524</v>
      </c>
      <c r="E1421" s="256" t="s">
        <v>3525</v>
      </c>
      <c r="F1421" s="256" t="s">
        <v>3517</v>
      </c>
      <c r="G1421" s="257">
        <v>150</v>
      </c>
      <c r="I1421" s="257">
        <v>16812.88</v>
      </c>
    </row>
    <row r="1422" spans="3:9" x14ac:dyDescent="0.2">
      <c r="C1422" s="255">
        <v>45210</v>
      </c>
      <c r="D1422" s="256" t="s">
        <v>3526</v>
      </c>
      <c r="E1422" s="256" t="s">
        <v>3527</v>
      </c>
      <c r="F1422" s="256" t="s">
        <v>3517</v>
      </c>
      <c r="G1422" s="257">
        <v>40</v>
      </c>
      <c r="I1422" s="257">
        <v>16772.88</v>
      </c>
    </row>
    <row r="1423" spans="3:9" x14ac:dyDescent="0.2">
      <c r="C1423" s="255">
        <v>45211</v>
      </c>
      <c r="D1423" s="256" t="s">
        <v>3528</v>
      </c>
      <c r="E1423" s="256" t="s">
        <v>3529</v>
      </c>
      <c r="F1423" s="256" t="s">
        <v>3530</v>
      </c>
      <c r="G1423" s="257">
        <v>1000</v>
      </c>
      <c r="I1423" s="257">
        <v>15772.88</v>
      </c>
    </row>
    <row r="1424" spans="3:9" x14ac:dyDescent="0.2">
      <c r="C1424" s="255">
        <v>45211</v>
      </c>
      <c r="D1424" s="256" t="s">
        <v>3531</v>
      </c>
      <c r="E1424" s="256" t="s">
        <v>3532</v>
      </c>
      <c r="F1424" s="256" t="s">
        <v>3530</v>
      </c>
      <c r="G1424" s="257">
        <v>100</v>
      </c>
      <c r="I1424" s="257">
        <v>15672.88</v>
      </c>
    </row>
    <row r="1425" spans="3:9" x14ac:dyDescent="0.2">
      <c r="C1425" s="255">
        <v>45211</v>
      </c>
      <c r="D1425" s="256" t="s">
        <v>3533</v>
      </c>
      <c r="E1425" s="256" t="s">
        <v>3534</v>
      </c>
      <c r="F1425" s="256" t="s">
        <v>3530</v>
      </c>
      <c r="G1425" s="257">
        <v>80</v>
      </c>
      <c r="I1425" s="257">
        <v>15592.88</v>
      </c>
    </row>
    <row r="1426" spans="3:9" x14ac:dyDescent="0.2">
      <c r="C1426" s="255">
        <v>45211</v>
      </c>
      <c r="D1426" s="256" t="s">
        <v>3535</v>
      </c>
      <c r="E1426" s="256" t="s">
        <v>3536</v>
      </c>
      <c r="F1426" s="256" t="s">
        <v>3530</v>
      </c>
      <c r="G1426" s="257">
        <v>130</v>
      </c>
      <c r="I1426" s="257">
        <v>15462.88</v>
      </c>
    </row>
    <row r="1427" spans="3:9" x14ac:dyDescent="0.2">
      <c r="C1427" s="255">
        <v>45211</v>
      </c>
      <c r="D1427" s="256" t="s">
        <v>3537</v>
      </c>
      <c r="E1427" s="256" t="s">
        <v>3538</v>
      </c>
      <c r="F1427" s="256" t="s">
        <v>3530</v>
      </c>
      <c r="G1427" s="257">
        <v>184</v>
      </c>
      <c r="I1427" s="257">
        <v>15278.88</v>
      </c>
    </row>
    <row r="1428" spans="3:9" x14ac:dyDescent="0.2">
      <c r="C1428" s="255">
        <v>45211</v>
      </c>
      <c r="D1428" s="256" t="s">
        <v>3539</v>
      </c>
      <c r="E1428" s="256" t="s">
        <v>3540</v>
      </c>
      <c r="F1428" s="256" t="s">
        <v>3530</v>
      </c>
      <c r="G1428" s="257">
        <v>50</v>
      </c>
      <c r="I1428" s="257">
        <v>15228.88</v>
      </c>
    </row>
    <row r="1429" spans="3:9" x14ac:dyDescent="0.2">
      <c r="C1429" s="255">
        <v>45211</v>
      </c>
      <c r="D1429" s="256" t="s">
        <v>3541</v>
      </c>
      <c r="E1429" s="256" t="s">
        <v>3542</v>
      </c>
      <c r="F1429" s="256" t="s">
        <v>3530</v>
      </c>
      <c r="G1429" s="257">
        <v>96</v>
      </c>
      <c r="I1429" s="257">
        <v>15132.88</v>
      </c>
    </row>
    <row r="1430" spans="3:9" x14ac:dyDescent="0.2">
      <c r="C1430" s="255">
        <v>45211</v>
      </c>
      <c r="D1430" s="256" t="s">
        <v>3543</v>
      </c>
      <c r="E1430" s="256" t="s">
        <v>3544</v>
      </c>
      <c r="F1430" s="256" t="s">
        <v>3530</v>
      </c>
      <c r="G1430" s="257">
        <v>55</v>
      </c>
      <c r="I1430" s="257">
        <v>15077.88</v>
      </c>
    </row>
    <row r="1431" spans="3:9" x14ac:dyDescent="0.2">
      <c r="C1431" s="255">
        <v>45212</v>
      </c>
      <c r="D1431" s="256" t="s">
        <v>3545</v>
      </c>
      <c r="E1431" s="256" t="s">
        <v>3546</v>
      </c>
      <c r="F1431" s="256" t="s">
        <v>3547</v>
      </c>
      <c r="G1431" s="257">
        <v>92</v>
      </c>
      <c r="I1431" s="257">
        <v>14985.88</v>
      </c>
    </row>
    <row r="1432" spans="3:9" x14ac:dyDescent="0.2">
      <c r="C1432" s="255">
        <v>45212</v>
      </c>
      <c r="D1432" s="256" t="s">
        <v>3548</v>
      </c>
      <c r="E1432" s="256" t="s">
        <v>3549</v>
      </c>
      <c r="F1432" s="256" t="s">
        <v>3547</v>
      </c>
      <c r="G1432" s="257">
        <v>6.18</v>
      </c>
      <c r="I1432" s="257">
        <v>14979.7</v>
      </c>
    </row>
    <row r="1433" spans="3:9" x14ac:dyDescent="0.2">
      <c r="C1433" s="255">
        <v>45212</v>
      </c>
      <c r="D1433" s="256" t="s">
        <v>3550</v>
      </c>
      <c r="E1433" s="256" t="s">
        <v>3551</v>
      </c>
      <c r="F1433" s="256" t="s">
        <v>3547</v>
      </c>
      <c r="G1433" s="257">
        <v>40</v>
      </c>
      <c r="I1433" s="257">
        <v>14939.7</v>
      </c>
    </row>
    <row r="1434" spans="3:9" x14ac:dyDescent="0.2">
      <c r="C1434" s="255">
        <v>45212</v>
      </c>
      <c r="D1434" s="256" t="s">
        <v>3552</v>
      </c>
      <c r="E1434" s="256" t="s">
        <v>3553</v>
      </c>
      <c r="F1434" s="256" t="s">
        <v>3547</v>
      </c>
      <c r="G1434" s="257">
        <v>10</v>
      </c>
      <c r="I1434" s="257">
        <v>14929.7</v>
      </c>
    </row>
    <row r="1435" spans="3:9" x14ac:dyDescent="0.2">
      <c r="C1435" s="255">
        <v>45212</v>
      </c>
      <c r="D1435" s="256" t="s">
        <v>3554</v>
      </c>
      <c r="E1435" s="256" t="s">
        <v>3555</v>
      </c>
      <c r="F1435" s="256" t="s">
        <v>3547</v>
      </c>
      <c r="G1435" s="257">
        <v>55</v>
      </c>
      <c r="I1435" s="257">
        <v>14874.7</v>
      </c>
    </row>
    <row r="1436" spans="3:9" x14ac:dyDescent="0.2">
      <c r="C1436" s="255">
        <v>45212</v>
      </c>
      <c r="D1436" s="256" t="s">
        <v>3556</v>
      </c>
      <c r="E1436" s="256" t="s">
        <v>3557</v>
      </c>
      <c r="F1436" s="256" t="s">
        <v>3547</v>
      </c>
      <c r="G1436" s="257">
        <v>27</v>
      </c>
      <c r="I1436" s="257">
        <v>14847.7</v>
      </c>
    </row>
    <row r="1437" spans="3:9" x14ac:dyDescent="0.2">
      <c r="C1437" s="255">
        <v>45212</v>
      </c>
      <c r="D1437" s="256" t="s">
        <v>3558</v>
      </c>
      <c r="E1437" s="256" t="s">
        <v>3559</v>
      </c>
      <c r="F1437" s="256" t="s">
        <v>3547</v>
      </c>
      <c r="G1437" s="257">
        <v>147</v>
      </c>
      <c r="I1437" s="257">
        <v>14700.7</v>
      </c>
    </row>
    <row r="1438" spans="3:9" x14ac:dyDescent="0.2">
      <c r="C1438" s="255">
        <v>45215</v>
      </c>
      <c r="D1438" s="256" t="s">
        <v>3560</v>
      </c>
      <c r="E1438" s="256" t="s">
        <v>3561</v>
      </c>
      <c r="F1438" s="256" t="s">
        <v>3562</v>
      </c>
      <c r="G1438" s="257">
        <v>92</v>
      </c>
      <c r="I1438" s="257">
        <v>14608.7</v>
      </c>
    </row>
    <row r="1439" spans="3:9" x14ac:dyDescent="0.2">
      <c r="C1439" s="255">
        <v>45215</v>
      </c>
      <c r="D1439" s="256" t="s">
        <v>3563</v>
      </c>
      <c r="E1439" s="256" t="s">
        <v>3564</v>
      </c>
      <c r="F1439" s="256" t="s">
        <v>3562</v>
      </c>
      <c r="G1439" s="257">
        <v>38.86</v>
      </c>
      <c r="I1439" s="257">
        <v>14569.84</v>
      </c>
    </row>
    <row r="1440" spans="3:9" x14ac:dyDescent="0.2">
      <c r="C1440" s="255">
        <v>45215</v>
      </c>
      <c r="D1440" s="256" t="s">
        <v>3565</v>
      </c>
      <c r="E1440" s="256" t="s">
        <v>3566</v>
      </c>
      <c r="F1440" s="256" t="s">
        <v>3562</v>
      </c>
      <c r="G1440" s="257">
        <v>119</v>
      </c>
      <c r="I1440" s="257">
        <v>14450.84</v>
      </c>
    </row>
    <row r="1441" spans="3:9" x14ac:dyDescent="0.2">
      <c r="C1441" s="255">
        <v>45215</v>
      </c>
      <c r="D1441" s="256" t="s">
        <v>3567</v>
      </c>
      <c r="E1441" s="256" t="s">
        <v>3568</v>
      </c>
      <c r="F1441" s="256" t="s">
        <v>3562</v>
      </c>
      <c r="G1441" s="257">
        <v>70</v>
      </c>
      <c r="I1441" s="257">
        <v>14380.84</v>
      </c>
    </row>
    <row r="1442" spans="3:9" x14ac:dyDescent="0.2">
      <c r="C1442" s="255">
        <v>45216</v>
      </c>
      <c r="D1442" s="256" t="s">
        <v>3569</v>
      </c>
      <c r="E1442" s="256" t="s">
        <v>3570</v>
      </c>
      <c r="F1442" s="256" t="s">
        <v>3571</v>
      </c>
      <c r="G1442" s="257">
        <v>220</v>
      </c>
      <c r="I1442" s="257">
        <v>14160.84</v>
      </c>
    </row>
    <row r="1443" spans="3:9" x14ac:dyDescent="0.2">
      <c r="C1443" s="255">
        <v>45216</v>
      </c>
      <c r="D1443" s="256" t="s">
        <v>3572</v>
      </c>
      <c r="E1443" s="256" t="s">
        <v>3573</v>
      </c>
      <c r="F1443" s="256" t="s">
        <v>3571</v>
      </c>
      <c r="G1443" s="257">
        <v>184</v>
      </c>
      <c r="I1443" s="257">
        <v>13976.84</v>
      </c>
    </row>
    <row r="1444" spans="3:9" x14ac:dyDescent="0.2">
      <c r="C1444" s="255">
        <v>45216</v>
      </c>
      <c r="D1444" s="256" t="s">
        <v>3574</v>
      </c>
      <c r="E1444" s="256" t="s">
        <v>3575</v>
      </c>
      <c r="F1444" s="256" t="s">
        <v>3571</v>
      </c>
      <c r="G1444" s="257">
        <v>96</v>
      </c>
      <c r="I1444" s="257">
        <v>13880.84</v>
      </c>
    </row>
    <row r="1445" spans="3:9" x14ac:dyDescent="0.2">
      <c r="C1445" s="255">
        <v>45216</v>
      </c>
      <c r="D1445" s="256" t="s">
        <v>3576</v>
      </c>
      <c r="E1445" s="256" t="s">
        <v>3577</v>
      </c>
      <c r="F1445" s="256" t="s">
        <v>3571</v>
      </c>
      <c r="G1445" s="257">
        <v>11</v>
      </c>
      <c r="I1445" s="257">
        <v>13869.84</v>
      </c>
    </row>
    <row r="1446" spans="3:9" x14ac:dyDescent="0.2">
      <c r="C1446" s="255">
        <v>45217</v>
      </c>
      <c r="D1446" s="256" t="s">
        <v>3578</v>
      </c>
      <c r="E1446" s="256" t="s">
        <v>3579</v>
      </c>
      <c r="F1446" s="256" t="s">
        <v>3580</v>
      </c>
      <c r="G1446" s="257">
        <v>50</v>
      </c>
      <c r="I1446" s="257">
        <v>13819.84</v>
      </c>
    </row>
    <row r="1447" spans="3:9" x14ac:dyDescent="0.2">
      <c r="C1447" s="255">
        <v>45217</v>
      </c>
      <c r="D1447" s="256" t="s">
        <v>3581</v>
      </c>
      <c r="E1447" s="256" t="s">
        <v>3582</v>
      </c>
      <c r="F1447" s="256" t="s">
        <v>3580</v>
      </c>
      <c r="G1447" s="257">
        <v>130</v>
      </c>
      <c r="I1447" s="257">
        <v>13689.84</v>
      </c>
    </row>
    <row r="1448" spans="3:9" x14ac:dyDescent="0.2">
      <c r="C1448" s="255">
        <v>45217</v>
      </c>
      <c r="D1448" s="256" t="s">
        <v>3583</v>
      </c>
      <c r="E1448" s="256" t="s">
        <v>3584</v>
      </c>
      <c r="F1448" s="256" t="s">
        <v>3580</v>
      </c>
      <c r="G1448" s="257">
        <v>336</v>
      </c>
      <c r="I1448" s="257">
        <v>13353.84</v>
      </c>
    </row>
    <row r="1449" spans="3:9" x14ac:dyDescent="0.2">
      <c r="C1449" s="255">
        <v>45217</v>
      </c>
      <c r="D1449" s="256" t="s">
        <v>3585</v>
      </c>
      <c r="E1449" s="256" t="s">
        <v>3586</v>
      </c>
      <c r="F1449" s="256" t="s">
        <v>3580</v>
      </c>
      <c r="G1449" s="257">
        <v>338</v>
      </c>
      <c r="I1449" s="257">
        <v>13015.84</v>
      </c>
    </row>
    <row r="1450" spans="3:9" x14ac:dyDescent="0.2">
      <c r="C1450" s="255">
        <v>45217</v>
      </c>
      <c r="D1450" s="256" t="s">
        <v>3587</v>
      </c>
      <c r="E1450" s="256" t="s">
        <v>3588</v>
      </c>
      <c r="F1450" s="256" t="s">
        <v>3580</v>
      </c>
      <c r="H1450" s="257">
        <v>336</v>
      </c>
      <c r="I1450" s="257">
        <v>13351.84</v>
      </c>
    </row>
    <row r="1451" spans="3:9" x14ac:dyDescent="0.2">
      <c r="C1451" s="255">
        <v>45218</v>
      </c>
      <c r="D1451" s="256" t="s">
        <v>3589</v>
      </c>
      <c r="E1451" s="256" t="s">
        <v>3590</v>
      </c>
      <c r="F1451" s="256" t="s">
        <v>3591</v>
      </c>
      <c r="G1451" s="257">
        <v>50</v>
      </c>
      <c r="I1451" s="257">
        <v>13301.84</v>
      </c>
    </row>
    <row r="1452" spans="3:9" x14ac:dyDescent="0.2">
      <c r="C1452" s="255">
        <v>45218</v>
      </c>
      <c r="D1452" s="256" t="s">
        <v>3592</v>
      </c>
      <c r="E1452" s="256" t="s">
        <v>3593</v>
      </c>
      <c r="F1452" s="256" t="s">
        <v>3591</v>
      </c>
      <c r="G1452" s="257">
        <v>92</v>
      </c>
      <c r="I1452" s="257">
        <v>13209.84</v>
      </c>
    </row>
    <row r="1453" spans="3:9" x14ac:dyDescent="0.2">
      <c r="C1453" s="255">
        <v>45219</v>
      </c>
      <c r="D1453" s="256" t="s">
        <v>3594</v>
      </c>
      <c r="E1453" s="256" t="s">
        <v>3595</v>
      </c>
      <c r="F1453" s="256" t="s">
        <v>3596</v>
      </c>
      <c r="G1453" s="257">
        <v>10</v>
      </c>
      <c r="I1453" s="257">
        <v>13199.84</v>
      </c>
    </row>
    <row r="1454" spans="3:9" x14ac:dyDescent="0.2">
      <c r="C1454" s="255">
        <v>45219</v>
      </c>
      <c r="D1454" s="256" t="s">
        <v>3597</v>
      </c>
      <c r="E1454" s="256" t="s">
        <v>3598</v>
      </c>
      <c r="F1454" s="256" t="s">
        <v>3596</v>
      </c>
      <c r="G1454" s="257">
        <v>60</v>
      </c>
      <c r="I1454" s="257">
        <v>13139.84</v>
      </c>
    </row>
    <row r="1455" spans="3:9" x14ac:dyDescent="0.2">
      <c r="C1455" s="255">
        <v>45219</v>
      </c>
      <c r="D1455" s="256" t="s">
        <v>3599</v>
      </c>
      <c r="E1455" s="256" t="s">
        <v>3600</v>
      </c>
      <c r="F1455" s="256" t="s">
        <v>3596</v>
      </c>
      <c r="G1455" s="257">
        <v>105</v>
      </c>
      <c r="I1455" s="257">
        <v>13034.84</v>
      </c>
    </row>
    <row r="1456" spans="3:9" x14ac:dyDescent="0.2">
      <c r="C1456" s="255">
        <v>45219</v>
      </c>
      <c r="D1456" s="256" t="s">
        <v>3601</v>
      </c>
      <c r="E1456" s="256" t="s">
        <v>3602</v>
      </c>
      <c r="F1456" s="256" t="s">
        <v>3596</v>
      </c>
      <c r="H1456" s="257">
        <v>500</v>
      </c>
      <c r="I1456" s="257">
        <v>13534.84</v>
      </c>
    </row>
    <row r="1457" spans="3:9" x14ac:dyDescent="0.2">
      <c r="C1457" s="255">
        <v>45219</v>
      </c>
      <c r="D1457" s="256" t="s">
        <v>3603</v>
      </c>
      <c r="E1457" s="256" t="s">
        <v>3604</v>
      </c>
      <c r="F1457" s="256" t="s">
        <v>3596</v>
      </c>
      <c r="G1457" s="257">
        <v>20</v>
      </c>
      <c r="I1457" s="257">
        <v>13514.84</v>
      </c>
    </row>
    <row r="1458" spans="3:9" x14ac:dyDescent="0.2">
      <c r="C1458" s="255">
        <v>45219</v>
      </c>
      <c r="D1458" s="256" t="s">
        <v>3605</v>
      </c>
      <c r="E1458" s="256" t="s">
        <v>3606</v>
      </c>
      <c r="F1458" s="256" t="s">
        <v>3596</v>
      </c>
      <c r="G1458" s="257">
        <v>10</v>
      </c>
      <c r="I1458" s="257">
        <v>13504.84</v>
      </c>
    </row>
    <row r="1459" spans="3:9" x14ac:dyDescent="0.2">
      <c r="C1459" s="255">
        <v>45219</v>
      </c>
      <c r="D1459" s="256" t="s">
        <v>3607</v>
      </c>
      <c r="E1459" s="256" t="s">
        <v>3608</v>
      </c>
      <c r="F1459" s="256" t="s">
        <v>3596</v>
      </c>
      <c r="G1459" s="257">
        <v>552</v>
      </c>
      <c r="I1459" s="257">
        <v>12952.84</v>
      </c>
    </row>
    <row r="1460" spans="3:9" x14ac:dyDescent="0.2">
      <c r="C1460" s="255">
        <v>45220</v>
      </c>
      <c r="D1460" s="256" t="s">
        <v>3609</v>
      </c>
      <c r="E1460" s="256" t="s">
        <v>3610</v>
      </c>
      <c r="F1460" s="256" t="s">
        <v>3611</v>
      </c>
      <c r="G1460" s="257">
        <v>100</v>
      </c>
      <c r="I1460" s="257">
        <v>12852.84</v>
      </c>
    </row>
    <row r="1461" spans="3:9" x14ac:dyDescent="0.2">
      <c r="C1461" s="255">
        <v>45220</v>
      </c>
      <c r="D1461" s="256" t="s">
        <v>3612</v>
      </c>
      <c r="E1461" s="256" t="s">
        <v>3613</v>
      </c>
      <c r="F1461" s="256" t="s">
        <v>3611</v>
      </c>
      <c r="G1461" s="257">
        <v>160</v>
      </c>
      <c r="I1461" s="257">
        <v>12692.84</v>
      </c>
    </row>
    <row r="1462" spans="3:9" x14ac:dyDescent="0.2">
      <c r="C1462" s="255">
        <v>45220</v>
      </c>
      <c r="D1462" s="256" t="s">
        <v>3614</v>
      </c>
      <c r="E1462" s="256" t="s">
        <v>3615</v>
      </c>
      <c r="F1462" s="256" t="s">
        <v>3611</v>
      </c>
      <c r="H1462" s="257">
        <v>1425</v>
      </c>
      <c r="I1462" s="257">
        <v>14117.84</v>
      </c>
    </row>
    <row r="1463" spans="3:9" x14ac:dyDescent="0.2">
      <c r="C1463" s="255">
        <v>45221</v>
      </c>
      <c r="D1463" s="256" t="s">
        <v>3616</v>
      </c>
      <c r="E1463" s="256" t="s">
        <v>3617</v>
      </c>
      <c r="F1463" s="256" t="s">
        <v>3618</v>
      </c>
      <c r="G1463" s="257">
        <v>1425</v>
      </c>
      <c r="I1463" s="257">
        <v>12692.84</v>
      </c>
    </row>
    <row r="1464" spans="3:9" x14ac:dyDescent="0.2">
      <c r="C1464" s="255">
        <v>45221</v>
      </c>
      <c r="D1464" s="256" t="s">
        <v>3619</v>
      </c>
      <c r="E1464" s="256" t="s">
        <v>3620</v>
      </c>
      <c r="F1464" s="256" t="s">
        <v>3618</v>
      </c>
      <c r="H1464" s="257">
        <v>610</v>
      </c>
      <c r="I1464" s="257">
        <v>13302.84</v>
      </c>
    </row>
    <row r="1465" spans="3:9" x14ac:dyDescent="0.2">
      <c r="C1465" s="255">
        <v>45222</v>
      </c>
      <c r="D1465" s="256" t="s">
        <v>3621</v>
      </c>
      <c r="E1465" s="256" t="s">
        <v>3622</v>
      </c>
      <c r="F1465" s="256" t="s">
        <v>3623</v>
      </c>
      <c r="G1465" s="257">
        <v>120</v>
      </c>
      <c r="I1465" s="257">
        <v>13182.84</v>
      </c>
    </row>
    <row r="1466" spans="3:9" x14ac:dyDescent="0.2">
      <c r="C1466" s="255">
        <v>45222</v>
      </c>
      <c r="D1466" s="256" t="s">
        <v>3624</v>
      </c>
      <c r="E1466" s="256" t="s">
        <v>3625</v>
      </c>
      <c r="F1466" s="256" t="s">
        <v>3623</v>
      </c>
      <c r="G1466" s="257">
        <v>200</v>
      </c>
      <c r="I1466" s="257">
        <v>12982.84</v>
      </c>
    </row>
    <row r="1467" spans="3:9" x14ac:dyDescent="0.2">
      <c r="C1467" s="255">
        <v>45222</v>
      </c>
      <c r="D1467" s="256" t="s">
        <v>3626</v>
      </c>
      <c r="E1467" s="256" t="s">
        <v>3627</v>
      </c>
      <c r="F1467" s="256" t="s">
        <v>3623</v>
      </c>
      <c r="G1467" s="257">
        <v>200</v>
      </c>
      <c r="I1467" s="257">
        <v>12782.84</v>
      </c>
    </row>
    <row r="1468" spans="3:9" x14ac:dyDescent="0.2">
      <c r="C1468" s="255">
        <v>45222</v>
      </c>
      <c r="D1468" s="256" t="s">
        <v>3628</v>
      </c>
      <c r="E1468" s="256" t="s">
        <v>3629</v>
      </c>
      <c r="F1468" s="256" t="s">
        <v>3623</v>
      </c>
      <c r="H1468" s="257">
        <v>200</v>
      </c>
      <c r="I1468" s="257">
        <v>12982.84</v>
      </c>
    </row>
    <row r="1469" spans="3:9" x14ac:dyDescent="0.2">
      <c r="C1469" s="255">
        <v>45222</v>
      </c>
      <c r="D1469" s="256" t="s">
        <v>3630</v>
      </c>
      <c r="E1469" s="256" t="s">
        <v>3631</v>
      </c>
      <c r="F1469" s="256" t="s">
        <v>3623</v>
      </c>
      <c r="G1469" s="257">
        <v>100</v>
      </c>
      <c r="I1469" s="257">
        <v>12882.84</v>
      </c>
    </row>
    <row r="1470" spans="3:9" x14ac:dyDescent="0.2">
      <c r="C1470" s="255">
        <v>45223</v>
      </c>
      <c r="D1470" s="256" t="s">
        <v>3632</v>
      </c>
      <c r="E1470" s="256" t="s">
        <v>3633</v>
      </c>
      <c r="F1470" s="256" t="s">
        <v>3634</v>
      </c>
      <c r="G1470" s="257">
        <v>1060.82</v>
      </c>
      <c r="I1470" s="257">
        <v>11822.02</v>
      </c>
    </row>
    <row r="1471" spans="3:9" x14ac:dyDescent="0.2">
      <c r="C1471" s="255">
        <v>45223</v>
      </c>
      <c r="D1471" s="256" t="s">
        <v>3635</v>
      </c>
      <c r="E1471" s="256" t="s">
        <v>3636</v>
      </c>
      <c r="F1471" s="256" t="s">
        <v>3634</v>
      </c>
      <c r="G1471" s="257">
        <v>59</v>
      </c>
      <c r="I1471" s="257">
        <v>11763.02</v>
      </c>
    </row>
    <row r="1472" spans="3:9" x14ac:dyDescent="0.2">
      <c r="C1472" s="255">
        <v>45223</v>
      </c>
      <c r="D1472" s="256" t="s">
        <v>3637</v>
      </c>
      <c r="E1472" s="256" t="s">
        <v>3638</v>
      </c>
      <c r="F1472" s="256" t="s">
        <v>3634</v>
      </c>
      <c r="G1472" s="257">
        <v>3</v>
      </c>
      <c r="I1472" s="257">
        <v>11760.02</v>
      </c>
    </row>
    <row r="1473" spans="3:9" x14ac:dyDescent="0.2">
      <c r="C1473" s="255">
        <v>45223</v>
      </c>
      <c r="D1473" s="256" t="s">
        <v>3639</v>
      </c>
      <c r="E1473" s="256" t="s">
        <v>3640</v>
      </c>
      <c r="F1473" s="256" t="s">
        <v>3634</v>
      </c>
      <c r="G1473" s="257">
        <v>68</v>
      </c>
      <c r="I1473" s="257">
        <v>11692.02</v>
      </c>
    </row>
    <row r="1474" spans="3:9" x14ac:dyDescent="0.2">
      <c r="C1474" s="255">
        <v>45224</v>
      </c>
      <c r="D1474" s="256" t="s">
        <v>3641</v>
      </c>
      <c r="E1474" s="256" t="s">
        <v>3642</v>
      </c>
      <c r="F1474" s="256" t="s">
        <v>3643</v>
      </c>
      <c r="G1474" s="257">
        <v>20</v>
      </c>
      <c r="I1474" s="257">
        <v>11672.02</v>
      </c>
    </row>
    <row r="1475" spans="3:9" x14ac:dyDescent="0.2">
      <c r="C1475" s="255">
        <v>45224</v>
      </c>
      <c r="D1475" s="256" t="s">
        <v>3644</v>
      </c>
      <c r="E1475" s="256" t="s">
        <v>3645</v>
      </c>
      <c r="F1475" s="256" t="s">
        <v>3643</v>
      </c>
      <c r="G1475" s="257">
        <v>108.96</v>
      </c>
      <c r="I1475" s="257">
        <v>11563.06</v>
      </c>
    </row>
    <row r="1476" spans="3:9" x14ac:dyDescent="0.2">
      <c r="C1476" s="255">
        <v>45224</v>
      </c>
      <c r="D1476" s="256" t="s">
        <v>3646</v>
      </c>
      <c r="E1476" s="256" t="s">
        <v>3647</v>
      </c>
      <c r="F1476" s="256" t="s">
        <v>3643</v>
      </c>
      <c r="G1476" s="257">
        <v>20</v>
      </c>
      <c r="I1476" s="257">
        <v>11543.06</v>
      </c>
    </row>
    <row r="1477" spans="3:9" x14ac:dyDescent="0.2">
      <c r="C1477" s="255">
        <v>45224</v>
      </c>
      <c r="D1477" s="256" t="s">
        <v>3648</v>
      </c>
      <c r="E1477" s="256" t="s">
        <v>3649</v>
      </c>
      <c r="F1477" s="256" t="s">
        <v>3643</v>
      </c>
      <c r="H1477" s="257">
        <v>194</v>
      </c>
      <c r="I1477" s="257">
        <v>11737.06</v>
      </c>
    </row>
    <row r="1478" spans="3:9" x14ac:dyDescent="0.2">
      <c r="C1478" s="255">
        <v>45225</v>
      </c>
      <c r="D1478" s="256" t="s">
        <v>3650</v>
      </c>
      <c r="E1478" s="256" t="s">
        <v>3651</v>
      </c>
      <c r="F1478" s="256" t="s">
        <v>3652</v>
      </c>
      <c r="G1478" s="257">
        <v>40</v>
      </c>
      <c r="I1478" s="257">
        <v>11697.06</v>
      </c>
    </row>
    <row r="1479" spans="3:9" x14ac:dyDescent="0.2">
      <c r="C1479" s="255">
        <v>45225</v>
      </c>
      <c r="D1479" s="256" t="s">
        <v>3653</v>
      </c>
      <c r="E1479" s="256" t="s">
        <v>3654</v>
      </c>
      <c r="F1479" s="256" t="s">
        <v>3652</v>
      </c>
      <c r="H1479" s="257">
        <v>20</v>
      </c>
      <c r="I1479" s="257">
        <v>11717.06</v>
      </c>
    </row>
    <row r="1480" spans="3:9" x14ac:dyDescent="0.2">
      <c r="C1480" s="255">
        <v>45225</v>
      </c>
      <c r="D1480" s="256" t="s">
        <v>3655</v>
      </c>
      <c r="E1480" s="256" t="s">
        <v>3656</v>
      </c>
      <c r="F1480" s="256" t="s">
        <v>3652</v>
      </c>
      <c r="G1480" s="257">
        <v>60</v>
      </c>
      <c r="I1480" s="257">
        <v>11657.06</v>
      </c>
    </row>
    <row r="1481" spans="3:9" x14ac:dyDescent="0.2">
      <c r="C1481" s="255">
        <v>45225</v>
      </c>
      <c r="D1481" s="256" t="s">
        <v>3657</v>
      </c>
      <c r="E1481" s="256" t="s">
        <v>3658</v>
      </c>
      <c r="F1481" s="256" t="s">
        <v>3652</v>
      </c>
      <c r="G1481" s="257">
        <v>192</v>
      </c>
      <c r="I1481" s="257">
        <v>11465.06</v>
      </c>
    </row>
    <row r="1482" spans="3:9" x14ac:dyDescent="0.2">
      <c r="C1482" s="255">
        <v>45226</v>
      </c>
      <c r="D1482" s="256" t="s">
        <v>3659</v>
      </c>
      <c r="E1482" s="256" t="s">
        <v>3660</v>
      </c>
      <c r="F1482" s="256" t="s">
        <v>3661</v>
      </c>
      <c r="G1482" s="257">
        <v>53</v>
      </c>
      <c r="I1482" s="257">
        <v>11412.06</v>
      </c>
    </row>
    <row r="1483" spans="3:9" x14ac:dyDescent="0.2">
      <c r="C1483" s="255">
        <v>45226</v>
      </c>
      <c r="D1483" s="256" t="s">
        <v>3662</v>
      </c>
      <c r="E1483" s="256" t="s">
        <v>3663</v>
      </c>
      <c r="F1483" s="256" t="s">
        <v>3661</v>
      </c>
      <c r="G1483" s="257">
        <v>60</v>
      </c>
      <c r="I1483" s="257">
        <v>11352.06</v>
      </c>
    </row>
    <row r="1484" spans="3:9" x14ac:dyDescent="0.2">
      <c r="C1484" s="255">
        <v>45226</v>
      </c>
      <c r="D1484" s="256" t="s">
        <v>3664</v>
      </c>
      <c r="E1484" s="256" t="s">
        <v>3665</v>
      </c>
      <c r="F1484" s="256" t="s">
        <v>3661</v>
      </c>
      <c r="G1484" s="257">
        <v>121.83</v>
      </c>
      <c r="I1484" s="257">
        <v>11230.23</v>
      </c>
    </row>
    <row r="1485" spans="3:9" x14ac:dyDescent="0.2">
      <c r="C1485" s="255">
        <v>45227</v>
      </c>
      <c r="D1485" s="256" t="s">
        <v>3666</v>
      </c>
      <c r="E1485" s="256" t="s">
        <v>3667</v>
      </c>
      <c r="F1485" s="256" t="s">
        <v>3668</v>
      </c>
      <c r="G1485" s="257">
        <v>119.04</v>
      </c>
      <c r="I1485" s="257">
        <v>11111.19</v>
      </c>
    </row>
    <row r="1486" spans="3:9" x14ac:dyDescent="0.2">
      <c r="C1486" s="255">
        <v>45227</v>
      </c>
      <c r="D1486" s="256" t="s">
        <v>3669</v>
      </c>
      <c r="E1486" s="256" t="s">
        <v>3670</v>
      </c>
      <c r="F1486" s="256" t="s">
        <v>3668</v>
      </c>
      <c r="G1486" s="257">
        <v>1</v>
      </c>
      <c r="I1486" s="257">
        <v>11110.19</v>
      </c>
    </row>
    <row r="1487" spans="3:9" x14ac:dyDescent="0.2">
      <c r="C1487" s="255">
        <v>45227</v>
      </c>
      <c r="D1487" s="256" t="s">
        <v>3671</v>
      </c>
      <c r="E1487" s="256" t="s">
        <v>3672</v>
      </c>
      <c r="F1487" s="256" t="s">
        <v>3668</v>
      </c>
      <c r="G1487" s="257">
        <v>101.37</v>
      </c>
      <c r="I1487" s="257">
        <v>11008.82</v>
      </c>
    </row>
    <row r="1488" spans="3:9" x14ac:dyDescent="0.2">
      <c r="C1488" s="255">
        <v>45228</v>
      </c>
      <c r="D1488" s="256" t="s">
        <v>3673</v>
      </c>
      <c r="E1488" s="256" t="s">
        <v>3674</v>
      </c>
      <c r="F1488" s="256" t="s">
        <v>3675</v>
      </c>
      <c r="G1488" s="257">
        <v>101.37</v>
      </c>
      <c r="I1488" s="257">
        <v>10907.45</v>
      </c>
    </row>
    <row r="1489" spans="3:9" x14ac:dyDescent="0.2">
      <c r="C1489" s="255">
        <v>45228</v>
      </c>
      <c r="D1489" s="256" t="s">
        <v>3676</v>
      </c>
      <c r="E1489" s="256" t="s">
        <v>3677</v>
      </c>
      <c r="F1489" s="256" t="s">
        <v>3675</v>
      </c>
      <c r="G1489" s="257">
        <v>146</v>
      </c>
      <c r="I1489" s="257">
        <v>10761.45</v>
      </c>
    </row>
    <row r="1490" spans="3:9" x14ac:dyDescent="0.2">
      <c r="C1490" s="255">
        <v>45228</v>
      </c>
      <c r="D1490" s="256" t="s">
        <v>3678</v>
      </c>
      <c r="E1490" s="256" t="s">
        <v>3679</v>
      </c>
      <c r="F1490" s="256" t="s">
        <v>3675</v>
      </c>
      <c r="G1490" s="257">
        <v>10</v>
      </c>
      <c r="I1490" s="257">
        <v>10751.45</v>
      </c>
    </row>
    <row r="1491" spans="3:9" x14ac:dyDescent="0.2">
      <c r="C1491" s="255">
        <v>45229</v>
      </c>
      <c r="D1491" s="256" t="s">
        <v>3680</v>
      </c>
      <c r="E1491" s="256" t="s">
        <v>3681</v>
      </c>
      <c r="F1491" s="256" t="s">
        <v>3682</v>
      </c>
      <c r="H1491" s="257">
        <v>1104</v>
      </c>
      <c r="I1491" s="257">
        <v>11855.45</v>
      </c>
    </row>
    <row r="1492" spans="3:9" x14ac:dyDescent="0.2">
      <c r="C1492" s="255">
        <v>45229</v>
      </c>
      <c r="D1492" s="256" t="s">
        <v>3683</v>
      </c>
      <c r="E1492" s="256" t="s">
        <v>3684</v>
      </c>
      <c r="F1492" s="256" t="s">
        <v>3682</v>
      </c>
      <c r="H1492" s="257">
        <v>271</v>
      </c>
      <c r="I1492" s="257">
        <v>12126.45</v>
      </c>
    </row>
    <row r="1493" spans="3:9" x14ac:dyDescent="0.2">
      <c r="C1493" s="255">
        <v>45229</v>
      </c>
      <c r="D1493" s="256" t="s">
        <v>3685</v>
      </c>
      <c r="E1493" s="256" t="s">
        <v>3686</v>
      </c>
      <c r="F1493" s="256" t="s">
        <v>3682</v>
      </c>
      <c r="H1493" s="257">
        <v>20</v>
      </c>
      <c r="I1493" s="257">
        <v>12146.45</v>
      </c>
    </row>
    <row r="1494" spans="3:9" x14ac:dyDescent="0.2">
      <c r="C1494" s="255">
        <v>45229</v>
      </c>
      <c r="D1494" s="256" t="s">
        <v>3687</v>
      </c>
      <c r="E1494" s="256" t="s">
        <v>3688</v>
      </c>
      <c r="F1494" s="256" t="s">
        <v>3682</v>
      </c>
      <c r="G1494" s="257">
        <v>96</v>
      </c>
      <c r="I1494" s="257">
        <v>12050.45</v>
      </c>
    </row>
    <row r="1495" spans="3:9" x14ac:dyDescent="0.2">
      <c r="C1495" s="255">
        <v>45229</v>
      </c>
      <c r="D1495" s="256" t="s">
        <v>3689</v>
      </c>
      <c r="E1495" s="256" t="s">
        <v>3690</v>
      </c>
      <c r="F1495" s="256" t="s">
        <v>3682</v>
      </c>
      <c r="G1495" s="257">
        <v>27</v>
      </c>
      <c r="I1495" s="257">
        <v>12023.45</v>
      </c>
    </row>
    <row r="1496" spans="3:9" x14ac:dyDescent="0.2">
      <c r="C1496" s="255">
        <v>45229</v>
      </c>
      <c r="D1496" s="256" t="s">
        <v>3691</v>
      </c>
      <c r="E1496" s="256" t="s">
        <v>3692</v>
      </c>
      <c r="F1496" s="256" t="s">
        <v>3682</v>
      </c>
      <c r="G1496" s="257">
        <v>10</v>
      </c>
      <c r="I1496" s="257">
        <v>12013.45</v>
      </c>
    </row>
    <row r="1497" spans="3:9" x14ac:dyDescent="0.2">
      <c r="C1497" s="255">
        <v>45229</v>
      </c>
      <c r="D1497" s="256" t="s">
        <v>3693</v>
      </c>
      <c r="E1497" s="256" t="s">
        <v>3694</v>
      </c>
      <c r="F1497" s="256" t="s">
        <v>3682</v>
      </c>
      <c r="G1497" s="257">
        <v>30</v>
      </c>
      <c r="I1497" s="257">
        <v>11983.45</v>
      </c>
    </row>
    <row r="1498" spans="3:9" x14ac:dyDescent="0.2">
      <c r="C1498" s="255">
        <v>45229</v>
      </c>
      <c r="D1498" s="256" t="s">
        <v>2780</v>
      </c>
      <c r="E1498" s="256" t="s">
        <v>3695</v>
      </c>
      <c r="F1498" s="256" t="s">
        <v>3682</v>
      </c>
      <c r="H1498" s="257">
        <v>32000</v>
      </c>
      <c r="I1498" s="257">
        <v>43983.45</v>
      </c>
    </row>
    <row r="1499" spans="3:9" x14ac:dyDescent="0.2">
      <c r="C1499" s="255">
        <v>45229</v>
      </c>
      <c r="D1499" s="256" t="s">
        <v>3696</v>
      </c>
      <c r="E1499" s="256" t="s">
        <v>3697</v>
      </c>
      <c r="F1499" s="256" t="s">
        <v>3682</v>
      </c>
      <c r="G1499" s="257">
        <v>20</v>
      </c>
      <c r="I1499" s="257">
        <v>43963.45</v>
      </c>
    </row>
    <row r="1500" spans="3:9" x14ac:dyDescent="0.2">
      <c r="C1500" s="255">
        <v>45229</v>
      </c>
      <c r="D1500" s="256" t="s">
        <v>3698</v>
      </c>
      <c r="E1500" s="256" t="s">
        <v>3699</v>
      </c>
      <c r="F1500" s="256" t="s">
        <v>3682</v>
      </c>
      <c r="H1500" s="257">
        <v>2</v>
      </c>
      <c r="I1500" s="257">
        <v>43965.45</v>
      </c>
    </row>
    <row r="1501" spans="3:9" x14ac:dyDescent="0.2">
      <c r="C1501" s="255">
        <v>45230</v>
      </c>
      <c r="D1501" s="256" t="s">
        <v>3700</v>
      </c>
      <c r="E1501" s="256" t="s">
        <v>3701</v>
      </c>
      <c r="F1501" s="256" t="s">
        <v>3702</v>
      </c>
      <c r="G1501" s="257">
        <v>10</v>
      </c>
      <c r="I1501" s="257">
        <v>43955.45</v>
      </c>
    </row>
    <row r="1502" spans="3:9" x14ac:dyDescent="0.2">
      <c r="C1502" s="255">
        <v>45230</v>
      </c>
      <c r="D1502" s="256" t="s">
        <v>3703</v>
      </c>
      <c r="E1502" s="256" t="s">
        <v>3704</v>
      </c>
      <c r="F1502" s="256" t="s">
        <v>3702</v>
      </c>
      <c r="G1502" s="257">
        <v>140</v>
      </c>
      <c r="I1502" s="257">
        <v>43815.45</v>
      </c>
    </row>
    <row r="1503" spans="3:9" x14ac:dyDescent="0.2">
      <c r="C1503" s="255">
        <v>45230</v>
      </c>
      <c r="D1503" s="256" t="s">
        <v>3705</v>
      </c>
      <c r="E1503" s="256" t="s">
        <v>3706</v>
      </c>
      <c r="F1503" s="256" t="s">
        <v>3702</v>
      </c>
      <c r="G1503" s="257">
        <v>34</v>
      </c>
      <c r="I1503" s="257">
        <v>43781.45</v>
      </c>
    </row>
    <row r="1504" spans="3:9" x14ac:dyDescent="0.2">
      <c r="C1504" s="255">
        <v>45230</v>
      </c>
      <c r="D1504" s="256" t="s">
        <v>3707</v>
      </c>
      <c r="E1504" s="256" t="s">
        <v>3708</v>
      </c>
      <c r="F1504" s="256" t="s">
        <v>3702</v>
      </c>
      <c r="G1504" s="257">
        <v>34</v>
      </c>
      <c r="I1504" s="257">
        <v>43747.45</v>
      </c>
    </row>
    <row r="1505" spans="3:9" x14ac:dyDescent="0.2">
      <c r="C1505" s="255">
        <v>45230</v>
      </c>
      <c r="D1505" s="256" t="s">
        <v>3709</v>
      </c>
      <c r="E1505" s="256" t="s">
        <v>3710</v>
      </c>
      <c r="F1505" s="256" t="s">
        <v>3702</v>
      </c>
      <c r="G1505" s="257">
        <v>3</v>
      </c>
      <c r="I1505" s="257">
        <v>43744.45</v>
      </c>
    </row>
    <row r="1506" spans="3:9" x14ac:dyDescent="0.2">
      <c r="C1506" s="255">
        <v>45230</v>
      </c>
      <c r="D1506" s="256" t="s">
        <v>3711</v>
      </c>
      <c r="E1506" s="256" t="s">
        <v>3712</v>
      </c>
      <c r="F1506" s="256" t="s">
        <v>3702</v>
      </c>
      <c r="G1506" s="257">
        <v>60</v>
      </c>
      <c r="I1506" s="257">
        <v>43684.45</v>
      </c>
    </row>
    <row r="1507" spans="3:9" x14ac:dyDescent="0.2">
      <c r="C1507" s="255">
        <v>45230</v>
      </c>
      <c r="D1507" s="256" t="s">
        <v>3713</v>
      </c>
      <c r="E1507" s="256" t="s">
        <v>3714</v>
      </c>
      <c r="F1507" s="256" t="s">
        <v>3702</v>
      </c>
      <c r="G1507" s="257">
        <v>118.2</v>
      </c>
      <c r="I1507" s="257">
        <v>43566.25</v>
      </c>
    </row>
    <row r="1508" spans="3:9" x14ac:dyDescent="0.2">
      <c r="C1508" s="255">
        <v>45230</v>
      </c>
      <c r="D1508" s="256" t="s">
        <v>3715</v>
      </c>
      <c r="E1508" s="256" t="s">
        <v>3716</v>
      </c>
      <c r="F1508" s="256" t="s">
        <v>3702</v>
      </c>
      <c r="G1508" s="257">
        <v>160</v>
      </c>
      <c r="I1508" s="257">
        <v>43406.25</v>
      </c>
    </row>
    <row r="1509" spans="3:9" x14ac:dyDescent="0.2">
      <c r="C1509" s="255">
        <v>45230</v>
      </c>
      <c r="D1509" s="256" t="s">
        <v>3717</v>
      </c>
      <c r="E1509" s="256" t="s">
        <v>3718</v>
      </c>
      <c r="F1509" s="256" t="s">
        <v>3702</v>
      </c>
      <c r="G1509" s="257">
        <v>1104</v>
      </c>
      <c r="I1509" s="257">
        <v>42302.25</v>
      </c>
    </row>
    <row r="1510" spans="3:9" x14ac:dyDescent="0.2">
      <c r="C1510" s="255">
        <v>45230</v>
      </c>
      <c r="D1510" s="256" t="s">
        <v>3719</v>
      </c>
      <c r="E1510" s="256" t="s">
        <v>3720</v>
      </c>
      <c r="F1510" s="256" t="s">
        <v>3702</v>
      </c>
      <c r="H1510" s="257">
        <v>814</v>
      </c>
      <c r="I1510" s="257">
        <v>43116.25</v>
      </c>
    </row>
    <row r="1511" spans="3:9" x14ac:dyDescent="0.2">
      <c r="C1511" s="255">
        <v>45230</v>
      </c>
      <c r="D1511" s="256" t="s">
        <v>3721</v>
      </c>
      <c r="E1511" s="256" t="s">
        <v>3722</v>
      </c>
      <c r="F1511" s="256" t="s">
        <v>3702</v>
      </c>
      <c r="G1511" s="257">
        <v>182</v>
      </c>
      <c r="I1511" s="257">
        <v>42934.25</v>
      </c>
    </row>
    <row r="1512" spans="3:9" x14ac:dyDescent="0.2">
      <c r="C1512" s="255">
        <v>45230</v>
      </c>
      <c r="D1512" s="256" t="s">
        <v>3723</v>
      </c>
      <c r="E1512" s="256" t="s">
        <v>3724</v>
      </c>
      <c r="F1512" s="256" t="s">
        <v>3702</v>
      </c>
      <c r="H1512" s="257">
        <v>880</v>
      </c>
      <c r="I1512" s="257">
        <v>43814.25</v>
      </c>
    </row>
    <row r="1513" spans="3:9" x14ac:dyDescent="0.2">
      <c r="C1513" s="255">
        <v>45230</v>
      </c>
      <c r="D1513" s="256" t="s">
        <v>3725</v>
      </c>
      <c r="E1513" s="256" t="s">
        <v>3726</v>
      </c>
      <c r="F1513" s="256" t="s">
        <v>3702</v>
      </c>
      <c r="G1513" s="257">
        <v>180</v>
      </c>
      <c r="I1513" s="257">
        <v>43634.25</v>
      </c>
    </row>
    <row r="1514" spans="3:9" x14ac:dyDescent="0.2">
      <c r="C1514" s="255">
        <v>45230</v>
      </c>
      <c r="D1514" s="256" t="s">
        <v>3727</v>
      </c>
      <c r="E1514" s="256" t="s">
        <v>3728</v>
      </c>
      <c r="F1514" s="256" t="s">
        <v>3729</v>
      </c>
      <c r="G1514" s="257">
        <v>70</v>
      </c>
      <c r="I1514" s="257">
        <v>43564.25</v>
      </c>
    </row>
    <row r="1515" spans="3:9" x14ac:dyDescent="0.2">
      <c r="C1515" s="255">
        <v>45230</v>
      </c>
      <c r="D1515" s="256" t="s">
        <v>3730</v>
      </c>
      <c r="E1515" s="256" t="s">
        <v>3731</v>
      </c>
      <c r="F1515" s="256" t="s">
        <v>3729</v>
      </c>
      <c r="H1515" s="257">
        <v>1300</v>
      </c>
      <c r="I1515" s="257">
        <v>44864.25</v>
      </c>
    </row>
    <row r="1516" spans="3:9" x14ac:dyDescent="0.2">
      <c r="C1516" s="255">
        <v>45231</v>
      </c>
      <c r="D1516" s="256" t="s">
        <v>3732</v>
      </c>
      <c r="E1516" s="256" t="s">
        <v>3733</v>
      </c>
      <c r="F1516" s="256" t="s">
        <v>3729</v>
      </c>
      <c r="G1516" s="257">
        <v>880</v>
      </c>
      <c r="I1516" s="257">
        <v>43984.25</v>
      </c>
    </row>
    <row r="1517" spans="3:9" x14ac:dyDescent="0.2">
      <c r="C1517" s="255">
        <v>45231</v>
      </c>
      <c r="D1517" s="256" t="s">
        <v>3734</v>
      </c>
      <c r="E1517" s="256" t="s">
        <v>3735</v>
      </c>
      <c r="F1517" s="256" t="s">
        <v>3729</v>
      </c>
      <c r="G1517" s="257">
        <v>1300</v>
      </c>
      <c r="I1517" s="257">
        <v>42684.25</v>
      </c>
    </row>
    <row r="1518" spans="3:9" x14ac:dyDescent="0.2">
      <c r="C1518" s="255">
        <v>45231</v>
      </c>
      <c r="D1518" s="256" t="s">
        <v>3736</v>
      </c>
      <c r="E1518" s="256" t="s">
        <v>3737</v>
      </c>
      <c r="F1518" s="256" t="s">
        <v>3729</v>
      </c>
      <c r="G1518" s="257">
        <v>4.01</v>
      </c>
      <c r="I1518" s="257">
        <v>42680.24</v>
      </c>
    </row>
    <row r="1519" spans="3:9" x14ac:dyDescent="0.2">
      <c r="C1519" s="255">
        <v>45231</v>
      </c>
      <c r="D1519" s="256" t="s">
        <v>3738</v>
      </c>
      <c r="E1519" s="256" t="s">
        <v>3739</v>
      </c>
      <c r="F1519" s="256" t="s">
        <v>3729</v>
      </c>
      <c r="G1519" s="257">
        <v>60</v>
      </c>
      <c r="I1519" s="257">
        <v>42620.24</v>
      </c>
    </row>
    <row r="1520" spans="3:9" x14ac:dyDescent="0.2">
      <c r="C1520" s="255">
        <v>45231</v>
      </c>
      <c r="D1520" s="256" t="s">
        <v>3740</v>
      </c>
      <c r="E1520" s="256" t="s">
        <v>3741</v>
      </c>
      <c r="F1520" s="256" t="s">
        <v>3729</v>
      </c>
      <c r="G1520" s="257">
        <v>25</v>
      </c>
      <c r="I1520" s="257">
        <v>42595.24</v>
      </c>
    </row>
    <row r="1521" spans="3:9" x14ac:dyDescent="0.2">
      <c r="C1521" s="255">
        <v>45231</v>
      </c>
      <c r="D1521" s="256" t="s">
        <v>3742</v>
      </c>
      <c r="E1521" s="256" t="s">
        <v>3743</v>
      </c>
      <c r="F1521" s="256" t="s">
        <v>3729</v>
      </c>
      <c r="G1521" s="257">
        <v>6800</v>
      </c>
      <c r="I1521" s="257">
        <v>35795.24</v>
      </c>
    </row>
    <row r="1522" spans="3:9" x14ac:dyDescent="0.2">
      <c r="C1522" s="255">
        <v>45232</v>
      </c>
      <c r="D1522" s="256" t="s">
        <v>3744</v>
      </c>
      <c r="E1522" s="256" t="s">
        <v>3745</v>
      </c>
      <c r="F1522" s="256" t="s">
        <v>3746</v>
      </c>
      <c r="H1522" s="257">
        <v>749</v>
      </c>
      <c r="I1522" s="257">
        <v>36544.239999999998</v>
      </c>
    </row>
    <row r="1523" spans="3:9" x14ac:dyDescent="0.2">
      <c r="C1523" s="255">
        <v>45232</v>
      </c>
      <c r="D1523" s="256" t="s">
        <v>3747</v>
      </c>
      <c r="E1523" s="256" t="s">
        <v>3748</v>
      </c>
      <c r="F1523" s="256" t="s">
        <v>3746</v>
      </c>
      <c r="G1523" s="257">
        <v>749</v>
      </c>
      <c r="I1523" s="257">
        <v>35795.24</v>
      </c>
    </row>
    <row r="1524" spans="3:9" x14ac:dyDescent="0.2">
      <c r="C1524" s="255">
        <v>45232</v>
      </c>
      <c r="D1524" s="256" t="s">
        <v>3749</v>
      </c>
      <c r="E1524" s="256" t="s">
        <v>3750</v>
      </c>
      <c r="F1524" s="256" t="s">
        <v>3746</v>
      </c>
      <c r="G1524" s="257">
        <v>232.5</v>
      </c>
      <c r="I1524" s="257">
        <v>35562.74</v>
      </c>
    </row>
    <row r="1525" spans="3:9" x14ac:dyDescent="0.2">
      <c r="C1525" s="255">
        <v>45232</v>
      </c>
      <c r="D1525" s="256" t="s">
        <v>3751</v>
      </c>
      <c r="E1525" s="256" t="s">
        <v>3752</v>
      </c>
      <c r="F1525" s="256" t="s">
        <v>3746</v>
      </c>
      <c r="G1525" s="257">
        <v>55</v>
      </c>
      <c r="I1525" s="257">
        <v>35507.74</v>
      </c>
    </row>
    <row r="1526" spans="3:9" x14ac:dyDescent="0.2">
      <c r="C1526" s="255">
        <v>45233</v>
      </c>
      <c r="D1526" s="256" t="s">
        <v>3753</v>
      </c>
      <c r="E1526" s="256" t="s">
        <v>3754</v>
      </c>
      <c r="F1526" s="256" t="s">
        <v>3755</v>
      </c>
      <c r="G1526" s="257">
        <v>1.42</v>
      </c>
      <c r="I1526" s="257">
        <v>35506.32</v>
      </c>
    </row>
    <row r="1527" spans="3:9" x14ac:dyDescent="0.2">
      <c r="C1527" s="255">
        <v>45233</v>
      </c>
      <c r="D1527" s="256" t="s">
        <v>3756</v>
      </c>
      <c r="E1527" s="256" t="s">
        <v>3757</v>
      </c>
      <c r="F1527" s="256" t="s">
        <v>3755</v>
      </c>
      <c r="G1527" s="257">
        <v>93</v>
      </c>
      <c r="I1527" s="257">
        <v>35413.32</v>
      </c>
    </row>
    <row r="1528" spans="3:9" x14ac:dyDescent="0.2">
      <c r="C1528" s="255">
        <v>45233</v>
      </c>
      <c r="D1528" s="256" t="s">
        <v>3758</v>
      </c>
      <c r="E1528" s="256" t="s">
        <v>3759</v>
      </c>
      <c r="F1528" s="256" t="s">
        <v>3755</v>
      </c>
      <c r="G1528" s="257">
        <v>37.380000000000003</v>
      </c>
      <c r="I1528" s="257">
        <v>35375.94</v>
      </c>
    </row>
    <row r="1529" spans="3:9" x14ac:dyDescent="0.2">
      <c r="C1529" s="255">
        <v>45233</v>
      </c>
      <c r="D1529" s="256" t="s">
        <v>3760</v>
      </c>
      <c r="E1529" s="256" t="s">
        <v>3761</v>
      </c>
      <c r="F1529" s="256" t="s">
        <v>3755</v>
      </c>
      <c r="G1529" s="257">
        <v>65</v>
      </c>
      <c r="I1529" s="257">
        <v>35310.94</v>
      </c>
    </row>
    <row r="1530" spans="3:9" x14ac:dyDescent="0.2">
      <c r="C1530" s="255">
        <v>45233</v>
      </c>
      <c r="D1530" s="256" t="s">
        <v>3762</v>
      </c>
      <c r="E1530" s="256" t="s">
        <v>3763</v>
      </c>
      <c r="F1530" s="256" t="s">
        <v>3755</v>
      </c>
      <c r="H1530" s="257">
        <v>138</v>
      </c>
      <c r="I1530" s="257">
        <v>35448.94</v>
      </c>
    </row>
    <row r="1531" spans="3:9" x14ac:dyDescent="0.2">
      <c r="C1531" s="255">
        <v>45233</v>
      </c>
      <c r="D1531" s="256" t="s">
        <v>3764</v>
      </c>
      <c r="E1531" s="256" t="s">
        <v>3765</v>
      </c>
      <c r="F1531" s="256" t="s">
        <v>3755</v>
      </c>
      <c r="G1531" s="257">
        <v>138</v>
      </c>
      <c r="I1531" s="257">
        <v>35310.94</v>
      </c>
    </row>
    <row r="1532" spans="3:9" x14ac:dyDescent="0.2">
      <c r="C1532" s="255">
        <v>45233</v>
      </c>
      <c r="D1532" s="256" t="s">
        <v>3766</v>
      </c>
      <c r="E1532" s="256" t="s">
        <v>3767</v>
      </c>
      <c r="F1532" s="256" t="s">
        <v>3755</v>
      </c>
      <c r="H1532" s="257">
        <v>381</v>
      </c>
      <c r="I1532" s="257">
        <v>35691.94</v>
      </c>
    </row>
    <row r="1533" spans="3:9" x14ac:dyDescent="0.2">
      <c r="C1533" s="255">
        <v>45233</v>
      </c>
      <c r="D1533" s="256" t="s">
        <v>3768</v>
      </c>
      <c r="E1533" s="256" t="s">
        <v>3769</v>
      </c>
      <c r="F1533" s="256" t="s">
        <v>3755</v>
      </c>
      <c r="G1533" s="257">
        <v>381</v>
      </c>
      <c r="I1533" s="257">
        <v>35310.94</v>
      </c>
    </row>
    <row r="1534" spans="3:9" x14ac:dyDescent="0.2">
      <c r="C1534" s="255">
        <v>45234</v>
      </c>
      <c r="D1534" s="256" t="s">
        <v>3770</v>
      </c>
      <c r="E1534" s="256" t="s">
        <v>3771</v>
      </c>
      <c r="F1534" s="256" t="s">
        <v>3772</v>
      </c>
      <c r="G1534" s="257">
        <v>186</v>
      </c>
      <c r="I1534" s="257">
        <v>35124.94</v>
      </c>
    </row>
    <row r="1535" spans="3:9" x14ac:dyDescent="0.2">
      <c r="C1535" s="255">
        <v>45234</v>
      </c>
      <c r="D1535" s="256" t="s">
        <v>3773</v>
      </c>
      <c r="E1535" s="256" t="s">
        <v>3774</v>
      </c>
      <c r="F1535" s="256" t="s">
        <v>3772</v>
      </c>
      <c r="H1535" s="257">
        <v>50</v>
      </c>
      <c r="I1535" s="257">
        <v>35174.94</v>
      </c>
    </row>
    <row r="1536" spans="3:9" x14ac:dyDescent="0.2">
      <c r="C1536" s="255">
        <v>45234</v>
      </c>
      <c r="D1536" s="256" t="s">
        <v>3775</v>
      </c>
      <c r="E1536" s="256" t="s">
        <v>3776</v>
      </c>
      <c r="F1536" s="256" t="s">
        <v>3772</v>
      </c>
      <c r="G1536" s="257">
        <v>100</v>
      </c>
      <c r="I1536" s="257">
        <v>35074.94</v>
      </c>
    </row>
    <row r="1537" spans="3:9" x14ac:dyDescent="0.2">
      <c r="C1537" s="255">
        <v>45234</v>
      </c>
      <c r="D1537" s="256" t="s">
        <v>3777</v>
      </c>
      <c r="E1537" s="256" t="s">
        <v>3778</v>
      </c>
      <c r="F1537" s="256" t="s">
        <v>3772</v>
      </c>
      <c r="G1537" s="257">
        <v>47</v>
      </c>
      <c r="I1537" s="257">
        <v>35027.94</v>
      </c>
    </row>
    <row r="1538" spans="3:9" x14ac:dyDescent="0.2">
      <c r="C1538" s="255">
        <v>45235</v>
      </c>
      <c r="D1538" s="256" t="s">
        <v>3779</v>
      </c>
      <c r="E1538" s="256" t="s">
        <v>3780</v>
      </c>
      <c r="F1538" s="256" t="s">
        <v>3781</v>
      </c>
      <c r="G1538" s="257">
        <v>40</v>
      </c>
      <c r="I1538" s="257">
        <v>34987.94</v>
      </c>
    </row>
    <row r="1539" spans="3:9" x14ac:dyDescent="0.2">
      <c r="C1539" s="255">
        <v>45236</v>
      </c>
      <c r="D1539" s="256" t="s">
        <v>3782</v>
      </c>
      <c r="E1539" s="256" t="s">
        <v>3783</v>
      </c>
      <c r="F1539" s="256" t="s">
        <v>3784</v>
      </c>
      <c r="G1539" s="257">
        <v>20</v>
      </c>
      <c r="I1539" s="257">
        <v>34967.94</v>
      </c>
    </row>
    <row r="1540" spans="3:9" x14ac:dyDescent="0.2">
      <c r="C1540" s="255">
        <v>45236</v>
      </c>
      <c r="D1540" s="256" t="s">
        <v>3785</v>
      </c>
      <c r="E1540" s="256" t="s">
        <v>3786</v>
      </c>
      <c r="F1540" s="256" t="s">
        <v>3784</v>
      </c>
      <c r="G1540" s="257">
        <v>114</v>
      </c>
      <c r="I1540" s="257">
        <v>34853.94</v>
      </c>
    </row>
    <row r="1541" spans="3:9" x14ac:dyDescent="0.2">
      <c r="C1541" s="255">
        <v>45236</v>
      </c>
      <c r="D1541" s="256" t="s">
        <v>3787</v>
      </c>
      <c r="E1541" s="256" t="s">
        <v>3788</v>
      </c>
      <c r="F1541" s="256" t="s">
        <v>3784</v>
      </c>
      <c r="G1541" s="257">
        <v>93</v>
      </c>
      <c r="I1541" s="257">
        <v>34760.94</v>
      </c>
    </row>
    <row r="1542" spans="3:9" x14ac:dyDescent="0.2">
      <c r="C1542" s="255">
        <v>45236</v>
      </c>
      <c r="D1542" s="256" t="s">
        <v>3789</v>
      </c>
      <c r="E1542" s="256" t="s">
        <v>3790</v>
      </c>
      <c r="F1542" s="256" t="s">
        <v>3784</v>
      </c>
      <c r="G1542" s="257">
        <v>20</v>
      </c>
      <c r="I1542" s="257">
        <v>34740.94</v>
      </c>
    </row>
    <row r="1543" spans="3:9" x14ac:dyDescent="0.2">
      <c r="C1543" s="255">
        <v>45236</v>
      </c>
      <c r="D1543" s="256" t="s">
        <v>3791</v>
      </c>
      <c r="E1543" s="256" t="s">
        <v>3792</v>
      </c>
      <c r="F1543" s="256" t="s">
        <v>3784</v>
      </c>
      <c r="H1543" s="257">
        <v>500</v>
      </c>
      <c r="I1543" s="257">
        <v>35240.94</v>
      </c>
    </row>
    <row r="1544" spans="3:9" x14ac:dyDescent="0.2">
      <c r="C1544" s="255">
        <v>45236</v>
      </c>
      <c r="D1544" s="256" t="s">
        <v>3793</v>
      </c>
      <c r="E1544" s="256" t="s">
        <v>3794</v>
      </c>
      <c r="F1544" s="256" t="s">
        <v>3784</v>
      </c>
      <c r="G1544" s="257">
        <v>500</v>
      </c>
      <c r="I1544" s="257">
        <v>34740.94</v>
      </c>
    </row>
    <row r="1545" spans="3:9" x14ac:dyDescent="0.2">
      <c r="C1545" s="255">
        <v>45237</v>
      </c>
      <c r="D1545" s="256" t="s">
        <v>3795</v>
      </c>
      <c r="E1545" s="256" t="s">
        <v>3796</v>
      </c>
      <c r="F1545" s="256" t="s">
        <v>3797</v>
      </c>
      <c r="G1545" s="257">
        <v>697.5</v>
      </c>
      <c r="I1545" s="257">
        <v>34043.440000000002</v>
      </c>
    </row>
    <row r="1546" spans="3:9" x14ac:dyDescent="0.2">
      <c r="C1546" s="255">
        <v>45237</v>
      </c>
      <c r="D1546" s="256" t="s">
        <v>3798</v>
      </c>
      <c r="E1546" s="256" t="s">
        <v>3799</v>
      </c>
      <c r="F1546" s="256" t="s">
        <v>3797</v>
      </c>
      <c r="H1546" s="257">
        <v>697</v>
      </c>
      <c r="I1546" s="257">
        <v>34740.44</v>
      </c>
    </row>
    <row r="1547" spans="3:9" x14ac:dyDescent="0.2">
      <c r="C1547" s="255">
        <v>45237</v>
      </c>
      <c r="D1547" s="256" t="s">
        <v>3800</v>
      </c>
      <c r="E1547" s="256" t="s">
        <v>3801</v>
      </c>
      <c r="F1547" s="256" t="s">
        <v>3797</v>
      </c>
      <c r="G1547" s="257">
        <v>20</v>
      </c>
      <c r="I1547" s="257">
        <v>34720.44</v>
      </c>
    </row>
    <row r="1548" spans="3:9" x14ac:dyDescent="0.2">
      <c r="C1548" s="255">
        <v>45237</v>
      </c>
      <c r="D1548" s="256" t="s">
        <v>3802</v>
      </c>
      <c r="E1548" s="256" t="s">
        <v>3803</v>
      </c>
      <c r="F1548" s="256" t="s">
        <v>3797</v>
      </c>
      <c r="G1548" s="257">
        <v>37</v>
      </c>
      <c r="I1548" s="257">
        <v>34683.440000000002</v>
      </c>
    </row>
    <row r="1549" spans="3:9" x14ac:dyDescent="0.2">
      <c r="C1549" s="255">
        <v>45237</v>
      </c>
      <c r="D1549" s="256" t="s">
        <v>3804</v>
      </c>
      <c r="E1549" s="256" t="s">
        <v>3805</v>
      </c>
      <c r="F1549" s="256" t="s">
        <v>3797</v>
      </c>
      <c r="G1549" s="257">
        <v>40</v>
      </c>
      <c r="I1549" s="257">
        <v>34643.440000000002</v>
      </c>
    </row>
    <row r="1550" spans="3:9" x14ac:dyDescent="0.2">
      <c r="C1550" s="255">
        <v>45238</v>
      </c>
      <c r="D1550" s="256" t="s">
        <v>3806</v>
      </c>
      <c r="E1550" s="256" t="s">
        <v>3807</v>
      </c>
      <c r="F1550" s="256" t="s">
        <v>3808</v>
      </c>
      <c r="G1550" s="257">
        <v>20</v>
      </c>
      <c r="I1550" s="257">
        <v>34623.440000000002</v>
      </c>
    </row>
    <row r="1551" spans="3:9" x14ac:dyDescent="0.2">
      <c r="C1551" s="255">
        <v>45238</v>
      </c>
      <c r="D1551" s="256" t="s">
        <v>3809</v>
      </c>
      <c r="E1551" s="256" t="s">
        <v>3810</v>
      </c>
      <c r="F1551" s="256" t="s">
        <v>3808</v>
      </c>
      <c r="G1551" s="257">
        <v>53</v>
      </c>
      <c r="I1551" s="257">
        <v>34570.44</v>
      </c>
    </row>
    <row r="1552" spans="3:9" x14ac:dyDescent="0.2">
      <c r="C1552" s="255">
        <v>45238</v>
      </c>
      <c r="D1552" s="256" t="s">
        <v>3811</v>
      </c>
      <c r="E1552" s="256" t="s">
        <v>3812</v>
      </c>
      <c r="F1552" s="256" t="s">
        <v>3808</v>
      </c>
      <c r="G1552" s="257">
        <v>10</v>
      </c>
      <c r="I1552" s="257">
        <v>34560.44</v>
      </c>
    </row>
    <row r="1553" spans="3:9" x14ac:dyDescent="0.2">
      <c r="C1553" s="255">
        <v>45238</v>
      </c>
      <c r="D1553" s="256" t="s">
        <v>3813</v>
      </c>
      <c r="E1553" s="256" t="s">
        <v>3814</v>
      </c>
      <c r="F1553" s="256" t="s">
        <v>3808</v>
      </c>
      <c r="G1553" s="257">
        <v>20</v>
      </c>
      <c r="I1553" s="257">
        <v>34540.44</v>
      </c>
    </row>
    <row r="1554" spans="3:9" x14ac:dyDescent="0.2">
      <c r="C1554" s="255">
        <v>45238</v>
      </c>
      <c r="D1554" s="256" t="s">
        <v>3815</v>
      </c>
      <c r="E1554" s="256" t="s">
        <v>3816</v>
      </c>
      <c r="F1554" s="256" t="s">
        <v>3808</v>
      </c>
      <c r="G1554" s="257">
        <v>75</v>
      </c>
      <c r="I1554" s="257">
        <v>34465.440000000002</v>
      </c>
    </row>
    <row r="1555" spans="3:9" x14ac:dyDescent="0.2">
      <c r="C1555" s="255">
        <v>45238</v>
      </c>
      <c r="D1555" s="256" t="s">
        <v>3817</v>
      </c>
      <c r="E1555" s="256" t="s">
        <v>3818</v>
      </c>
      <c r="F1555" s="256" t="s">
        <v>3808</v>
      </c>
      <c r="G1555" s="257">
        <v>20</v>
      </c>
      <c r="I1555" s="257">
        <v>34445.440000000002</v>
      </c>
    </row>
    <row r="1556" spans="3:9" x14ac:dyDescent="0.2">
      <c r="C1556" s="255">
        <v>45238</v>
      </c>
      <c r="D1556" s="256" t="s">
        <v>3819</v>
      </c>
      <c r="E1556" s="256" t="s">
        <v>3820</v>
      </c>
      <c r="F1556" s="256" t="s">
        <v>3808</v>
      </c>
      <c r="G1556" s="257">
        <v>60</v>
      </c>
      <c r="I1556" s="257">
        <v>34385.440000000002</v>
      </c>
    </row>
    <row r="1557" spans="3:9" x14ac:dyDescent="0.2">
      <c r="C1557" s="255">
        <v>45238</v>
      </c>
      <c r="D1557" s="256" t="s">
        <v>3821</v>
      </c>
      <c r="E1557" s="256" t="s">
        <v>3822</v>
      </c>
      <c r="F1557" s="256" t="s">
        <v>3808</v>
      </c>
      <c r="G1557" s="257">
        <v>186</v>
      </c>
      <c r="I1557" s="257">
        <v>34199.440000000002</v>
      </c>
    </row>
    <row r="1558" spans="3:9" x14ac:dyDescent="0.2">
      <c r="C1558" s="255">
        <v>45239</v>
      </c>
      <c r="D1558" s="256" t="s">
        <v>3823</v>
      </c>
      <c r="E1558" s="256" t="s">
        <v>3824</v>
      </c>
      <c r="F1558" s="256" t="s">
        <v>3825</v>
      </c>
      <c r="G1558" s="257">
        <v>100</v>
      </c>
      <c r="I1558" s="257">
        <v>34099.440000000002</v>
      </c>
    </row>
    <row r="1559" spans="3:9" x14ac:dyDescent="0.2">
      <c r="C1559" s="255">
        <v>45239</v>
      </c>
      <c r="D1559" s="256" t="s">
        <v>3826</v>
      </c>
      <c r="E1559" s="256" t="s">
        <v>3827</v>
      </c>
      <c r="F1559" s="256" t="s">
        <v>3825</v>
      </c>
      <c r="G1559" s="257">
        <v>88</v>
      </c>
      <c r="I1559" s="257">
        <v>34011.440000000002</v>
      </c>
    </row>
    <row r="1560" spans="3:9" x14ac:dyDescent="0.2">
      <c r="C1560" s="255">
        <v>45240</v>
      </c>
      <c r="D1560" s="256" t="s">
        <v>3828</v>
      </c>
      <c r="E1560" s="256" t="s">
        <v>3829</v>
      </c>
      <c r="F1560" s="256" t="s">
        <v>3830</v>
      </c>
      <c r="G1560" s="257">
        <v>2688</v>
      </c>
      <c r="I1560" s="257">
        <v>31323.439999999999</v>
      </c>
    </row>
    <row r="1561" spans="3:9" x14ac:dyDescent="0.2">
      <c r="C1561" s="255">
        <v>45240</v>
      </c>
      <c r="D1561" s="256" t="s">
        <v>3831</v>
      </c>
      <c r="E1561" s="256" t="s">
        <v>3832</v>
      </c>
      <c r="F1561" s="256" t="s">
        <v>3830</v>
      </c>
      <c r="H1561" s="257">
        <v>2688</v>
      </c>
      <c r="I1561" s="257">
        <v>34011.440000000002</v>
      </c>
    </row>
    <row r="1562" spans="3:9" x14ac:dyDescent="0.2">
      <c r="C1562" s="255">
        <v>45240</v>
      </c>
      <c r="D1562" s="256" t="s">
        <v>3833</v>
      </c>
      <c r="E1562" s="256" t="s">
        <v>3834</v>
      </c>
      <c r="F1562" s="256" t="s">
        <v>3830</v>
      </c>
      <c r="G1562" s="257">
        <v>40</v>
      </c>
      <c r="I1562" s="257">
        <v>33971.440000000002</v>
      </c>
    </row>
    <row r="1563" spans="3:9" x14ac:dyDescent="0.2">
      <c r="C1563" s="255">
        <v>45240</v>
      </c>
      <c r="D1563" s="256" t="s">
        <v>3835</v>
      </c>
      <c r="E1563" s="256" t="s">
        <v>3836</v>
      </c>
      <c r="F1563" s="256" t="s">
        <v>3830</v>
      </c>
      <c r="G1563" s="257">
        <v>901</v>
      </c>
      <c r="I1563" s="257">
        <v>33070.44</v>
      </c>
    </row>
    <row r="1564" spans="3:9" x14ac:dyDescent="0.2">
      <c r="C1564" s="255">
        <v>45240</v>
      </c>
      <c r="D1564" s="256" t="s">
        <v>3837</v>
      </c>
      <c r="E1564" s="256" t="s">
        <v>3838</v>
      </c>
      <c r="F1564" s="256" t="s">
        <v>3830</v>
      </c>
      <c r="G1564" s="257">
        <v>40</v>
      </c>
      <c r="I1564" s="257">
        <v>33030.44</v>
      </c>
    </row>
    <row r="1565" spans="3:9" x14ac:dyDescent="0.2">
      <c r="C1565" s="255">
        <v>45240</v>
      </c>
      <c r="D1565" s="256" t="s">
        <v>3839</v>
      </c>
      <c r="E1565" s="256" t="s">
        <v>3840</v>
      </c>
      <c r="F1565" s="256" t="s">
        <v>3830</v>
      </c>
      <c r="G1565" s="257">
        <v>90</v>
      </c>
      <c r="I1565" s="257">
        <v>32940.44</v>
      </c>
    </row>
    <row r="1566" spans="3:9" x14ac:dyDescent="0.2">
      <c r="C1566" s="255">
        <v>45240</v>
      </c>
      <c r="D1566" s="256" t="s">
        <v>3841</v>
      </c>
      <c r="E1566" s="256" t="s">
        <v>3842</v>
      </c>
      <c r="F1566" s="256" t="s">
        <v>3830</v>
      </c>
      <c r="G1566" s="257">
        <v>186</v>
      </c>
      <c r="I1566" s="257">
        <v>32754.44</v>
      </c>
    </row>
    <row r="1567" spans="3:9" x14ac:dyDescent="0.2">
      <c r="C1567" s="255">
        <v>45241</v>
      </c>
      <c r="D1567" s="256" t="s">
        <v>3843</v>
      </c>
      <c r="E1567" s="256" t="s">
        <v>3844</v>
      </c>
      <c r="F1567" s="256" t="s">
        <v>3845</v>
      </c>
      <c r="H1567" s="257">
        <v>749</v>
      </c>
      <c r="I1567" s="257">
        <v>33503.440000000002</v>
      </c>
    </row>
    <row r="1568" spans="3:9" x14ac:dyDescent="0.2">
      <c r="C1568" s="255">
        <v>45241</v>
      </c>
      <c r="D1568" s="256" t="s">
        <v>3846</v>
      </c>
      <c r="E1568" s="256" t="s">
        <v>3847</v>
      </c>
      <c r="F1568" s="256" t="s">
        <v>3845</v>
      </c>
      <c r="G1568" s="257">
        <v>20</v>
      </c>
      <c r="I1568" s="257">
        <v>33483.440000000002</v>
      </c>
    </row>
    <row r="1569" spans="3:9" x14ac:dyDescent="0.2">
      <c r="C1569" s="255">
        <v>45241</v>
      </c>
      <c r="D1569" s="256" t="s">
        <v>3848</v>
      </c>
      <c r="E1569" s="256" t="s">
        <v>3849</v>
      </c>
      <c r="F1569" s="256" t="s">
        <v>3845</v>
      </c>
      <c r="G1569" s="257">
        <v>100</v>
      </c>
      <c r="I1569" s="257">
        <v>33383.440000000002</v>
      </c>
    </row>
    <row r="1570" spans="3:9" x14ac:dyDescent="0.2">
      <c r="C1570" s="255">
        <v>45243</v>
      </c>
      <c r="D1570" s="256" t="s">
        <v>2405</v>
      </c>
      <c r="E1570" s="256" t="s">
        <v>335</v>
      </c>
      <c r="F1570" s="256" t="s">
        <v>3850</v>
      </c>
      <c r="H1570" s="257">
        <v>2500</v>
      </c>
      <c r="I1570" s="257">
        <v>35883.440000000002</v>
      </c>
    </row>
    <row r="1571" spans="3:9" x14ac:dyDescent="0.2">
      <c r="C1571" s="255">
        <v>45244</v>
      </c>
      <c r="D1571" s="256" t="s">
        <v>3851</v>
      </c>
      <c r="E1571" s="256" t="s">
        <v>3852</v>
      </c>
      <c r="F1571" s="256" t="s">
        <v>3853</v>
      </c>
      <c r="G1571" s="257">
        <v>400</v>
      </c>
      <c r="I1571" s="257">
        <v>35483.440000000002</v>
      </c>
    </row>
    <row r="1572" spans="3:9" x14ac:dyDescent="0.2">
      <c r="C1572" s="255">
        <v>45244</v>
      </c>
      <c r="D1572" s="256" t="s">
        <v>3854</v>
      </c>
      <c r="E1572" s="256" t="s">
        <v>3855</v>
      </c>
      <c r="F1572" s="256" t="s">
        <v>3853</v>
      </c>
      <c r="G1572" s="257">
        <v>10</v>
      </c>
      <c r="I1572" s="257">
        <v>35473.440000000002</v>
      </c>
    </row>
    <row r="1573" spans="3:9" x14ac:dyDescent="0.2">
      <c r="C1573" s="255">
        <v>45245</v>
      </c>
      <c r="D1573" s="256" t="s">
        <v>3856</v>
      </c>
      <c r="E1573" s="256" t="s">
        <v>3857</v>
      </c>
      <c r="F1573" s="256" t="s">
        <v>3858</v>
      </c>
      <c r="G1573" s="257">
        <v>100</v>
      </c>
      <c r="I1573" s="257">
        <v>35373.440000000002</v>
      </c>
    </row>
    <row r="1574" spans="3:9" x14ac:dyDescent="0.2">
      <c r="C1574" s="255">
        <v>45245</v>
      </c>
      <c r="D1574" s="256" t="s">
        <v>3859</v>
      </c>
      <c r="E1574" s="256" t="s">
        <v>3860</v>
      </c>
      <c r="F1574" s="256" t="s">
        <v>3858</v>
      </c>
      <c r="G1574" s="257">
        <v>100</v>
      </c>
      <c r="I1574" s="257">
        <v>35273.440000000002</v>
      </c>
    </row>
    <row r="1575" spans="3:9" x14ac:dyDescent="0.2">
      <c r="C1575" s="255">
        <v>45245</v>
      </c>
      <c r="D1575" s="256" t="s">
        <v>3861</v>
      </c>
      <c r="E1575" s="256" t="s">
        <v>3862</v>
      </c>
      <c r="F1575" s="256" t="s">
        <v>3858</v>
      </c>
      <c r="G1575" s="257">
        <v>100</v>
      </c>
      <c r="I1575" s="257">
        <v>35173.440000000002</v>
      </c>
    </row>
    <row r="1576" spans="3:9" x14ac:dyDescent="0.2">
      <c r="C1576" s="255">
        <v>45245</v>
      </c>
      <c r="D1576" s="256" t="s">
        <v>3863</v>
      </c>
      <c r="E1576" s="256" t="s">
        <v>3864</v>
      </c>
      <c r="F1576" s="256" t="s">
        <v>3858</v>
      </c>
      <c r="H1576" s="257">
        <v>100</v>
      </c>
      <c r="I1576" s="257">
        <v>35273.440000000002</v>
      </c>
    </row>
    <row r="1577" spans="3:9" x14ac:dyDescent="0.2">
      <c r="C1577" s="255">
        <v>45246</v>
      </c>
      <c r="D1577" s="256" t="s">
        <v>3865</v>
      </c>
      <c r="E1577" s="256" t="s">
        <v>3866</v>
      </c>
      <c r="F1577" s="256" t="s">
        <v>3867</v>
      </c>
      <c r="G1577" s="257">
        <v>356</v>
      </c>
      <c r="I1577" s="257">
        <v>34917.440000000002</v>
      </c>
    </row>
    <row r="1578" spans="3:9" x14ac:dyDescent="0.2">
      <c r="C1578" s="255">
        <v>45246</v>
      </c>
      <c r="D1578" s="256" t="s">
        <v>3868</v>
      </c>
      <c r="E1578" s="256" t="s">
        <v>3869</v>
      </c>
      <c r="F1578" s="256" t="s">
        <v>3867</v>
      </c>
      <c r="G1578" s="257">
        <v>45</v>
      </c>
      <c r="I1578" s="257">
        <v>34872.44</v>
      </c>
    </row>
    <row r="1579" spans="3:9" x14ac:dyDescent="0.2">
      <c r="C1579" s="255">
        <v>45246</v>
      </c>
      <c r="D1579" s="256" t="s">
        <v>3870</v>
      </c>
      <c r="E1579" s="256" t="s">
        <v>3871</v>
      </c>
      <c r="F1579" s="256" t="s">
        <v>3867</v>
      </c>
      <c r="G1579" s="257">
        <v>114.86</v>
      </c>
      <c r="I1579" s="257">
        <v>34757.58</v>
      </c>
    </row>
    <row r="1580" spans="3:9" x14ac:dyDescent="0.2">
      <c r="C1580" s="255">
        <v>45246</v>
      </c>
      <c r="D1580" s="256" t="s">
        <v>3872</v>
      </c>
      <c r="E1580" s="256" t="s">
        <v>3873</v>
      </c>
      <c r="F1580" s="256" t="s">
        <v>3867</v>
      </c>
      <c r="G1580" s="257">
        <v>55</v>
      </c>
      <c r="I1580" s="257">
        <v>34702.58</v>
      </c>
    </row>
    <row r="1581" spans="3:9" x14ac:dyDescent="0.2">
      <c r="C1581" s="255">
        <v>45246</v>
      </c>
      <c r="D1581" s="256" t="s">
        <v>3874</v>
      </c>
      <c r="E1581" s="256" t="s">
        <v>3875</v>
      </c>
      <c r="F1581" s="256" t="s">
        <v>3867</v>
      </c>
      <c r="G1581" s="257">
        <v>50</v>
      </c>
      <c r="I1581" s="257">
        <v>34652.58</v>
      </c>
    </row>
    <row r="1582" spans="3:9" x14ac:dyDescent="0.2">
      <c r="C1582" s="255">
        <v>45246</v>
      </c>
      <c r="D1582" s="256" t="s">
        <v>3876</v>
      </c>
      <c r="E1582" s="256" t="s">
        <v>3877</v>
      </c>
      <c r="F1582" s="256" t="s">
        <v>3867</v>
      </c>
      <c r="G1582" s="257">
        <v>40</v>
      </c>
      <c r="I1582" s="257">
        <v>34612.58</v>
      </c>
    </row>
    <row r="1583" spans="3:9" x14ac:dyDescent="0.2">
      <c r="C1583" s="255">
        <v>45246</v>
      </c>
      <c r="D1583" s="256" t="s">
        <v>3878</v>
      </c>
      <c r="E1583" s="256" t="s">
        <v>3879</v>
      </c>
      <c r="F1583" s="256" t="s">
        <v>3867</v>
      </c>
      <c r="H1583" s="257">
        <v>95</v>
      </c>
      <c r="I1583" s="257">
        <v>34707.58</v>
      </c>
    </row>
    <row r="1584" spans="3:9" x14ac:dyDescent="0.2">
      <c r="C1584" s="255">
        <v>45247</v>
      </c>
      <c r="D1584" s="256" t="s">
        <v>3880</v>
      </c>
      <c r="E1584" s="256" t="s">
        <v>3881</v>
      </c>
      <c r="F1584" s="256" t="s">
        <v>3882</v>
      </c>
      <c r="G1584" s="257">
        <v>130</v>
      </c>
      <c r="I1584" s="257">
        <v>34577.58</v>
      </c>
    </row>
    <row r="1585" spans="3:9" x14ac:dyDescent="0.2">
      <c r="C1585" s="255">
        <v>45247</v>
      </c>
      <c r="D1585" s="256" t="s">
        <v>3883</v>
      </c>
      <c r="E1585" s="256" t="s">
        <v>3884</v>
      </c>
      <c r="F1585" s="256" t="s">
        <v>3882</v>
      </c>
      <c r="G1585" s="257">
        <v>50</v>
      </c>
      <c r="I1585" s="257">
        <v>34527.58</v>
      </c>
    </row>
    <row r="1586" spans="3:9" x14ac:dyDescent="0.2">
      <c r="C1586" s="255">
        <v>45248</v>
      </c>
      <c r="D1586" s="256" t="s">
        <v>3885</v>
      </c>
      <c r="E1586" s="256" t="s">
        <v>3886</v>
      </c>
      <c r="F1586" s="256" t="s">
        <v>3887</v>
      </c>
      <c r="G1586" s="257">
        <v>268</v>
      </c>
      <c r="I1586" s="257">
        <v>34259.58</v>
      </c>
    </row>
    <row r="1587" spans="3:9" x14ac:dyDescent="0.2">
      <c r="C1587" s="255">
        <v>45249</v>
      </c>
      <c r="D1587" s="256" t="s">
        <v>3888</v>
      </c>
      <c r="E1587" s="256" t="s">
        <v>3889</v>
      </c>
      <c r="F1587" s="256" t="s">
        <v>3890</v>
      </c>
      <c r="G1587" s="257">
        <v>117.12</v>
      </c>
      <c r="I1587" s="257">
        <v>34142.46</v>
      </c>
    </row>
    <row r="1588" spans="3:9" x14ac:dyDescent="0.2">
      <c r="C1588" s="255">
        <v>45250</v>
      </c>
      <c r="D1588" s="256" t="s">
        <v>3891</v>
      </c>
      <c r="E1588" s="256" t="s">
        <v>3892</v>
      </c>
      <c r="F1588" s="256" t="s">
        <v>3893</v>
      </c>
      <c r="G1588" s="257">
        <v>12</v>
      </c>
      <c r="I1588" s="257">
        <v>34130.46</v>
      </c>
    </row>
    <row r="1589" spans="3:9" x14ac:dyDescent="0.2">
      <c r="C1589" s="255">
        <v>45250</v>
      </c>
      <c r="D1589" s="256" t="s">
        <v>3894</v>
      </c>
      <c r="E1589" s="256" t="s">
        <v>3895</v>
      </c>
      <c r="F1589" s="256" t="s">
        <v>3893</v>
      </c>
      <c r="G1589" s="257">
        <v>5</v>
      </c>
      <c r="I1589" s="257">
        <v>34125.46</v>
      </c>
    </row>
    <row r="1590" spans="3:9" x14ac:dyDescent="0.2">
      <c r="C1590" s="255">
        <v>45250</v>
      </c>
      <c r="D1590" s="256" t="s">
        <v>3896</v>
      </c>
      <c r="E1590" s="256" t="s">
        <v>3897</v>
      </c>
      <c r="F1590" s="256" t="s">
        <v>3893</v>
      </c>
      <c r="G1590" s="257">
        <v>17.7</v>
      </c>
      <c r="I1590" s="257">
        <v>34107.760000000002</v>
      </c>
    </row>
    <row r="1591" spans="3:9" x14ac:dyDescent="0.2">
      <c r="C1591" s="255">
        <v>45250</v>
      </c>
      <c r="D1591" s="256" t="s">
        <v>3898</v>
      </c>
      <c r="E1591" s="256" t="s">
        <v>3899</v>
      </c>
      <c r="F1591" s="256" t="s">
        <v>3893</v>
      </c>
      <c r="G1591" s="257">
        <v>100</v>
      </c>
      <c r="I1591" s="257">
        <v>34007.760000000002</v>
      </c>
    </row>
    <row r="1592" spans="3:9" x14ac:dyDescent="0.2">
      <c r="C1592" s="255">
        <v>45250</v>
      </c>
      <c r="D1592" s="256" t="s">
        <v>3900</v>
      </c>
      <c r="E1592" s="256" t="s">
        <v>3901</v>
      </c>
      <c r="F1592" s="256" t="s">
        <v>3893</v>
      </c>
      <c r="G1592" s="257">
        <v>200.64</v>
      </c>
      <c r="I1592" s="257">
        <v>33807.120000000003</v>
      </c>
    </row>
    <row r="1593" spans="3:9" x14ac:dyDescent="0.2">
      <c r="C1593" s="255">
        <v>45251</v>
      </c>
      <c r="D1593" s="256" t="s">
        <v>3902</v>
      </c>
      <c r="E1593" s="256" t="s">
        <v>3903</v>
      </c>
      <c r="F1593" s="256" t="s">
        <v>3904</v>
      </c>
      <c r="H1593" s="257">
        <v>2</v>
      </c>
      <c r="I1593" s="257">
        <v>33809.120000000003</v>
      </c>
    </row>
    <row r="1594" spans="3:9" x14ac:dyDescent="0.2">
      <c r="C1594" s="255">
        <v>45251</v>
      </c>
      <c r="D1594" s="256" t="s">
        <v>3905</v>
      </c>
      <c r="E1594" s="256" t="s">
        <v>3906</v>
      </c>
      <c r="F1594" s="256" t="s">
        <v>3904</v>
      </c>
      <c r="G1594" s="257">
        <v>180</v>
      </c>
      <c r="I1594" s="257">
        <v>33629.120000000003</v>
      </c>
    </row>
    <row r="1595" spans="3:9" x14ac:dyDescent="0.2">
      <c r="C1595" s="255">
        <v>45251</v>
      </c>
      <c r="D1595" s="256" t="s">
        <v>3907</v>
      </c>
      <c r="E1595" s="256" t="s">
        <v>3908</v>
      </c>
      <c r="F1595" s="256" t="s">
        <v>3904</v>
      </c>
      <c r="G1595" s="257">
        <v>137</v>
      </c>
      <c r="I1595" s="257">
        <v>33492.120000000003</v>
      </c>
    </row>
    <row r="1596" spans="3:9" x14ac:dyDescent="0.2">
      <c r="C1596" s="255">
        <v>45251</v>
      </c>
      <c r="D1596" s="256" t="s">
        <v>3909</v>
      </c>
      <c r="E1596" s="256" t="s">
        <v>3910</v>
      </c>
      <c r="F1596" s="256" t="s">
        <v>3904</v>
      </c>
      <c r="G1596" s="257">
        <v>195.9</v>
      </c>
      <c r="I1596" s="257">
        <v>33296.22</v>
      </c>
    </row>
    <row r="1597" spans="3:9" x14ac:dyDescent="0.2">
      <c r="C1597" s="255">
        <v>45251</v>
      </c>
      <c r="D1597" s="256" t="s">
        <v>3911</v>
      </c>
      <c r="E1597" s="256" t="s">
        <v>3912</v>
      </c>
      <c r="F1597" s="256" t="s">
        <v>3904</v>
      </c>
      <c r="H1597" s="257">
        <v>195.9</v>
      </c>
      <c r="I1597" s="257">
        <v>33492.120000000003</v>
      </c>
    </row>
    <row r="1598" spans="3:9" x14ac:dyDescent="0.2">
      <c r="C1598" s="255">
        <v>45251</v>
      </c>
      <c r="D1598" s="256" t="s">
        <v>3913</v>
      </c>
      <c r="E1598" s="256" t="s">
        <v>3914</v>
      </c>
      <c r="F1598" s="256" t="s">
        <v>3904</v>
      </c>
      <c r="G1598" s="257">
        <v>170</v>
      </c>
      <c r="I1598" s="257">
        <v>33322.120000000003</v>
      </c>
    </row>
    <row r="1599" spans="3:9" x14ac:dyDescent="0.2">
      <c r="C1599" s="255">
        <v>45252</v>
      </c>
      <c r="D1599" s="256" t="s">
        <v>3915</v>
      </c>
      <c r="E1599" s="256" t="s">
        <v>3916</v>
      </c>
      <c r="F1599" s="256" t="s">
        <v>3917</v>
      </c>
      <c r="G1599" s="257">
        <v>1920</v>
      </c>
      <c r="I1599" s="257">
        <v>31402.12</v>
      </c>
    </row>
    <row r="1600" spans="3:9" x14ac:dyDescent="0.2">
      <c r="C1600" s="255">
        <v>45252</v>
      </c>
      <c r="D1600" s="256" t="s">
        <v>3918</v>
      </c>
      <c r="E1600" s="256" t="s">
        <v>3919</v>
      </c>
      <c r="F1600" s="256" t="s">
        <v>3917</v>
      </c>
      <c r="G1600" s="257">
        <v>40</v>
      </c>
      <c r="I1600" s="257">
        <v>31362.12</v>
      </c>
    </row>
    <row r="1601" spans="3:9" x14ac:dyDescent="0.2">
      <c r="C1601" s="255">
        <v>45252</v>
      </c>
      <c r="D1601" s="256" t="s">
        <v>3920</v>
      </c>
      <c r="E1601" s="256" t="s">
        <v>3921</v>
      </c>
      <c r="F1601" s="256" t="s">
        <v>3917</v>
      </c>
      <c r="G1601" s="257">
        <v>40</v>
      </c>
      <c r="I1601" s="257">
        <v>31322.12</v>
      </c>
    </row>
    <row r="1602" spans="3:9" x14ac:dyDescent="0.2">
      <c r="C1602" s="255">
        <v>45253</v>
      </c>
      <c r="D1602" s="256" t="s">
        <v>3922</v>
      </c>
      <c r="E1602" s="256" t="s">
        <v>3923</v>
      </c>
      <c r="F1602" s="256" t="s">
        <v>3924</v>
      </c>
      <c r="G1602" s="257">
        <v>100</v>
      </c>
      <c r="I1602" s="257">
        <v>31222.12</v>
      </c>
    </row>
    <row r="1603" spans="3:9" x14ac:dyDescent="0.2">
      <c r="C1603" s="255">
        <v>45253</v>
      </c>
      <c r="D1603" s="256" t="s">
        <v>3925</v>
      </c>
      <c r="E1603" s="256" t="s">
        <v>3926</v>
      </c>
      <c r="F1603" s="256" t="s">
        <v>3924</v>
      </c>
      <c r="H1603" s="257">
        <v>1920</v>
      </c>
      <c r="I1603" s="257">
        <v>33142.120000000003</v>
      </c>
    </row>
    <row r="1604" spans="3:9" x14ac:dyDescent="0.2">
      <c r="C1604" s="255">
        <v>45253</v>
      </c>
      <c r="D1604" s="256" t="s">
        <v>3927</v>
      </c>
      <c r="E1604" s="256" t="s">
        <v>3928</v>
      </c>
      <c r="F1604" s="256" t="s">
        <v>3924</v>
      </c>
      <c r="H1604" s="257">
        <v>3500</v>
      </c>
      <c r="I1604" s="257">
        <v>36642.120000000003</v>
      </c>
    </row>
    <row r="1605" spans="3:9" x14ac:dyDescent="0.2">
      <c r="C1605" s="255">
        <v>45253</v>
      </c>
      <c r="D1605" s="256" t="s">
        <v>3929</v>
      </c>
      <c r="E1605" s="256" t="s">
        <v>3930</v>
      </c>
      <c r="F1605" s="256" t="s">
        <v>3924</v>
      </c>
      <c r="G1605" s="257">
        <v>3500</v>
      </c>
      <c r="I1605" s="257">
        <v>33142.120000000003</v>
      </c>
    </row>
    <row r="1606" spans="3:9" x14ac:dyDescent="0.2">
      <c r="C1606" s="255">
        <v>45253</v>
      </c>
      <c r="D1606" s="256" t="s">
        <v>3931</v>
      </c>
      <c r="E1606" s="256" t="s">
        <v>3932</v>
      </c>
      <c r="F1606" s="256" t="s">
        <v>3924</v>
      </c>
      <c r="G1606" s="257">
        <v>100</v>
      </c>
      <c r="I1606" s="257">
        <v>33042.120000000003</v>
      </c>
    </row>
    <row r="1607" spans="3:9" x14ac:dyDescent="0.2">
      <c r="C1607" s="255">
        <v>45253</v>
      </c>
      <c r="D1607" s="256" t="s">
        <v>3933</v>
      </c>
      <c r="E1607" s="256" t="s">
        <v>3934</v>
      </c>
      <c r="F1607" s="256" t="s">
        <v>3924</v>
      </c>
      <c r="G1607" s="257">
        <v>169.62</v>
      </c>
      <c r="I1607" s="257">
        <v>32872.5</v>
      </c>
    </row>
    <row r="1608" spans="3:9" x14ac:dyDescent="0.2">
      <c r="C1608" s="255">
        <v>45253</v>
      </c>
      <c r="D1608" s="256" t="s">
        <v>3935</v>
      </c>
      <c r="E1608" s="256" t="s">
        <v>3936</v>
      </c>
      <c r="F1608" s="256" t="s">
        <v>3924</v>
      </c>
      <c r="G1608" s="257">
        <v>1060.82</v>
      </c>
      <c r="I1608" s="257">
        <v>31811.68</v>
      </c>
    </row>
    <row r="1609" spans="3:9" x14ac:dyDescent="0.2">
      <c r="C1609" s="255">
        <v>45253</v>
      </c>
      <c r="D1609" s="256" t="s">
        <v>3937</v>
      </c>
      <c r="E1609" s="256" t="s">
        <v>3938</v>
      </c>
      <c r="F1609" s="256" t="s">
        <v>3924</v>
      </c>
      <c r="G1609" s="257">
        <v>440</v>
      </c>
      <c r="I1609" s="257">
        <v>31371.68</v>
      </c>
    </row>
    <row r="1610" spans="3:9" x14ac:dyDescent="0.2">
      <c r="C1610" s="255">
        <v>45253</v>
      </c>
      <c r="D1610" s="256" t="s">
        <v>3939</v>
      </c>
      <c r="E1610" s="256" t="s">
        <v>3940</v>
      </c>
      <c r="F1610" s="256" t="s">
        <v>3924</v>
      </c>
      <c r="G1610" s="257">
        <v>234</v>
      </c>
      <c r="I1610" s="257">
        <v>31137.68</v>
      </c>
    </row>
    <row r="1611" spans="3:9" x14ac:dyDescent="0.2">
      <c r="C1611" s="255">
        <v>45254</v>
      </c>
      <c r="D1611" s="256" t="s">
        <v>3941</v>
      </c>
      <c r="E1611" s="256" t="s">
        <v>3942</v>
      </c>
      <c r="F1611" s="256" t="s">
        <v>3943</v>
      </c>
      <c r="G1611" s="257">
        <v>50</v>
      </c>
      <c r="I1611" s="257">
        <v>31087.68</v>
      </c>
    </row>
    <row r="1612" spans="3:9" x14ac:dyDescent="0.2">
      <c r="C1612" s="255">
        <v>45254</v>
      </c>
      <c r="D1612" s="256" t="s">
        <v>3944</v>
      </c>
      <c r="E1612" s="256" t="s">
        <v>3945</v>
      </c>
      <c r="F1612" s="256" t="s">
        <v>3943</v>
      </c>
      <c r="H1612" s="257">
        <v>128</v>
      </c>
      <c r="I1612" s="257">
        <v>31215.68</v>
      </c>
    </row>
    <row r="1613" spans="3:9" x14ac:dyDescent="0.2">
      <c r="C1613" s="255">
        <v>45255</v>
      </c>
      <c r="D1613" s="256" t="s">
        <v>3946</v>
      </c>
      <c r="E1613" s="256" t="s">
        <v>3947</v>
      </c>
      <c r="F1613" s="256" t="s">
        <v>3948</v>
      </c>
      <c r="G1613" s="257">
        <v>145</v>
      </c>
      <c r="I1613" s="257">
        <v>31070.68</v>
      </c>
    </row>
    <row r="1614" spans="3:9" x14ac:dyDescent="0.2">
      <c r="C1614" s="255">
        <v>45255</v>
      </c>
      <c r="D1614" s="256" t="s">
        <v>3949</v>
      </c>
      <c r="E1614" s="256" t="s">
        <v>3950</v>
      </c>
      <c r="F1614" s="256" t="s">
        <v>3948</v>
      </c>
      <c r="G1614" s="257">
        <v>10</v>
      </c>
      <c r="I1614" s="257">
        <v>31060.68</v>
      </c>
    </row>
    <row r="1615" spans="3:9" x14ac:dyDescent="0.2">
      <c r="C1615" s="255">
        <v>45255</v>
      </c>
      <c r="D1615" s="256" t="s">
        <v>3951</v>
      </c>
      <c r="E1615" s="256" t="s">
        <v>3952</v>
      </c>
      <c r="F1615" s="256" t="s">
        <v>3948</v>
      </c>
      <c r="G1615" s="257">
        <v>2</v>
      </c>
      <c r="I1615" s="257">
        <v>31058.68</v>
      </c>
    </row>
    <row r="1616" spans="3:9" x14ac:dyDescent="0.2">
      <c r="C1616" s="255">
        <v>45255</v>
      </c>
      <c r="D1616" s="256" t="s">
        <v>3953</v>
      </c>
      <c r="E1616" s="256" t="s">
        <v>3954</v>
      </c>
      <c r="F1616" s="256" t="s">
        <v>3948</v>
      </c>
      <c r="G1616" s="257">
        <v>12</v>
      </c>
      <c r="I1616" s="257">
        <v>31046.68</v>
      </c>
    </row>
    <row r="1617" spans="3:9" x14ac:dyDescent="0.2">
      <c r="C1617" s="255">
        <v>45255</v>
      </c>
      <c r="D1617" s="256" t="s">
        <v>3955</v>
      </c>
      <c r="E1617" s="256" t="s">
        <v>3956</v>
      </c>
      <c r="F1617" s="256" t="s">
        <v>3948</v>
      </c>
      <c r="G1617" s="257">
        <v>2</v>
      </c>
      <c r="I1617" s="257">
        <v>31044.68</v>
      </c>
    </row>
    <row r="1618" spans="3:9" x14ac:dyDescent="0.2">
      <c r="C1618" s="255">
        <v>45255</v>
      </c>
      <c r="D1618" s="256" t="s">
        <v>3957</v>
      </c>
      <c r="E1618" s="256" t="s">
        <v>3958</v>
      </c>
      <c r="F1618" s="256" t="s">
        <v>3948</v>
      </c>
      <c r="G1618" s="257">
        <v>6</v>
      </c>
      <c r="I1618" s="257">
        <v>31038.68</v>
      </c>
    </row>
    <row r="1619" spans="3:9" x14ac:dyDescent="0.2">
      <c r="C1619" s="255">
        <v>45255</v>
      </c>
      <c r="D1619" s="256" t="s">
        <v>3959</v>
      </c>
      <c r="E1619" s="256" t="s">
        <v>3960</v>
      </c>
      <c r="F1619" s="256" t="s">
        <v>3948</v>
      </c>
      <c r="G1619" s="257">
        <v>7</v>
      </c>
      <c r="I1619" s="257">
        <v>31031.68</v>
      </c>
    </row>
    <row r="1620" spans="3:9" x14ac:dyDescent="0.2">
      <c r="C1620" s="255">
        <v>45255</v>
      </c>
      <c r="D1620" s="256" t="s">
        <v>3961</v>
      </c>
      <c r="E1620" s="256" t="s">
        <v>3962</v>
      </c>
      <c r="F1620" s="256" t="s">
        <v>3948</v>
      </c>
      <c r="G1620" s="257">
        <v>8</v>
      </c>
      <c r="I1620" s="257">
        <v>31023.68</v>
      </c>
    </row>
    <row r="1621" spans="3:9" x14ac:dyDescent="0.2">
      <c r="C1621" s="255">
        <v>45255</v>
      </c>
      <c r="D1621" s="256" t="s">
        <v>3963</v>
      </c>
      <c r="E1621" s="256" t="s">
        <v>3964</v>
      </c>
      <c r="F1621" s="256" t="s">
        <v>3948</v>
      </c>
      <c r="G1621" s="257">
        <v>9</v>
      </c>
      <c r="I1621" s="257">
        <v>31014.68</v>
      </c>
    </row>
    <row r="1622" spans="3:9" x14ac:dyDescent="0.2">
      <c r="C1622" s="255">
        <v>45255</v>
      </c>
      <c r="D1622" s="256" t="s">
        <v>3965</v>
      </c>
      <c r="E1622" s="256" t="s">
        <v>3966</v>
      </c>
      <c r="F1622" s="256" t="s">
        <v>3948</v>
      </c>
      <c r="G1622" s="257">
        <v>10</v>
      </c>
      <c r="I1622" s="257">
        <v>31004.68</v>
      </c>
    </row>
    <row r="1623" spans="3:9" x14ac:dyDescent="0.2">
      <c r="C1623" s="255">
        <v>45255</v>
      </c>
      <c r="D1623" s="256" t="s">
        <v>3967</v>
      </c>
      <c r="E1623" s="256" t="s">
        <v>3968</v>
      </c>
      <c r="F1623" s="256" t="s">
        <v>3948</v>
      </c>
      <c r="G1623" s="257">
        <v>11</v>
      </c>
      <c r="I1623" s="257">
        <v>30993.68</v>
      </c>
    </row>
    <row r="1624" spans="3:9" x14ac:dyDescent="0.2">
      <c r="C1624" s="255">
        <v>45255</v>
      </c>
      <c r="D1624" s="256" t="s">
        <v>3969</v>
      </c>
      <c r="E1624" s="256" t="s">
        <v>3970</v>
      </c>
      <c r="F1624" s="256" t="s">
        <v>3948</v>
      </c>
      <c r="H1624" s="257">
        <v>77</v>
      </c>
      <c r="I1624" s="257">
        <v>31070.68</v>
      </c>
    </row>
    <row r="1625" spans="3:9" x14ac:dyDescent="0.2">
      <c r="C1625" s="255">
        <v>45255</v>
      </c>
      <c r="D1625" s="256" t="s">
        <v>3971</v>
      </c>
      <c r="E1625" s="256" t="s">
        <v>3972</v>
      </c>
      <c r="F1625" s="256" t="s">
        <v>3948</v>
      </c>
      <c r="G1625" s="257">
        <v>10</v>
      </c>
      <c r="I1625" s="257">
        <v>31060.68</v>
      </c>
    </row>
    <row r="1626" spans="3:9" x14ac:dyDescent="0.2">
      <c r="C1626" s="255">
        <v>45255</v>
      </c>
      <c r="D1626" s="256" t="s">
        <v>3973</v>
      </c>
      <c r="E1626" s="256" t="s">
        <v>3974</v>
      </c>
      <c r="F1626" s="256" t="s">
        <v>3948</v>
      </c>
      <c r="G1626" s="257">
        <v>10</v>
      </c>
      <c r="I1626" s="257">
        <v>31050.68</v>
      </c>
    </row>
    <row r="1627" spans="3:9" x14ac:dyDescent="0.2">
      <c r="C1627" s="255">
        <v>45255</v>
      </c>
      <c r="D1627" s="256" t="s">
        <v>3975</v>
      </c>
      <c r="E1627" s="256" t="s">
        <v>3976</v>
      </c>
      <c r="F1627" s="256" t="s">
        <v>3948</v>
      </c>
      <c r="G1627" s="257">
        <v>10</v>
      </c>
      <c r="I1627" s="257">
        <v>31040.68</v>
      </c>
    </row>
    <row r="1628" spans="3:9" x14ac:dyDescent="0.2">
      <c r="C1628" s="255">
        <v>45255</v>
      </c>
      <c r="D1628" s="256" t="s">
        <v>3977</v>
      </c>
      <c r="E1628" s="256" t="s">
        <v>3978</v>
      </c>
      <c r="F1628" s="256" t="s">
        <v>3948</v>
      </c>
      <c r="G1628" s="257">
        <v>10</v>
      </c>
      <c r="I1628" s="257">
        <v>31030.68</v>
      </c>
    </row>
    <row r="1629" spans="3:9" x14ac:dyDescent="0.2">
      <c r="C1629" s="255">
        <v>45255</v>
      </c>
      <c r="D1629" s="256" t="s">
        <v>3979</v>
      </c>
      <c r="E1629" s="256" t="s">
        <v>3980</v>
      </c>
      <c r="F1629" s="256" t="s">
        <v>3948</v>
      </c>
      <c r="G1629" s="257">
        <v>10</v>
      </c>
      <c r="I1629" s="257">
        <v>31020.68</v>
      </c>
    </row>
    <row r="1630" spans="3:9" x14ac:dyDescent="0.2">
      <c r="C1630" s="255">
        <v>45255</v>
      </c>
      <c r="D1630" s="256" t="s">
        <v>3981</v>
      </c>
      <c r="E1630" s="256" t="s">
        <v>3982</v>
      </c>
      <c r="F1630" s="256" t="s">
        <v>3948</v>
      </c>
      <c r="G1630" s="257">
        <v>10</v>
      </c>
      <c r="I1630" s="257">
        <v>31010.68</v>
      </c>
    </row>
    <row r="1631" spans="3:9" x14ac:dyDescent="0.2">
      <c r="C1631" s="255">
        <v>45255</v>
      </c>
      <c r="D1631" s="256" t="s">
        <v>3983</v>
      </c>
      <c r="E1631" s="256" t="s">
        <v>3984</v>
      </c>
      <c r="F1631" s="256" t="s">
        <v>3948</v>
      </c>
      <c r="G1631" s="257">
        <v>10</v>
      </c>
      <c r="I1631" s="257">
        <v>31000.68</v>
      </c>
    </row>
    <row r="1632" spans="3:9" x14ac:dyDescent="0.2">
      <c r="C1632" s="255">
        <v>45255</v>
      </c>
      <c r="D1632" s="256" t="s">
        <v>3985</v>
      </c>
      <c r="E1632" s="256" t="s">
        <v>3986</v>
      </c>
      <c r="F1632" s="256" t="s">
        <v>3948</v>
      </c>
      <c r="G1632" s="257">
        <v>10</v>
      </c>
      <c r="I1632" s="257">
        <v>30990.68</v>
      </c>
    </row>
    <row r="1633" spans="3:9" x14ac:dyDescent="0.2">
      <c r="C1633" s="255">
        <v>45255</v>
      </c>
      <c r="D1633" s="256" t="s">
        <v>3987</v>
      </c>
      <c r="E1633" s="256" t="s">
        <v>3988</v>
      </c>
      <c r="F1633" s="256" t="s">
        <v>3948</v>
      </c>
      <c r="G1633" s="257">
        <v>10</v>
      </c>
      <c r="I1633" s="257">
        <v>30980.68</v>
      </c>
    </row>
    <row r="1634" spans="3:9" x14ac:dyDescent="0.2">
      <c r="C1634" s="255">
        <v>45255</v>
      </c>
      <c r="D1634" s="256" t="s">
        <v>3989</v>
      </c>
      <c r="E1634" s="256" t="s">
        <v>3990</v>
      </c>
      <c r="F1634" s="256" t="s">
        <v>3948</v>
      </c>
      <c r="H1634" s="257">
        <v>90</v>
      </c>
      <c r="I1634" s="257">
        <v>31070.68</v>
      </c>
    </row>
    <row r="1635" spans="3:9" x14ac:dyDescent="0.2">
      <c r="C1635" s="255">
        <v>45255</v>
      </c>
      <c r="D1635" s="256" t="s">
        <v>3991</v>
      </c>
      <c r="E1635" s="256" t="s">
        <v>3992</v>
      </c>
      <c r="F1635" s="256" t="s">
        <v>3948</v>
      </c>
      <c r="G1635" s="257">
        <v>135</v>
      </c>
      <c r="I1635" s="257">
        <v>30935.68</v>
      </c>
    </row>
    <row r="1636" spans="3:9" x14ac:dyDescent="0.2">
      <c r="C1636" s="255">
        <v>45255</v>
      </c>
      <c r="D1636" s="256" t="s">
        <v>3993</v>
      </c>
      <c r="E1636" s="256" t="s">
        <v>3994</v>
      </c>
      <c r="F1636" s="256" t="s">
        <v>3948</v>
      </c>
      <c r="G1636" s="257">
        <v>838</v>
      </c>
      <c r="I1636" s="257">
        <v>30097.68</v>
      </c>
    </row>
    <row r="1637" spans="3:9" x14ac:dyDescent="0.2">
      <c r="C1637" s="255">
        <v>45255</v>
      </c>
      <c r="D1637" s="256" t="s">
        <v>3995</v>
      </c>
      <c r="E1637" s="256" t="s">
        <v>3996</v>
      </c>
      <c r="F1637" s="256" t="s">
        <v>3948</v>
      </c>
      <c r="H1637" s="257">
        <v>838</v>
      </c>
      <c r="I1637" s="257">
        <v>30935.68</v>
      </c>
    </row>
    <row r="1638" spans="3:9" x14ac:dyDescent="0.2">
      <c r="C1638" s="255">
        <v>45255</v>
      </c>
      <c r="D1638" s="256" t="s">
        <v>3997</v>
      </c>
      <c r="E1638" s="256" t="s">
        <v>3998</v>
      </c>
      <c r="F1638" s="256" t="s">
        <v>3948</v>
      </c>
      <c r="G1638" s="257">
        <v>80</v>
      </c>
      <c r="I1638" s="257">
        <v>30855.68</v>
      </c>
    </row>
    <row r="1639" spans="3:9" x14ac:dyDescent="0.2">
      <c r="C1639" s="255">
        <v>45255</v>
      </c>
      <c r="D1639" s="256" t="s">
        <v>3999</v>
      </c>
      <c r="E1639" s="256" t="s">
        <v>4000</v>
      </c>
      <c r="F1639" s="256" t="s">
        <v>3948</v>
      </c>
      <c r="G1639" s="257">
        <v>10</v>
      </c>
      <c r="I1639" s="257">
        <v>30845.68</v>
      </c>
    </row>
    <row r="1640" spans="3:9" x14ac:dyDescent="0.2">
      <c r="C1640" s="255">
        <v>45256</v>
      </c>
      <c r="D1640" s="256" t="s">
        <v>4001</v>
      </c>
      <c r="E1640" s="256" t="s">
        <v>4002</v>
      </c>
      <c r="F1640" s="256" t="s">
        <v>4003</v>
      </c>
      <c r="G1640" s="257">
        <v>25</v>
      </c>
      <c r="I1640" s="257">
        <v>30820.68</v>
      </c>
    </row>
    <row r="1641" spans="3:9" x14ac:dyDescent="0.2">
      <c r="C1641" s="255">
        <v>45257</v>
      </c>
      <c r="D1641" s="256" t="s">
        <v>4004</v>
      </c>
      <c r="E1641" s="256" t="s">
        <v>4005</v>
      </c>
      <c r="F1641" s="256" t="s">
        <v>4006</v>
      </c>
      <c r="G1641" s="257">
        <v>100</v>
      </c>
      <c r="I1641" s="257">
        <v>30720.68</v>
      </c>
    </row>
    <row r="1642" spans="3:9" x14ac:dyDescent="0.2">
      <c r="C1642" s="255">
        <v>45258</v>
      </c>
      <c r="D1642" s="256" t="s">
        <v>4007</v>
      </c>
      <c r="E1642" s="256" t="s">
        <v>4008</v>
      </c>
      <c r="F1642" s="256" t="s">
        <v>4009</v>
      </c>
      <c r="G1642" s="257">
        <v>60</v>
      </c>
      <c r="I1642" s="257">
        <v>30660.68</v>
      </c>
    </row>
    <row r="1643" spans="3:9" x14ac:dyDescent="0.2">
      <c r="C1643" s="255">
        <v>45258</v>
      </c>
      <c r="D1643" s="256" t="s">
        <v>4010</v>
      </c>
      <c r="E1643" s="256" t="s">
        <v>4011</v>
      </c>
      <c r="F1643" s="256" t="s">
        <v>4009</v>
      </c>
      <c r="G1643" s="257">
        <v>367</v>
      </c>
      <c r="I1643" s="257">
        <v>30293.68</v>
      </c>
    </row>
    <row r="1644" spans="3:9" x14ac:dyDescent="0.2">
      <c r="C1644" s="255">
        <v>45258</v>
      </c>
      <c r="D1644" s="256" t="s">
        <v>4012</v>
      </c>
      <c r="E1644" s="256" t="s">
        <v>4013</v>
      </c>
      <c r="F1644" s="256" t="s">
        <v>4009</v>
      </c>
      <c r="G1644" s="257">
        <v>194</v>
      </c>
      <c r="I1644" s="257">
        <v>30099.68</v>
      </c>
    </row>
    <row r="1645" spans="3:9" x14ac:dyDescent="0.2">
      <c r="C1645" s="255">
        <v>45258</v>
      </c>
      <c r="D1645" s="256" t="s">
        <v>4014</v>
      </c>
      <c r="E1645" s="256" t="s">
        <v>4015</v>
      </c>
      <c r="F1645" s="256" t="s">
        <v>4009</v>
      </c>
      <c r="G1645" s="257">
        <v>120</v>
      </c>
      <c r="I1645" s="257">
        <v>29979.68</v>
      </c>
    </row>
    <row r="1646" spans="3:9" x14ac:dyDescent="0.2">
      <c r="C1646" s="255">
        <v>45259</v>
      </c>
      <c r="D1646" s="256" t="s">
        <v>4016</v>
      </c>
      <c r="E1646" s="256" t="s">
        <v>4017</v>
      </c>
      <c r="F1646" s="256" t="s">
        <v>4018</v>
      </c>
      <c r="G1646" s="257">
        <v>50</v>
      </c>
      <c r="I1646" s="257">
        <v>29929.68</v>
      </c>
    </row>
    <row r="1647" spans="3:9" x14ac:dyDescent="0.2">
      <c r="C1647" s="255">
        <v>45259</v>
      </c>
      <c r="D1647" s="256" t="s">
        <v>4019</v>
      </c>
      <c r="E1647" s="256" t="s">
        <v>4020</v>
      </c>
      <c r="F1647" s="256" t="s">
        <v>4018</v>
      </c>
      <c r="G1647" s="257">
        <v>43</v>
      </c>
      <c r="I1647" s="257">
        <v>29886.68</v>
      </c>
    </row>
    <row r="1648" spans="3:9" x14ac:dyDescent="0.2">
      <c r="C1648" s="255">
        <v>45259</v>
      </c>
      <c r="D1648" s="256" t="s">
        <v>4021</v>
      </c>
      <c r="E1648" s="256" t="s">
        <v>4022</v>
      </c>
      <c r="F1648" s="256" t="s">
        <v>4018</v>
      </c>
      <c r="G1648" s="257">
        <v>182.62</v>
      </c>
      <c r="I1648" s="257">
        <v>29704.06</v>
      </c>
    </row>
    <row r="1649" spans="3:9" x14ac:dyDescent="0.2">
      <c r="C1649" s="255">
        <v>45260</v>
      </c>
      <c r="D1649" s="256" t="s">
        <v>4023</v>
      </c>
      <c r="E1649" s="256" t="s">
        <v>4024</v>
      </c>
      <c r="F1649" s="256" t="s">
        <v>4025</v>
      </c>
      <c r="G1649" s="257">
        <v>130.19999999999999</v>
      </c>
      <c r="I1649" s="257">
        <v>29573.86</v>
      </c>
    </row>
    <row r="1650" spans="3:9" x14ac:dyDescent="0.2">
      <c r="C1650" s="255">
        <v>45260</v>
      </c>
      <c r="D1650" s="256" t="s">
        <v>4026</v>
      </c>
      <c r="E1650" s="256" t="s">
        <v>4027</v>
      </c>
      <c r="F1650" s="256" t="s">
        <v>4025</v>
      </c>
      <c r="G1650" s="257">
        <v>124</v>
      </c>
      <c r="I1650" s="257">
        <v>29449.86</v>
      </c>
    </row>
    <row r="1651" spans="3:9" x14ac:dyDescent="0.2">
      <c r="C1651" s="255">
        <v>45260</v>
      </c>
      <c r="D1651" s="256" t="s">
        <v>4028</v>
      </c>
      <c r="E1651" s="256" t="s">
        <v>4029</v>
      </c>
      <c r="F1651" s="256" t="s">
        <v>4025</v>
      </c>
      <c r="G1651" s="257">
        <v>35</v>
      </c>
      <c r="I1651" s="257">
        <v>29414.86</v>
      </c>
    </row>
    <row r="1652" spans="3:9" x14ac:dyDescent="0.2">
      <c r="C1652" s="255">
        <v>45260</v>
      </c>
      <c r="D1652" s="256" t="s">
        <v>4030</v>
      </c>
      <c r="E1652" s="256" t="s">
        <v>4031</v>
      </c>
      <c r="F1652" s="256" t="s">
        <v>4025</v>
      </c>
      <c r="G1652" s="257">
        <v>40</v>
      </c>
      <c r="I1652" s="257">
        <v>29374.86</v>
      </c>
    </row>
    <row r="1653" spans="3:9" x14ac:dyDescent="0.2">
      <c r="C1653" s="255">
        <v>45261</v>
      </c>
      <c r="D1653" s="256" t="s">
        <v>4032</v>
      </c>
      <c r="E1653" s="256" t="s">
        <v>4033</v>
      </c>
      <c r="F1653" s="256" t="s">
        <v>4034</v>
      </c>
      <c r="G1653" s="257">
        <v>30</v>
      </c>
      <c r="I1653" s="257">
        <v>29344.86</v>
      </c>
    </row>
    <row r="1654" spans="3:9" x14ac:dyDescent="0.2">
      <c r="C1654" s="255">
        <v>45261</v>
      </c>
      <c r="D1654" s="256" t="s">
        <v>4035</v>
      </c>
      <c r="E1654" s="256" t="s">
        <v>4036</v>
      </c>
      <c r="F1654" s="256" t="s">
        <v>4034</v>
      </c>
      <c r="G1654" s="257">
        <v>30</v>
      </c>
      <c r="I1654" s="257">
        <v>29314.86</v>
      </c>
    </row>
    <row r="1655" spans="3:9" x14ac:dyDescent="0.2">
      <c r="C1655" s="255">
        <v>45261</v>
      </c>
      <c r="D1655" s="256" t="s">
        <v>4037</v>
      </c>
      <c r="E1655" s="256" t="s">
        <v>4038</v>
      </c>
      <c r="F1655" s="256" t="s">
        <v>4034</v>
      </c>
      <c r="G1655" s="257">
        <v>6700</v>
      </c>
      <c r="I1655" s="257">
        <v>22614.86</v>
      </c>
    </row>
    <row r="1656" spans="3:9" x14ac:dyDescent="0.2">
      <c r="C1656" s="255">
        <v>45261</v>
      </c>
      <c r="D1656" s="256" t="s">
        <v>4039</v>
      </c>
      <c r="E1656" s="256" t="s">
        <v>4040</v>
      </c>
      <c r="F1656" s="256" t="s">
        <v>4034</v>
      </c>
      <c r="G1656" s="257">
        <v>119.29</v>
      </c>
      <c r="I1656" s="257">
        <v>22495.57</v>
      </c>
    </row>
    <row r="1657" spans="3:9" x14ac:dyDescent="0.2">
      <c r="C1657" s="255">
        <v>45262</v>
      </c>
      <c r="D1657" s="256" t="s">
        <v>4041</v>
      </c>
      <c r="E1657" s="256" t="s">
        <v>4042</v>
      </c>
      <c r="F1657" s="256" t="s">
        <v>4043</v>
      </c>
      <c r="G1657" s="257">
        <v>340</v>
      </c>
      <c r="I1657" s="257">
        <v>22155.57</v>
      </c>
    </row>
    <row r="1658" spans="3:9" x14ac:dyDescent="0.2">
      <c r="C1658" s="255">
        <v>45262</v>
      </c>
      <c r="D1658" s="256" t="s">
        <v>4044</v>
      </c>
      <c r="E1658" s="256" t="s">
        <v>4045</v>
      </c>
      <c r="F1658" s="256" t="s">
        <v>4043</v>
      </c>
      <c r="G1658" s="257">
        <v>83.15</v>
      </c>
      <c r="I1658" s="257">
        <v>22072.42</v>
      </c>
    </row>
    <row r="1659" spans="3:9" x14ac:dyDescent="0.2">
      <c r="C1659" s="255">
        <v>45262</v>
      </c>
      <c r="D1659" s="256" t="s">
        <v>4046</v>
      </c>
      <c r="E1659" s="256" t="s">
        <v>4047</v>
      </c>
      <c r="F1659" s="256" t="s">
        <v>4043</v>
      </c>
      <c r="G1659" s="257">
        <v>122</v>
      </c>
      <c r="I1659" s="257">
        <v>21950.42</v>
      </c>
    </row>
    <row r="1660" spans="3:9" x14ac:dyDescent="0.2">
      <c r="C1660" s="255">
        <v>45262</v>
      </c>
      <c r="D1660" s="256" t="s">
        <v>4048</v>
      </c>
      <c r="E1660" s="256" t="s">
        <v>4049</v>
      </c>
      <c r="F1660" s="256" t="s">
        <v>4043</v>
      </c>
      <c r="H1660" s="257">
        <v>95</v>
      </c>
      <c r="I1660" s="257">
        <v>22045.42</v>
      </c>
    </row>
    <row r="1661" spans="3:9" x14ac:dyDescent="0.2">
      <c r="C1661" s="255">
        <v>45263</v>
      </c>
      <c r="D1661" s="256" t="s">
        <v>4050</v>
      </c>
      <c r="E1661" s="256" t="s">
        <v>4051</v>
      </c>
      <c r="F1661" s="256" t="s">
        <v>4052</v>
      </c>
      <c r="G1661" s="257">
        <v>65.5</v>
      </c>
      <c r="I1661" s="257">
        <v>21979.919999999998</v>
      </c>
    </row>
    <row r="1662" spans="3:9" x14ac:dyDescent="0.2">
      <c r="C1662" s="255">
        <v>45263</v>
      </c>
      <c r="D1662" s="256" t="s">
        <v>4053</v>
      </c>
      <c r="E1662" s="256" t="s">
        <v>4054</v>
      </c>
      <c r="F1662" s="256" t="s">
        <v>4052</v>
      </c>
      <c r="G1662" s="257">
        <v>93</v>
      </c>
      <c r="I1662" s="257">
        <v>21886.92</v>
      </c>
    </row>
    <row r="1663" spans="3:9" x14ac:dyDescent="0.2">
      <c r="C1663" s="255">
        <v>45263</v>
      </c>
      <c r="D1663" s="256" t="s">
        <v>4055</v>
      </c>
      <c r="E1663" s="256" t="s">
        <v>4056</v>
      </c>
      <c r="F1663" s="256" t="s">
        <v>4052</v>
      </c>
      <c r="G1663" s="257">
        <v>10</v>
      </c>
      <c r="I1663" s="257">
        <v>21876.92</v>
      </c>
    </row>
    <row r="1664" spans="3:9" x14ac:dyDescent="0.2">
      <c r="C1664" s="255">
        <v>45263</v>
      </c>
      <c r="D1664" s="256" t="s">
        <v>4057</v>
      </c>
      <c r="E1664" s="256" t="s">
        <v>4058</v>
      </c>
      <c r="F1664" s="256" t="s">
        <v>4052</v>
      </c>
      <c r="G1664" s="257">
        <v>240</v>
      </c>
      <c r="I1664" s="257">
        <v>21636.92</v>
      </c>
    </row>
    <row r="1665" spans="3:9" x14ac:dyDescent="0.2">
      <c r="C1665" s="255">
        <v>45264</v>
      </c>
      <c r="D1665" s="256" t="s">
        <v>4059</v>
      </c>
      <c r="E1665" s="256" t="s">
        <v>4060</v>
      </c>
      <c r="F1665" s="256" t="s">
        <v>4061</v>
      </c>
      <c r="G1665" s="257">
        <v>84</v>
      </c>
      <c r="I1665" s="257">
        <v>21552.92</v>
      </c>
    </row>
    <row r="1666" spans="3:9" x14ac:dyDescent="0.2">
      <c r="C1666" s="255">
        <v>45264</v>
      </c>
      <c r="D1666" s="256" t="s">
        <v>4062</v>
      </c>
      <c r="E1666" s="256" t="s">
        <v>4063</v>
      </c>
      <c r="F1666" s="256" t="s">
        <v>4061</v>
      </c>
      <c r="G1666" s="257">
        <v>110</v>
      </c>
      <c r="I1666" s="257">
        <v>21442.92</v>
      </c>
    </row>
    <row r="1667" spans="3:9" x14ac:dyDescent="0.2">
      <c r="C1667" s="255">
        <v>45264</v>
      </c>
      <c r="D1667" s="256" t="s">
        <v>4064</v>
      </c>
      <c r="E1667" s="256" t="s">
        <v>4065</v>
      </c>
      <c r="F1667" s="256" t="s">
        <v>4061</v>
      </c>
      <c r="G1667" s="257">
        <v>384</v>
      </c>
      <c r="I1667" s="257">
        <v>21058.92</v>
      </c>
    </row>
    <row r="1668" spans="3:9" x14ac:dyDescent="0.2">
      <c r="C1668" s="255">
        <v>45264</v>
      </c>
      <c r="D1668" s="256" t="s">
        <v>4066</v>
      </c>
      <c r="E1668" s="256" t="s">
        <v>4067</v>
      </c>
      <c r="F1668" s="256" t="s">
        <v>4061</v>
      </c>
      <c r="G1668" s="257">
        <v>70</v>
      </c>
      <c r="I1668" s="257">
        <v>20988.92</v>
      </c>
    </row>
    <row r="1669" spans="3:9" x14ac:dyDescent="0.2">
      <c r="C1669" s="255">
        <v>45265</v>
      </c>
      <c r="D1669" s="256" t="s">
        <v>4068</v>
      </c>
      <c r="E1669" s="256" t="s">
        <v>4069</v>
      </c>
      <c r="F1669" s="256" t="s">
        <v>4070</v>
      </c>
      <c r="G1669" s="257">
        <v>40</v>
      </c>
      <c r="I1669" s="257">
        <v>20948.919999999998</v>
      </c>
    </row>
    <row r="1670" spans="3:9" x14ac:dyDescent="0.2">
      <c r="C1670" s="255">
        <v>45265</v>
      </c>
      <c r="D1670" s="256" t="s">
        <v>4071</v>
      </c>
      <c r="E1670" s="256" t="s">
        <v>4072</v>
      </c>
      <c r="F1670" s="256" t="s">
        <v>4070</v>
      </c>
      <c r="G1670" s="257">
        <v>400</v>
      </c>
      <c r="I1670" s="257">
        <v>20548.919999999998</v>
      </c>
    </row>
    <row r="1671" spans="3:9" x14ac:dyDescent="0.2">
      <c r="C1671" s="255">
        <v>45266</v>
      </c>
      <c r="D1671" s="256" t="s">
        <v>4073</v>
      </c>
      <c r="E1671" s="256" t="s">
        <v>4074</v>
      </c>
      <c r="F1671" s="256" t="s">
        <v>4075</v>
      </c>
      <c r="G1671" s="257">
        <v>15</v>
      </c>
      <c r="I1671" s="257">
        <v>20533.919999999998</v>
      </c>
    </row>
    <row r="1672" spans="3:9" x14ac:dyDescent="0.2">
      <c r="C1672" s="255">
        <v>45266</v>
      </c>
      <c r="D1672" s="256" t="s">
        <v>4076</v>
      </c>
      <c r="E1672" s="256" t="s">
        <v>4077</v>
      </c>
      <c r="F1672" s="256" t="s">
        <v>4075</v>
      </c>
      <c r="G1672" s="257">
        <v>15</v>
      </c>
      <c r="I1672" s="257">
        <v>20518.919999999998</v>
      </c>
    </row>
    <row r="1673" spans="3:9" x14ac:dyDescent="0.2">
      <c r="C1673" s="255">
        <v>45266</v>
      </c>
      <c r="D1673" s="256" t="s">
        <v>4078</v>
      </c>
      <c r="E1673" s="256" t="s">
        <v>4079</v>
      </c>
      <c r="F1673" s="256" t="s">
        <v>4075</v>
      </c>
      <c r="G1673" s="257">
        <v>84</v>
      </c>
      <c r="I1673" s="257">
        <v>20434.919999999998</v>
      </c>
    </row>
    <row r="1674" spans="3:9" x14ac:dyDescent="0.2">
      <c r="C1674" s="255">
        <v>45266</v>
      </c>
      <c r="D1674" s="256" t="s">
        <v>4080</v>
      </c>
      <c r="E1674" s="256" t="s">
        <v>4081</v>
      </c>
      <c r="F1674" s="256" t="s">
        <v>4075</v>
      </c>
      <c r="G1674" s="257">
        <v>74</v>
      </c>
      <c r="I1674" s="257">
        <v>20360.919999999998</v>
      </c>
    </row>
    <row r="1675" spans="3:9" x14ac:dyDescent="0.2">
      <c r="C1675" s="255">
        <v>45266</v>
      </c>
      <c r="D1675" s="256" t="s">
        <v>4082</v>
      </c>
      <c r="E1675" s="256" t="s">
        <v>4083</v>
      </c>
      <c r="F1675" s="256" t="s">
        <v>4075</v>
      </c>
      <c r="G1675" s="257">
        <v>156</v>
      </c>
      <c r="I1675" s="257">
        <v>20204.919999999998</v>
      </c>
    </row>
    <row r="1676" spans="3:9" x14ac:dyDescent="0.2">
      <c r="C1676" s="255">
        <v>45266</v>
      </c>
      <c r="D1676" s="256" t="s">
        <v>4084</v>
      </c>
      <c r="E1676" s="256" t="s">
        <v>4085</v>
      </c>
      <c r="F1676" s="256" t="s">
        <v>4075</v>
      </c>
      <c r="G1676" s="257">
        <v>100</v>
      </c>
      <c r="I1676" s="257">
        <v>20104.919999999998</v>
      </c>
    </row>
    <row r="1677" spans="3:9" x14ac:dyDescent="0.2">
      <c r="C1677" s="255">
        <v>45266</v>
      </c>
      <c r="D1677" s="256" t="s">
        <v>4086</v>
      </c>
      <c r="E1677" s="256" t="s">
        <v>4087</v>
      </c>
      <c r="F1677" s="256" t="s">
        <v>4075</v>
      </c>
      <c r="H1677" s="257">
        <v>135</v>
      </c>
      <c r="I1677" s="257">
        <v>20239.919999999998</v>
      </c>
    </row>
    <row r="1678" spans="3:9" x14ac:dyDescent="0.2">
      <c r="C1678" s="255">
        <v>45266</v>
      </c>
      <c r="D1678" s="256" t="s">
        <v>4088</v>
      </c>
      <c r="E1678" s="256" t="s">
        <v>4089</v>
      </c>
      <c r="F1678" s="256" t="s">
        <v>4075</v>
      </c>
      <c r="G1678" s="257">
        <v>192</v>
      </c>
      <c r="I1678" s="257">
        <v>20047.919999999998</v>
      </c>
    </row>
    <row r="1679" spans="3:9" x14ac:dyDescent="0.2">
      <c r="C1679" s="255">
        <v>45266</v>
      </c>
      <c r="D1679" s="256" t="s">
        <v>4090</v>
      </c>
      <c r="E1679" s="256" t="s">
        <v>4091</v>
      </c>
      <c r="F1679" s="256" t="s">
        <v>4075</v>
      </c>
      <c r="G1679" s="257">
        <v>45</v>
      </c>
      <c r="I1679" s="257">
        <v>20002.919999999998</v>
      </c>
    </row>
    <row r="1680" spans="3:9" x14ac:dyDescent="0.2">
      <c r="C1680" s="255">
        <v>45267</v>
      </c>
      <c r="D1680" s="256" t="s">
        <v>4092</v>
      </c>
      <c r="E1680" s="256" t="s">
        <v>4093</v>
      </c>
      <c r="F1680" s="256" t="s">
        <v>4094</v>
      </c>
      <c r="H1680" s="257">
        <v>28287</v>
      </c>
      <c r="I1680" s="257">
        <v>48289.919999999998</v>
      </c>
    </row>
    <row r="1681" spans="3:9" x14ac:dyDescent="0.2">
      <c r="C1681" s="255">
        <v>45267</v>
      </c>
      <c r="D1681" s="256" t="s">
        <v>4095</v>
      </c>
      <c r="E1681" s="256" t="s">
        <v>4096</v>
      </c>
      <c r="F1681" s="256" t="s">
        <v>4094</v>
      </c>
      <c r="H1681" s="257">
        <v>1120</v>
      </c>
      <c r="I1681" s="257">
        <v>49409.919999999998</v>
      </c>
    </row>
    <row r="1682" spans="3:9" x14ac:dyDescent="0.2">
      <c r="C1682" s="255">
        <v>45267</v>
      </c>
      <c r="D1682" s="256" t="s">
        <v>4097</v>
      </c>
      <c r="E1682" s="256" t="s">
        <v>4098</v>
      </c>
      <c r="F1682" s="256" t="s">
        <v>4094</v>
      </c>
      <c r="G1682" s="257">
        <v>48</v>
      </c>
      <c r="I1682" s="257">
        <v>49361.919999999998</v>
      </c>
    </row>
    <row r="1683" spans="3:9" x14ac:dyDescent="0.2">
      <c r="C1683" s="255">
        <v>45267</v>
      </c>
      <c r="D1683" s="256" t="s">
        <v>4099</v>
      </c>
      <c r="E1683" s="256" t="s">
        <v>4100</v>
      </c>
      <c r="F1683" s="256" t="s">
        <v>4094</v>
      </c>
      <c r="G1683" s="257">
        <v>60</v>
      </c>
      <c r="I1683" s="257">
        <v>49301.919999999998</v>
      </c>
    </row>
    <row r="1684" spans="3:9" x14ac:dyDescent="0.2">
      <c r="C1684" s="255">
        <v>45267</v>
      </c>
      <c r="D1684" s="256" t="s">
        <v>4101</v>
      </c>
      <c r="E1684" s="256" t="s">
        <v>4102</v>
      </c>
      <c r="F1684" s="256" t="s">
        <v>4094</v>
      </c>
      <c r="G1684" s="257">
        <v>34</v>
      </c>
      <c r="I1684" s="257">
        <v>49267.92</v>
      </c>
    </row>
    <row r="1685" spans="3:9" x14ac:dyDescent="0.2">
      <c r="C1685" s="255">
        <v>45267</v>
      </c>
      <c r="D1685" s="256" t="s">
        <v>4103</v>
      </c>
      <c r="E1685" s="256" t="s">
        <v>4104</v>
      </c>
      <c r="F1685" s="256" t="s">
        <v>4094</v>
      </c>
      <c r="G1685" s="257">
        <v>120</v>
      </c>
      <c r="I1685" s="257">
        <v>49147.92</v>
      </c>
    </row>
    <row r="1686" spans="3:9" x14ac:dyDescent="0.2">
      <c r="C1686" s="255">
        <v>45267</v>
      </c>
      <c r="D1686" s="256" t="s">
        <v>4105</v>
      </c>
      <c r="E1686" s="256" t="s">
        <v>4106</v>
      </c>
      <c r="F1686" s="256" t="s">
        <v>4094</v>
      </c>
      <c r="H1686" s="257">
        <v>282</v>
      </c>
      <c r="I1686" s="257">
        <v>49429.919999999998</v>
      </c>
    </row>
    <row r="1687" spans="3:9" x14ac:dyDescent="0.2">
      <c r="C1687" s="255">
        <v>45267</v>
      </c>
      <c r="D1687" s="256" t="s">
        <v>4107</v>
      </c>
      <c r="E1687" s="256" t="s">
        <v>4108</v>
      </c>
      <c r="F1687" s="256" t="s">
        <v>4094</v>
      </c>
      <c r="G1687" s="257">
        <v>70</v>
      </c>
      <c r="I1687" s="257">
        <v>49359.92</v>
      </c>
    </row>
    <row r="1688" spans="3:9" x14ac:dyDescent="0.2">
      <c r="C1688" s="255">
        <v>45267</v>
      </c>
      <c r="D1688" s="256" t="s">
        <v>4109</v>
      </c>
      <c r="E1688" s="256" t="s">
        <v>4110</v>
      </c>
      <c r="F1688" s="256" t="s">
        <v>4094</v>
      </c>
      <c r="H1688" s="257">
        <v>980</v>
      </c>
      <c r="I1688" s="257">
        <v>50339.92</v>
      </c>
    </row>
    <row r="1689" spans="3:9" x14ac:dyDescent="0.2">
      <c r="C1689" s="255">
        <v>45267</v>
      </c>
      <c r="D1689" s="256" t="s">
        <v>4111</v>
      </c>
      <c r="E1689" s="256" t="s">
        <v>4112</v>
      </c>
      <c r="F1689" s="256" t="s">
        <v>4094</v>
      </c>
      <c r="G1689" s="257">
        <v>50</v>
      </c>
      <c r="I1689" s="257">
        <v>50289.919999999998</v>
      </c>
    </row>
    <row r="1690" spans="3:9" x14ac:dyDescent="0.2">
      <c r="C1690" s="255">
        <v>45268</v>
      </c>
      <c r="D1690" s="256" t="s">
        <v>4113</v>
      </c>
      <c r="E1690" s="256" t="s">
        <v>4114</v>
      </c>
      <c r="F1690" s="256" t="s">
        <v>4115</v>
      </c>
      <c r="G1690" s="257">
        <v>20</v>
      </c>
      <c r="I1690" s="257">
        <v>50269.919999999998</v>
      </c>
    </row>
    <row r="1691" spans="3:9" x14ac:dyDescent="0.2">
      <c r="C1691" s="255">
        <v>45268</v>
      </c>
      <c r="D1691" s="256" t="s">
        <v>4116</v>
      </c>
      <c r="E1691" s="256" t="s">
        <v>4117</v>
      </c>
      <c r="F1691" s="256" t="s">
        <v>4115</v>
      </c>
      <c r="G1691" s="257">
        <v>70</v>
      </c>
      <c r="I1691" s="257">
        <v>50199.92</v>
      </c>
    </row>
    <row r="1692" spans="3:9" x14ac:dyDescent="0.2">
      <c r="C1692" s="255">
        <v>45268</v>
      </c>
      <c r="D1692" s="256" t="s">
        <v>4118</v>
      </c>
      <c r="E1692" s="256" t="s">
        <v>4119</v>
      </c>
      <c r="F1692" s="256" t="s">
        <v>4115</v>
      </c>
      <c r="G1692" s="257">
        <v>28</v>
      </c>
      <c r="I1692" s="257">
        <v>50171.92</v>
      </c>
    </row>
    <row r="1693" spans="3:9" x14ac:dyDescent="0.2">
      <c r="C1693" s="255">
        <v>45268</v>
      </c>
      <c r="D1693" s="256" t="s">
        <v>4120</v>
      </c>
      <c r="E1693" s="256" t="s">
        <v>4121</v>
      </c>
      <c r="F1693" s="256" t="s">
        <v>4115</v>
      </c>
      <c r="G1693" s="257">
        <v>70</v>
      </c>
      <c r="I1693" s="257">
        <v>50101.919999999998</v>
      </c>
    </row>
    <row r="1694" spans="3:9" x14ac:dyDescent="0.2">
      <c r="C1694" s="255">
        <v>45268</v>
      </c>
      <c r="D1694" s="256" t="s">
        <v>4122</v>
      </c>
      <c r="E1694" s="256" t="s">
        <v>4123</v>
      </c>
      <c r="F1694" s="256" t="s">
        <v>4115</v>
      </c>
      <c r="G1694" s="257">
        <v>135</v>
      </c>
      <c r="I1694" s="257">
        <v>49966.92</v>
      </c>
    </row>
    <row r="1695" spans="3:9" x14ac:dyDescent="0.2">
      <c r="C1695" s="255">
        <v>45269</v>
      </c>
      <c r="D1695" s="256" t="s">
        <v>4124</v>
      </c>
      <c r="E1695" s="256" t="s">
        <v>4125</v>
      </c>
      <c r="F1695" s="256" t="s">
        <v>4126</v>
      </c>
      <c r="G1695" s="257">
        <v>55</v>
      </c>
      <c r="I1695" s="257">
        <v>49911.92</v>
      </c>
    </row>
    <row r="1696" spans="3:9" x14ac:dyDescent="0.2">
      <c r="C1696" s="255">
        <v>45269</v>
      </c>
      <c r="D1696" s="256" t="s">
        <v>4127</v>
      </c>
      <c r="E1696" s="256" t="s">
        <v>4128</v>
      </c>
      <c r="F1696" s="256" t="s">
        <v>4126</v>
      </c>
      <c r="G1696" s="257">
        <v>60.25</v>
      </c>
      <c r="I1696" s="257">
        <v>49851.67</v>
      </c>
    </row>
    <row r="1697" spans="3:9" x14ac:dyDescent="0.2">
      <c r="C1697" s="255">
        <v>45269</v>
      </c>
      <c r="D1697" s="256" t="s">
        <v>4129</v>
      </c>
      <c r="E1697" s="256" t="s">
        <v>4130</v>
      </c>
      <c r="F1697" s="256" t="s">
        <v>4126</v>
      </c>
      <c r="G1697" s="257">
        <v>258.24</v>
      </c>
      <c r="I1697" s="257">
        <v>49593.43</v>
      </c>
    </row>
    <row r="1698" spans="3:9" x14ac:dyDescent="0.2">
      <c r="C1698" s="255">
        <v>45269</v>
      </c>
      <c r="D1698" s="256" t="s">
        <v>4131</v>
      </c>
      <c r="E1698" s="256" t="s">
        <v>4132</v>
      </c>
      <c r="F1698" s="256" t="s">
        <v>4126</v>
      </c>
      <c r="G1698" s="257">
        <v>60</v>
      </c>
      <c r="I1698" s="257">
        <v>49533.43</v>
      </c>
    </row>
    <row r="1699" spans="3:9" x14ac:dyDescent="0.2">
      <c r="C1699" s="255">
        <v>45270</v>
      </c>
      <c r="D1699" s="256" t="s">
        <v>4133</v>
      </c>
      <c r="E1699" s="256" t="s">
        <v>4134</v>
      </c>
      <c r="F1699" s="256" t="s">
        <v>4135</v>
      </c>
      <c r="G1699" s="257">
        <v>93</v>
      </c>
      <c r="I1699" s="257">
        <v>49440.43</v>
      </c>
    </row>
    <row r="1700" spans="3:9" x14ac:dyDescent="0.2">
      <c r="C1700" s="255">
        <v>45270</v>
      </c>
      <c r="D1700" s="256" t="s">
        <v>4136</v>
      </c>
      <c r="E1700" s="256" t="s">
        <v>4137</v>
      </c>
      <c r="F1700" s="256" t="s">
        <v>4135</v>
      </c>
      <c r="G1700" s="257">
        <v>260.16000000000003</v>
      </c>
      <c r="I1700" s="257">
        <v>49180.27</v>
      </c>
    </row>
    <row r="1701" spans="3:9" x14ac:dyDescent="0.2">
      <c r="C1701" s="255">
        <v>45271</v>
      </c>
      <c r="D1701" s="256" t="s">
        <v>4138</v>
      </c>
      <c r="E1701" s="256" t="s">
        <v>4139</v>
      </c>
      <c r="F1701" s="256" t="s">
        <v>4140</v>
      </c>
      <c r="G1701" s="257">
        <v>390</v>
      </c>
      <c r="I1701" s="257">
        <v>48790.27</v>
      </c>
    </row>
    <row r="1702" spans="3:9" x14ac:dyDescent="0.2">
      <c r="C1702" s="255">
        <v>45271</v>
      </c>
      <c r="D1702" s="256" t="s">
        <v>4141</v>
      </c>
      <c r="E1702" s="256" t="s">
        <v>4142</v>
      </c>
      <c r="F1702" s="256" t="s">
        <v>4140</v>
      </c>
      <c r="G1702" s="257">
        <v>90</v>
      </c>
      <c r="I1702" s="257">
        <v>48700.27</v>
      </c>
    </row>
    <row r="1703" spans="3:9" x14ac:dyDescent="0.2">
      <c r="C1703" s="255">
        <v>45271</v>
      </c>
      <c r="D1703" s="256" t="s">
        <v>4143</v>
      </c>
      <c r="E1703" s="256" t="s">
        <v>4144</v>
      </c>
      <c r="F1703" s="256" t="s">
        <v>4140</v>
      </c>
      <c r="G1703" s="257">
        <v>127.11</v>
      </c>
      <c r="I1703" s="257">
        <v>48573.16</v>
      </c>
    </row>
    <row r="1704" spans="3:9" x14ac:dyDescent="0.2">
      <c r="C1704" s="255">
        <v>45272</v>
      </c>
      <c r="D1704" s="256" t="s">
        <v>4145</v>
      </c>
      <c r="E1704" s="256" t="s">
        <v>4146</v>
      </c>
      <c r="F1704" s="256" t="s">
        <v>4147</v>
      </c>
      <c r="G1704" s="257">
        <v>500</v>
      </c>
      <c r="I1704" s="257">
        <v>48073.16</v>
      </c>
    </row>
    <row r="1705" spans="3:9" x14ac:dyDescent="0.2">
      <c r="C1705" s="255">
        <v>45272</v>
      </c>
      <c r="D1705" s="256" t="s">
        <v>4148</v>
      </c>
      <c r="E1705" s="256" t="s">
        <v>4149</v>
      </c>
      <c r="F1705" s="256" t="s">
        <v>4147</v>
      </c>
      <c r="G1705" s="257">
        <v>40</v>
      </c>
      <c r="I1705" s="257">
        <v>48033.16</v>
      </c>
    </row>
    <row r="1706" spans="3:9" x14ac:dyDescent="0.2">
      <c r="C1706" s="255">
        <v>45273</v>
      </c>
      <c r="D1706" s="256" t="s">
        <v>4150</v>
      </c>
      <c r="E1706" s="256" t="s">
        <v>4151</v>
      </c>
      <c r="F1706" s="256" t="s">
        <v>4152</v>
      </c>
      <c r="G1706" s="257">
        <v>150.38999999999999</v>
      </c>
      <c r="I1706" s="257">
        <v>47882.77</v>
      </c>
    </row>
    <row r="1707" spans="3:9" x14ac:dyDescent="0.2">
      <c r="C1707" s="255">
        <v>45273</v>
      </c>
      <c r="D1707" s="256" t="s">
        <v>4153</v>
      </c>
      <c r="E1707" s="256" t="s">
        <v>4154</v>
      </c>
      <c r="F1707" s="256" t="s">
        <v>4152</v>
      </c>
      <c r="G1707" s="257">
        <v>318</v>
      </c>
      <c r="I1707" s="257">
        <v>47564.77</v>
      </c>
    </row>
    <row r="1708" spans="3:9" x14ac:dyDescent="0.2">
      <c r="C1708" s="255">
        <v>45273</v>
      </c>
      <c r="D1708" s="256" t="s">
        <v>4155</v>
      </c>
      <c r="E1708" s="256" t="s">
        <v>4156</v>
      </c>
      <c r="F1708" s="256" t="s">
        <v>4152</v>
      </c>
      <c r="G1708" s="257">
        <v>50</v>
      </c>
      <c r="I1708" s="257">
        <v>47514.77</v>
      </c>
    </row>
    <row r="1709" spans="3:9" x14ac:dyDescent="0.2">
      <c r="C1709" s="255">
        <v>45273</v>
      </c>
      <c r="D1709" s="256" t="s">
        <v>4157</v>
      </c>
      <c r="E1709" s="256" t="s">
        <v>4158</v>
      </c>
      <c r="F1709" s="256" t="s">
        <v>4152</v>
      </c>
      <c r="H1709" s="257">
        <v>4</v>
      </c>
      <c r="I1709" s="257">
        <v>47518.77</v>
      </c>
    </row>
    <row r="1710" spans="3:9" x14ac:dyDescent="0.2">
      <c r="C1710" s="255">
        <v>45273</v>
      </c>
      <c r="D1710" s="256" t="s">
        <v>4159</v>
      </c>
      <c r="E1710" s="256" t="s">
        <v>4160</v>
      </c>
      <c r="F1710" s="256" t="s">
        <v>4152</v>
      </c>
      <c r="G1710" s="257">
        <v>74</v>
      </c>
      <c r="I1710" s="257">
        <v>47444.77</v>
      </c>
    </row>
    <row r="1711" spans="3:9" x14ac:dyDescent="0.2">
      <c r="C1711" s="255">
        <v>45274</v>
      </c>
      <c r="D1711" s="256" t="s">
        <v>2405</v>
      </c>
      <c r="E1711" s="256" t="s">
        <v>335</v>
      </c>
      <c r="F1711" s="256" t="s">
        <v>4161</v>
      </c>
      <c r="H1711" s="257">
        <v>4000</v>
      </c>
      <c r="I1711" s="257">
        <v>51444.77</v>
      </c>
    </row>
    <row r="1712" spans="3:9" x14ac:dyDescent="0.2">
      <c r="C1712" s="255">
        <v>45274</v>
      </c>
      <c r="D1712" s="256" t="s">
        <v>4162</v>
      </c>
      <c r="E1712" s="256" t="s">
        <v>4163</v>
      </c>
      <c r="F1712" s="256" t="s">
        <v>4161</v>
      </c>
      <c r="G1712" s="257">
        <v>110</v>
      </c>
      <c r="I1712" s="257">
        <v>51334.77</v>
      </c>
    </row>
    <row r="1713" spans="3:9" x14ac:dyDescent="0.2">
      <c r="C1713" s="255">
        <v>45274</v>
      </c>
      <c r="D1713" s="256" t="s">
        <v>4164</v>
      </c>
      <c r="E1713" s="256" t="s">
        <v>4165</v>
      </c>
      <c r="F1713" s="256" t="s">
        <v>4161</v>
      </c>
      <c r="G1713" s="257">
        <v>54</v>
      </c>
      <c r="I1713" s="257">
        <v>51280.77</v>
      </c>
    </row>
    <row r="1714" spans="3:9" x14ac:dyDescent="0.2">
      <c r="C1714" s="255">
        <v>45275</v>
      </c>
      <c r="D1714" s="256" t="s">
        <v>4166</v>
      </c>
      <c r="E1714" s="256" t="s">
        <v>4167</v>
      </c>
      <c r="F1714" s="256" t="s">
        <v>4168</v>
      </c>
      <c r="H1714" s="257">
        <v>4</v>
      </c>
      <c r="I1714" s="257">
        <v>51284.77</v>
      </c>
    </row>
    <row r="1715" spans="3:9" x14ac:dyDescent="0.2">
      <c r="C1715" s="255">
        <v>45275</v>
      </c>
      <c r="D1715" s="256" t="s">
        <v>4169</v>
      </c>
      <c r="E1715" s="256" t="s">
        <v>4170</v>
      </c>
      <c r="F1715" s="256" t="s">
        <v>4168</v>
      </c>
      <c r="G1715" s="257">
        <v>93</v>
      </c>
      <c r="I1715" s="257">
        <v>51191.77</v>
      </c>
    </row>
    <row r="1716" spans="3:9" x14ac:dyDescent="0.2">
      <c r="C1716" s="255">
        <v>45276</v>
      </c>
      <c r="D1716" s="256" t="s">
        <v>4171</v>
      </c>
      <c r="E1716" s="256" t="s">
        <v>4172</v>
      </c>
      <c r="F1716" s="256" t="s">
        <v>4173</v>
      </c>
      <c r="G1716" s="257">
        <v>100</v>
      </c>
      <c r="I1716" s="257">
        <v>51091.77</v>
      </c>
    </row>
    <row r="1717" spans="3:9" x14ac:dyDescent="0.2">
      <c r="C1717" s="255">
        <v>45276</v>
      </c>
      <c r="D1717" s="256" t="s">
        <v>4174</v>
      </c>
      <c r="E1717" s="256" t="s">
        <v>4175</v>
      </c>
      <c r="F1717" s="256" t="s">
        <v>4173</v>
      </c>
      <c r="G1717" s="257">
        <v>20</v>
      </c>
      <c r="I1717" s="257">
        <v>51071.77</v>
      </c>
    </row>
    <row r="1718" spans="3:9" x14ac:dyDescent="0.2">
      <c r="C1718" s="255">
        <v>45276</v>
      </c>
      <c r="D1718" s="256" t="s">
        <v>4176</v>
      </c>
      <c r="E1718" s="256" t="s">
        <v>4177</v>
      </c>
      <c r="F1718" s="256" t="s">
        <v>4173</v>
      </c>
      <c r="G1718" s="257">
        <v>4.5</v>
      </c>
      <c r="I1718" s="257">
        <v>51067.27</v>
      </c>
    </row>
    <row r="1719" spans="3:9" x14ac:dyDescent="0.2">
      <c r="C1719" s="255">
        <v>45276</v>
      </c>
      <c r="D1719" s="256" t="s">
        <v>4178</v>
      </c>
      <c r="E1719" s="256" t="s">
        <v>4179</v>
      </c>
      <c r="F1719" s="256" t="s">
        <v>4173</v>
      </c>
      <c r="G1719" s="257">
        <v>83</v>
      </c>
      <c r="I1719" s="257">
        <v>50984.27</v>
      </c>
    </row>
    <row r="1720" spans="3:9" x14ac:dyDescent="0.2">
      <c r="C1720" s="255">
        <v>45277</v>
      </c>
      <c r="D1720" s="256" t="s">
        <v>4180</v>
      </c>
      <c r="E1720" s="256" t="s">
        <v>4181</v>
      </c>
      <c r="F1720" s="256" t="s">
        <v>4182</v>
      </c>
      <c r="G1720" s="257">
        <v>100</v>
      </c>
      <c r="I1720" s="257">
        <v>50884.27</v>
      </c>
    </row>
    <row r="1721" spans="3:9" x14ac:dyDescent="0.2">
      <c r="C1721" s="255">
        <v>45277</v>
      </c>
      <c r="D1721" s="256" t="s">
        <v>4183</v>
      </c>
      <c r="E1721" s="256" t="s">
        <v>4184</v>
      </c>
      <c r="F1721" s="256" t="s">
        <v>4182</v>
      </c>
      <c r="G1721" s="257">
        <v>40</v>
      </c>
      <c r="I1721" s="257">
        <v>50844.27</v>
      </c>
    </row>
    <row r="1722" spans="3:9" x14ac:dyDescent="0.2">
      <c r="C1722" s="255">
        <v>45277</v>
      </c>
      <c r="D1722" s="256" t="s">
        <v>4185</v>
      </c>
      <c r="E1722" s="256" t="s">
        <v>4186</v>
      </c>
      <c r="F1722" s="256" t="s">
        <v>4182</v>
      </c>
      <c r="G1722" s="257">
        <v>30</v>
      </c>
      <c r="I1722" s="257">
        <v>50814.27</v>
      </c>
    </row>
    <row r="1723" spans="3:9" x14ac:dyDescent="0.2">
      <c r="C1723" s="255">
        <v>45278</v>
      </c>
      <c r="D1723" s="256" t="s">
        <v>4187</v>
      </c>
      <c r="E1723" s="256" t="s">
        <v>4188</v>
      </c>
      <c r="F1723" s="256" t="s">
        <v>4189</v>
      </c>
      <c r="G1723" s="257">
        <v>16293</v>
      </c>
      <c r="I1723" s="257">
        <v>34521.269999999997</v>
      </c>
    </row>
    <row r="1724" spans="3:9" x14ac:dyDescent="0.2">
      <c r="C1724" s="255">
        <v>45278</v>
      </c>
      <c r="D1724" s="256" t="s">
        <v>4190</v>
      </c>
      <c r="E1724" s="256" t="s">
        <v>4191</v>
      </c>
      <c r="F1724" s="256" t="s">
        <v>4189</v>
      </c>
      <c r="G1724" s="257">
        <v>60</v>
      </c>
      <c r="I1724" s="257">
        <v>34461.269999999997</v>
      </c>
    </row>
    <row r="1725" spans="3:9" x14ac:dyDescent="0.2">
      <c r="C1725" s="255">
        <v>45278</v>
      </c>
      <c r="D1725" s="256" t="s">
        <v>4192</v>
      </c>
      <c r="E1725" s="256" t="s">
        <v>4193</v>
      </c>
      <c r="F1725" s="256" t="s">
        <v>4189</v>
      </c>
      <c r="G1725" s="257">
        <v>30</v>
      </c>
      <c r="I1725" s="257">
        <v>34431.269999999997</v>
      </c>
    </row>
    <row r="1726" spans="3:9" x14ac:dyDescent="0.2">
      <c r="C1726" s="255">
        <v>45280</v>
      </c>
      <c r="D1726" s="256" t="s">
        <v>4194</v>
      </c>
      <c r="E1726" s="256" t="s">
        <v>4195</v>
      </c>
      <c r="F1726" s="256" t="s">
        <v>4196</v>
      </c>
      <c r="H1726" s="257">
        <v>500</v>
      </c>
      <c r="I1726" s="257">
        <v>34931.269999999997</v>
      </c>
    </row>
    <row r="1727" spans="3:9" x14ac:dyDescent="0.2">
      <c r="C1727" s="255">
        <v>45280</v>
      </c>
      <c r="D1727" s="256" t="s">
        <v>4197</v>
      </c>
      <c r="E1727" s="256" t="s">
        <v>4198</v>
      </c>
      <c r="F1727" s="256" t="s">
        <v>4196</v>
      </c>
      <c r="G1727" s="257">
        <v>9</v>
      </c>
      <c r="I1727" s="257">
        <v>34922.269999999997</v>
      </c>
    </row>
    <row r="1728" spans="3:9" x14ac:dyDescent="0.2">
      <c r="C1728" s="255">
        <v>45283</v>
      </c>
      <c r="D1728" s="256" t="s">
        <v>4199</v>
      </c>
      <c r="E1728" s="256" t="s">
        <v>4200</v>
      </c>
      <c r="F1728" s="256" t="s">
        <v>4201</v>
      </c>
      <c r="G1728" s="257">
        <v>65</v>
      </c>
      <c r="I1728" s="257">
        <v>34857.269999999997</v>
      </c>
    </row>
    <row r="1729" spans="3:9" x14ac:dyDescent="0.2">
      <c r="C1729" s="255">
        <v>45283</v>
      </c>
      <c r="D1729" s="256" t="s">
        <v>4202</v>
      </c>
      <c r="E1729" s="256" t="s">
        <v>4203</v>
      </c>
      <c r="F1729" s="256" t="s">
        <v>4201</v>
      </c>
      <c r="G1729" s="257">
        <v>1060.82</v>
      </c>
      <c r="I1729" s="257">
        <v>33796.449999999997</v>
      </c>
    </row>
    <row r="1730" spans="3:9" x14ac:dyDescent="0.2">
      <c r="C1730" s="255">
        <v>45283</v>
      </c>
      <c r="D1730" s="256" t="s">
        <v>4204</v>
      </c>
      <c r="E1730" s="256" t="s">
        <v>4205</v>
      </c>
      <c r="F1730" s="256" t="s">
        <v>4201</v>
      </c>
      <c r="G1730" s="257">
        <v>1517.7</v>
      </c>
      <c r="I1730" s="257">
        <v>32278.75</v>
      </c>
    </row>
    <row r="1731" spans="3:9" x14ac:dyDescent="0.2">
      <c r="C1731" s="255">
        <v>45284</v>
      </c>
      <c r="D1731" s="256" t="s">
        <v>4206</v>
      </c>
      <c r="E1731" s="256" t="s">
        <v>4207</v>
      </c>
      <c r="F1731" s="256" t="s">
        <v>4208</v>
      </c>
      <c r="H1731" s="257">
        <v>2</v>
      </c>
      <c r="I1731" s="257">
        <v>32280.75</v>
      </c>
    </row>
    <row r="1732" spans="3:9" x14ac:dyDescent="0.2">
      <c r="C1732" s="255">
        <v>45285</v>
      </c>
      <c r="D1732" s="256" t="s">
        <v>4209</v>
      </c>
      <c r="E1732" s="256" t="s">
        <v>4210</v>
      </c>
      <c r="F1732" s="256" t="s">
        <v>4211</v>
      </c>
      <c r="G1732" s="257">
        <v>30</v>
      </c>
      <c r="I1732" s="257">
        <v>32250.75</v>
      </c>
    </row>
    <row r="1733" spans="3:9" x14ac:dyDescent="0.2">
      <c r="C1733" s="255">
        <v>45286</v>
      </c>
      <c r="D1733" s="256" t="s">
        <v>4212</v>
      </c>
      <c r="E1733" s="256" t="s">
        <v>4213</v>
      </c>
      <c r="F1733" s="256" t="s">
        <v>4214</v>
      </c>
      <c r="G1733" s="257">
        <v>30</v>
      </c>
      <c r="I1733" s="257">
        <v>32220.75</v>
      </c>
    </row>
    <row r="1734" spans="3:9" x14ac:dyDescent="0.2">
      <c r="C1734" s="255">
        <v>45288</v>
      </c>
      <c r="D1734" s="256" t="s">
        <v>4215</v>
      </c>
      <c r="E1734" s="256" t="s">
        <v>4216</v>
      </c>
      <c r="F1734" s="256" t="s">
        <v>4217</v>
      </c>
      <c r="G1734" s="257">
        <v>47</v>
      </c>
      <c r="I1734" s="257">
        <v>32173.75</v>
      </c>
    </row>
    <row r="1735" spans="3:9" x14ac:dyDescent="0.2">
      <c r="C1735" s="255">
        <v>45289</v>
      </c>
      <c r="D1735" s="256" t="s">
        <v>4218</v>
      </c>
      <c r="E1735" s="256" t="s">
        <v>4219</v>
      </c>
      <c r="F1735" s="256" t="s">
        <v>4220</v>
      </c>
      <c r="G1735" s="257">
        <v>260</v>
      </c>
      <c r="I1735" s="257">
        <v>31913.75</v>
      </c>
    </row>
    <row r="1736" spans="3:9" x14ac:dyDescent="0.2">
      <c r="C1736" s="255">
        <v>45290</v>
      </c>
      <c r="D1736" s="256" t="s">
        <v>4221</v>
      </c>
      <c r="E1736" s="256" t="s">
        <v>4222</v>
      </c>
      <c r="F1736" s="256" t="s">
        <v>4223</v>
      </c>
      <c r="G1736" s="257">
        <v>524</v>
      </c>
      <c r="I1736" s="257">
        <v>31389.75</v>
      </c>
    </row>
    <row r="1737" spans="3:9" x14ac:dyDescent="0.2">
      <c r="C1737" s="255">
        <v>45290</v>
      </c>
      <c r="D1737" s="256" t="s">
        <v>4224</v>
      </c>
      <c r="E1737" s="256" t="s">
        <v>4225</v>
      </c>
      <c r="F1737" s="256" t="s">
        <v>4223</v>
      </c>
      <c r="G1737" s="257">
        <v>288.95</v>
      </c>
      <c r="I1737" s="257">
        <v>31100.799999999999</v>
      </c>
    </row>
    <row r="1738" spans="3:9" x14ac:dyDescent="0.2">
      <c r="C1738" s="255">
        <v>45290</v>
      </c>
      <c r="D1738" s="256" t="s">
        <v>4226</v>
      </c>
      <c r="E1738" s="256" t="s">
        <v>4227</v>
      </c>
      <c r="F1738" s="256" t="s">
        <v>4223</v>
      </c>
      <c r="H1738" s="257">
        <v>499</v>
      </c>
      <c r="I1738" s="257">
        <v>31599.8</v>
      </c>
    </row>
    <row r="1739" spans="3:9" x14ac:dyDescent="0.2">
      <c r="C1739" s="255">
        <v>45290</v>
      </c>
      <c r="D1739" s="256" t="s">
        <v>4228</v>
      </c>
      <c r="E1739" s="256" t="s">
        <v>4229</v>
      </c>
      <c r="F1739" s="256" t="s">
        <v>4223</v>
      </c>
      <c r="G1739" s="257">
        <v>120</v>
      </c>
      <c r="I1739" s="257">
        <v>31479.8</v>
      </c>
    </row>
    <row r="1740" spans="3:9" x14ac:dyDescent="0.2">
      <c r="C1740" s="255">
        <v>45290</v>
      </c>
      <c r="D1740" s="256" t="s">
        <v>4230</v>
      </c>
      <c r="E1740" s="256" t="s">
        <v>4231</v>
      </c>
      <c r="F1740" s="256" t="s">
        <v>4223</v>
      </c>
      <c r="G1740" s="257">
        <v>2793</v>
      </c>
      <c r="I1740" s="257">
        <v>28686.799999999999</v>
      </c>
    </row>
    <row r="1741" spans="3:9" x14ac:dyDescent="0.2">
      <c r="C1741" s="255">
        <v>45290</v>
      </c>
      <c r="D1741" s="256" t="s">
        <v>4232</v>
      </c>
      <c r="E1741" s="256" t="s">
        <v>4233</v>
      </c>
      <c r="F1741" s="256" t="s">
        <v>4223</v>
      </c>
      <c r="G1741" s="257">
        <v>15</v>
      </c>
      <c r="I1741" s="257">
        <v>28671.8</v>
      </c>
    </row>
    <row r="1742" spans="3:9" x14ac:dyDescent="0.2">
      <c r="C1742" s="255">
        <v>45290</v>
      </c>
      <c r="D1742" s="256" t="s">
        <v>4234</v>
      </c>
      <c r="E1742" s="256" t="s">
        <v>4235</v>
      </c>
      <c r="F1742" s="256" t="s">
        <v>4223</v>
      </c>
      <c r="H1742" s="257">
        <v>478</v>
      </c>
      <c r="I1742" s="257">
        <v>29149.8</v>
      </c>
    </row>
    <row r="1743" spans="3:9" x14ac:dyDescent="0.2">
      <c r="C1743" s="255">
        <v>45290</v>
      </c>
      <c r="D1743" s="256" t="s">
        <v>4236</v>
      </c>
      <c r="E1743" s="256" t="s">
        <v>4237</v>
      </c>
      <c r="F1743" s="256" t="s">
        <v>4223</v>
      </c>
      <c r="H1743" s="257">
        <v>340</v>
      </c>
      <c r="I1743" s="257">
        <v>29489.8</v>
      </c>
    </row>
    <row r="1744" spans="3:9" x14ac:dyDescent="0.2">
      <c r="C1744" s="255">
        <v>45290</v>
      </c>
      <c r="D1744" s="256" t="s">
        <v>4238</v>
      </c>
      <c r="E1744" s="256" t="s">
        <v>4239</v>
      </c>
      <c r="F1744" s="256" t="s">
        <v>4223</v>
      </c>
      <c r="H1744" s="257">
        <v>528</v>
      </c>
      <c r="I1744" s="257">
        <v>30017.8</v>
      </c>
    </row>
    <row r="1745" spans="3:9" x14ac:dyDescent="0.2">
      <c r="C1745" s="255">
        <v>45290</v>
      </c>
      <c r="D1745" s="256" t="s">
        <v>4240</v>
      </c>
      <c r="E1745" s="256" t="s">
        <v>4241</v>
      </c>
      <c r="F1745" s="256" t="s">
        <v>4223</v>
      </c>
      <c r="H1745" s="257">
        <v>25</v>
      </c>
      <c r="I1745" s="257">
        <v>30042.799999999999</v>
      </c>
    </row>
    <row r="1746" spans="3:9" x14ac:dyDescent="0.2">
      <c r="C1746" s="255">
        <v>45290</v>
      </c>
      <c r="D1746" s="256" t="s">
        <v>4242</v>
      </c>
      <c r="E1746" s="256" t="s">
        <v>4243</v>
      </c>
      <c r="F1746" s="256" t="s">
        <v>4223</v>
      </c>
      <c r="G1746" s="257">
        <v>175</v>
      </c>
      <c r="I1746" s="257">
        <v>29867.8</v>
      </c>
    </row>
    <row r="1747" spans="3:9" x14ac:dyDescent="0.2">
      <c r="C1747" s="255">
        <v>45290</v>
      </c>
      <c r="D1747" s="256" t="s">
        <v>4244</v>
      </c>
      <c r="E1747" s="256" t="s">
        <v>4245</v>
      </c>
      <c r="F1747" s="256" t="s">
        <v>4223</v>
      </c>
      <c r="G1747" s="257">
        <v>100</v>
      </c>
      <c r="I1747" s="257">
        <v>29767.8</v>
      </c>
    </row>
    <row r="1748" spans="3:9" x14ac:dyDescent="0.2">
      <c r="C1748" s="255">
        <v>45291</v>
      </c>
      <c r="D1748" s="256" t="s">
        <v>4246</v>
      </c>
      <c r="E1748" s="256" t="s">
        <v>4247</v>
      </c>
      <c r="F1748" s="256" t="s">
        <v>4248</v>
      </c>
      <c r="H1748" s="257">
        <v>478</v>
      </c>
      <c r="I1748" s="257">
        <v>30245.8</v>
      </c>
    </row>
    <row r="1749" spans="3:9" x14ac:dyDescent="0.2">
      <c r="C1749" s="255">
        <v>45291</v>
      </c>
      <c r="D1749" s="256" t="s">
        <v>4249</v>
      </c>
      <c r="E1749" s="256" t="s">
        <v>4250</v>
      </c>
      <c r="F1749" s="256" t="s">
        <v>4248</v>
      </c>
      <c r="G1749" s="257">
        <v>1000</v>
      </c>
      <c r="I1749" s="257">
        <v>29245.8</v>
      </c>
    </row>
    <row r="1750" spans="3:9" x14ac:dyDescent="0.2">
      <c r="C1750" s="255">
        <v>45292</v>
      </c>
      <c r="D1750" s="256" t="s">
        <v>340</v>
      </c>
      <c r="E1750" s="256" t="s">
        <v>335</v>
      </c>
      <c r="F1750" s="256" t="s">
        <v>4248</v>
      </c>
      <c r="H1750" s="257">
        <v>218</v>
      </c>
      <c r="I1750" s="257">
        <v>29463.8</v>
      </c>
    </row>
    <row r="1751" spans="3:9" x14ac:dyDescent="0.2">
      <c r="C1751" s="255">
        <v>45292</v>
      </c>
      <c r="D1751" s="256" t="s">
        <v>4251</v>
      </c>
      <c r="E1751" s="256" t="s">
        <v>4252</v>
      </c>
      <c r="F1751" s="256" t="s">
        <v>4253</v>
      </c>
      <c r="G1751" s="257">
        <v>50</v>
      </c>
      <c r="I1751" s="257">
        <v>29413.8</v>
      </c>
    </row>
    <row r="1752" spans="3:9" x14ac:dyDescent="0.2">
      <c r="C1752" s="255">
        <v>45293</v>
      </c>
      <c r="D1752" s="256" t="s">
        <v>4254</v>
      </c>
      <c r="E1752" s="256" t="s">
        <v>4255</v>
      </c>
      <c r="F1752" s="256" t="s">
        <v>4256</v>
      </c>
      <c r="G1752" s="257">
        <v>6600</v>
      </c>
      <c r="I1752" s="257">
        <v>22813.8</v>
      </c>
    </row>
    <row r="1753" spans="3:9" x14ac:dyDescent="0.2">
      <c r="C1753" s="255">
        <v>45293</v>
      </c>
      <c r="D1753" s="256" t="s">
        <v>4257</v>
      </c>
      <c r="E1753" s="256" t="s">
        <v>4258</v>
      </c>
      <c r="F1753" s="256" t="s">
        <v>4256</v>
      </c>
      <c r="G1753" s="257">
        <v>10</v>
      </c>
      <c r="I1753" s="257">
        <v>22803.8</v>
      </c>
    </row>
    <row r="1754" spans="3:9" x14ac:dyDescent="0.2">
      <c r="C1754" s="255">
        <v>45295</v>
      </c>
      <c r="D1754" s="256" t="s">
        <v>4259</v>
      </c>
      <c r="E1754" s="256" t="s">
        <v>4260</v>
      </c>
      <c r="F1754" s="256" t="s">
        <v>4261</v>
      </c>
      <c r="G1754" s="257">
        <v>20</v>
      </c>
      <c r="I1754" s="257">
        <v>22783.8</v>
      </c>
    </row>
    <row r="1755" spans="3:9" x14ac:dyDescent="0.2">
      <c r="C1755" s="255">
        <v>45295</v>
      </c>
      <c r="D1755" s="256" t="s">
        <v>4262</v>
      </c>
      <c r="E1755" s="256" t="s">
        <v>4263</v>
      </c>
      <c r="F1755" s="256" t="s">
        <v>4261</v>
      </c>
      <c r="G1755" s="257">
        <v>20</v>
      </c>
      <c r="I1755" s="257">
        <v>22763.8</v>
      </c>
    </row>
    <row r="1756" spans="3:9" x14ac:dyDescent="0.2">
      <c r="C1756" s="255">
        <v>45295</v>
      </c>
      <c r="D1756" s="256" t="s">
        <v>4264</v>
      </c>
      <c r="E1756" s="256" t="s">
        <v>4265</v>
      </c>
      <c r="F1756" s="256" t="s">
        <v>4261</v>
      </c>
      <c r="G1756" s="257">
        <v>40</v>
      </c>
      <c r="I1756" s="257">
        <v>22723.8</v>
      </c>
    </row>
    <row r="1757" spans="3:9" x14ac:dyDescent="0.2">
      <c r="C1757" s="255">
        <v>45296</v>
      </c>
      <c r="D1757" s="256" t="s">
        <v>4266</v>
      </c>
      <c r="E1757" s="256" t="s">
        <v>4267</v>
      </c>
      <c r="F1757" s="256" t="s">
        <v>4268</v>
      </c>
      <c r="G1757" s="257">
        <v>929</v>
      </c>
      <c r="I1757" s="257">
        <v>21794.799999999999</v>
      </c>
    </row>
    <row r="1758" spans="3:9" x14ac:dyDescent="0.2">
      <c r="C1758" s="255">
        <v>45296</v>
      </c>
      <c r="D1758" s="256" t="s">
        <v>4269</v>
      </c>
      <c r="E1758" s="256" t="s">
        <v>4270</v>
      </c>
      <c r="F1758" s="256" t="s">
        <v>4268</v>
      </c>
      <c r="G1758" s="257">
        <v>1150</v>
      </c>
      <c r="I1758" s="257">
        <v>20644.8</v>
      </c>
    </row>
    <row r="1759" spans="3:9" x14ac:dyDescent="0.2">
      <c r="C1759" s="255">
        <v>45296</v>
      </c>
      <c r="D1759" s="256" t="s">
        <v>4271</v>
      </c>
      <c r="E1759" s="256" t="s">
        <v>4272</v>
      </c>
      <c r="F1759" s="256" t="s">
        <v>4268</v>
      </c>
      <c r="H1759" s="257">
        <v>150</v>
      </c>
      <c r="I1759" s="257">
        <v>20794.8</v>
      </c>
    </row>
    <row r="1760" spans="3:9" x14ac:dyDescent="0.2">
      <c r="C1760" s="255">
        <v>45296</v>
      </c>
      <c r="D1760" s="256" t="s">
        <v>4273</v>
      </c>
      <c r="E1760" s="256" t="s">
        <v>4274</v>
      </c>
      <c r="F1760" s="256" t="s">
        <v>4268</v>
      </c>
      <c r="H1760" s="257">
        <v>150</v>
      </c>
      <c r="I1760" s="257">
        <v>20944.8</v>
      </c>
    </row>
    <row r="1761" spans="3:9" x14ac:dyDescent="0.2">
      <c r="C1761" s="255">
        <v>45296</v>
      </c>
      <c r="D1761" s="256" t="s">
        <v>4275</v>
      </c>
      <c r="E1761" s="256" t="s">
        <v>4276</v>
      </c>
      <c r="F1761" s="256" t="s">
        <v>4268</v>
      </c>
      <c r="H1761" s="257">
        <v>141</v>
      </c>
      <c r="I1761" s="257">
        <v>21085.8</v>
      </c>
    </row>
    <row r="1762" spans="3:9" x14ac:dyDescent="0.2">
      <c r="C1762" s="255">
        <v>45296</v>
      </c>
      <c r="D1762" s="256" t="s">
        <v>4277</v>
      </c>
      <c r="E1762" s="256" t="s">
        <v>4278</v>
      </c>
      <c r="F1762" s="256" t="s">
        <v>4268</v>
      </c>
      <c r="H1762" s="257">
        <v>150</v>
      </c>
      <c r="I1762" s="257">
        <v>21235.8</v>
      </c>
    </row>
    <row r="1763" spans="3:9" x14ac:dyDescent="0.2">
      <c r="C1763" s="255">
        <v>45296</v>
      </c>
      <c r="D1763" s="256" t="s">
        <v>4279</v>
      </c>
      <c r="E1763" s="256" t="s">
        <v>4280</v>
      </c>
      <c r="F1763" s="256" t="s">
        <v>4268</v>
      </c>
      <c r="H1763" s="257">
        <v>141</v>
      </c>
      <c r="I1763" s="257">
        <v>21376.799999999999</v>
      </c>
    </row>
    <row r="1764" spans="3:9" x14ac:dyDescent="0.2">
      <c r="C1764" s="255">
        <v>45296</v>
      </c>
      <c r="D1764" s="256" t="s">
        <v>4281</v>
      </c>
      <c r="E1764" s="256" t="s">
        <v>4282</v>
      </c>
      <c r="F1764" s="256" t="s">
        <v>4268</v>
      </c>
      <c r="G1764" s="257">
        <v>30</v>
      </c>
      <c r="I1764" s="257">
        <v>21346.799999999999</v>
      </c>
    </row>
    <row r="1765" spans="3:9" x14ac:dyDescent="0.2">
      <c r="C1765" s="255">
        <v>45296</v>
      </c>
      <c r="D1765" s="256" t="s">
        <v>4283</v>
      </c>
      <c r="E1765" s="256" t="s">
        <v>4284</v>
      </c>
      <c r="F1765" s="256" t="s">
        <v>4268</v>
      </c>
      <c r="H1765" s="257">
        <v>150</v>
      </c>
      <c r="I1765" s="257">
        <v>21496.799999999999</v>
      </c>
    </row>
    <row r="1766" spans="3:9" x14ac:dyDescent="0.2">
      <c r="C1766" s="255">
        <v>45297</v>
      </c>
      <c r="D1766" s="256" t="s">
        <v>4285</v>
      </c>
      <c r="E1766" s="256" t="s">
        <v>4286</v>
      </c>
      <c r="F1766" s="256" t="s">
        <v>4287</v>
      </c>
      <c r="H1766" s="257">
        <v>13500</v>
      </c>
      <c r="I1766" s="257">
        <v>34996.800000000003</v>
      </c>
    </row>
    <row r="1767" spans="3:9" x14ac:dyDescent="0.2">
      <c r="C1767" s="255">
        <v>45298</v>
      </c>
      <c r="D1767" s="256" t="s">
        <v>4288</v>
      </c>
      <c r="E1767" s="256" t="s">
        <v>4289</v>
      </c>
      <c r="F1767" s="256" t="s">
        <v>4290</v>
      </c>
      <c r="G1767" s="257">
        <v>1500</v>
      </c>
      <c r="I1767" s="257">
        <v>33496.800000000003</v>
      </c>
    </row>
    <row r="1768" spans="3:9" x14ac:dyDescent="0.2">
      <c r="C1768" s="255">
        <v>45298</v>
      </c>
      <c r="D1768" s="256" t="s">
        <v>4291</v>
      </c>
      <c r="E1768" s="256" t="s">
        <v>4292</v>
      </c>
      <c r="F1768" s="256" t="s">
        <v>4290</v>
      </c>
      <c r="G1768" s="257">
        <v>123</v>
      </c>
      <c r="I1768" s="257">
        <v>33373.800000000003</v>
      </c>
    </row>
    <row r="1769" spans="3:9" x14ac:dyDescent="0.2">
      <c r="C1769" s="255">
        <v>45298</v>
      </c>
      <c r="D1769" s="256" t="s">
        <v>4293</v>
      </c>
      <c r="E1769" s="256" t="s">
        <v>4294</v>
      </c>
      <c r="F1769" s="256" t="s">
        <v>4290</v>
      </c>
      <c r="G1769" s="257">
        <v>100</v>
      </c>
      <c r="I1769" s="257">
        <v>33273.800000000003</v>
      </c>
    </row>
    <row r="1770" spans="3:9" x14ac:dyDescent="0.2">
      <c r="C1770" s="255">
        <v>45298</v>
      </c>
      <c r="D1770" s="256" t="s">
        <v>4295</v>
      </c>
      <c r="E1770" s="256" t="s">
        <v>4296</v>
      </c>
      <c r="F1770" s="256" t="s">
        <v>4290</v>
      </c>
      <c r="G1770" s="257">
        <v>20</v>
      </c>
      <c r="I1770" s="257">
        <v>33253.800000000003</v>
      </c>
    </row>
    <row r="1771" spans="3:9" x14ac:dyDescent="0.2">
      <c r="C1771" s="255">
        <v>45298</v>
      </c>
      <c r="D1771" s="256" t="s">
        <v>4297</v>
      </c>
      <c r="E1771" s="256" t="s">
        <v>4298</v>
      </c>
      <c r="F1771" s="256" t="s">
        <v>4290</v>
      </c>
      <c r="G1771" s="257">
        <v>1200</v>
      </c>
      <c r="I1771" s="257">
        <v>32053.8</v>
      </c>
    </row>
    <row r="1772" spans="3:9" x14ac:dyDescent="0.2">
      <c r="C1772" s="255">
        <v>45298</v>
      </c>
      <c r="D1772" s="256" t="s">
        <v>4299</v>
      </c>
      <c r="E1772" s="256" t="s">
        <v>4300</v>
      </c>
      <c r="F1772" s="256" t="s">
        <v>4290</v>
      </c>
      <c r="G1772" s="257">
        <v>20</v>
      </c>
      <c r="I1772" s="257">
        <v>32033.8</v>
      </c>
    </row>
    <row r="1773" spans="3:9" x14ac:dyDescent="0.2">
      <c r="C1773" s="255">
        <v>45298</v>
      </c>
      <c r="D1773" s="256" t="s">
        <v>4301</v>
      </c>
      <c r="E1773" s="256" t="s">
        <v>4302</v>
      </c>
      <c r="F1773" s="256" t="s">
        <v>4290</v>
      </c>
      <c r="G1773" s="257">
        <v>100</v>
      </c>
      <c r="I1773" s="257">
        <v>31933.8</v>
      </c>
    </row>
    <row r="1774" spans="3:9" x14ac:dyDescent="0.2">
      <c r="C1774" s="255">
        <v>45298</v>
      </c>
      <c r="D1774" s="256" t="s">
        <v>4303</v>
      </c>
      <c r="E1774" s="256" t="s">
        <v>4304</v>
      </c>
      <c r="F1774" s="256" t="s">
        <v>4290</v>
      </c>
      <c r="G1774" s="257">
        <v>69</v>
      </c>
      <c r="I1774" s="257">
        <v>31864.799999999999</v>
      </c>
    </row>
    <row r="1775" spans="3:9" x14ac:dyDescent="0.2">
      <c r="C1775" s="255">
        <v>45298</v>
      </c>
      <c r="D1775" s="256" t="s">
        <v>4305</v>
      </c>
      <c r="E1775" s="256" t="s">
        <v>4306</v>
      </c>
      <c r="F1775" s="256" t="s">
        <v>4290</v>
      </c>
      <c r="G1775" s="257">
        <v>92.5</v>
      </c>
      <c r="I1775" s="257">
        <v>31772.3</v>
      </c>
    </row>
    <row r="1776" spans="3:9" x14ac:dyDescent="0.2">
      <c r="C1776" s="255">
        <v>45298</v>
      </c>
      <c r="D1776" s="256" t="s">
        <v>4307</v>
      </c>
      <c r="E1776" s="256" t="s">
        <v>4308</v>
      </c>
      <c r="F1776" s="256" t="s">
        <v>4290</v>
      </c>
      <c r="H1776" s="257">
        <v>92.5</v>
      </c>
      <c r="I1776" s="257">
        <v>31864.799999999999</v>
      </c>
    </row>
    <row r="1777" spans="3:9" x14ac:dyDescent="0.2">
      <c r="C1777" s="255">
        <v>45298</v>
      </c>
      <c r="D1777" s="256" t="s">
        <v>4309</v>
      </c>
      <c r="E1777" s="256" t="s">
        <v>4310</v>
      </c>
      <c r="F1777" s="256" t="s">
        <v>4290</v>
      </c>
      <c r="G1777" s="257">
        <v>61</v>
      </c>
      <c r="I1777" s="257">
        <v>31803.8</v>
      </c>
    </row>
    <row r="1778" spans="3:9" x14ac:dyDescent="0.2">
      <c r="C1778" s="255">
        <v>45298</v>
      </c>
      <c r="D1778" s="256" t="s">
        <v>4311</v>
      </c>
      <c r="E1778" s="256" t="s">
        <v>4312</v>
      </c>
      <c r="F1778" s="256" t="s">
        <v>4290</v>
      </c>
      <c r="G1778" s="257">
        <v>66.25</v>
      </c>
      <c r="I1778" s="257">
        <v>31737.55</v>
      </c>
    </row>
    <row r="1779" spans="3:9" x14ac:dyDescent="0.2">
      <c r="C1779" s="255">
        <v>45299</v>
      </c>
      <c r="D1779" s="256" t="s">
        <v>4313</v>
      </c>
      <c r="E1779" s="256" t="s">
        <v>4314</v>
      </c>
      <c r="F1779" s="256" t="s">
        <v>4315</v>
      </c>
      <c r="G1779" s="257">
        <v>97.75</v>
      </c>
      <c r="I1779" s="257">
        <v>31639.8</v>
      </c>
    </row>
    <row r="1780" spans="3:9" x14ac:dyDescent="0.2">
      <c r="C1780" s="255">
        <v>45299</v>
      </c>
      <c r="D1780" s="256" t="s">
        <v>4316</v>
      </c>
      <c r="E1780" s="256" t="s">
        <v>4317</v>
      </c>
      <c r="F1780" s="256" t="s">
        <v>4315</v>
      </c>
      <c r="H1780" s="257">
        <v>686</v>
      </c>
      <c r="I1780" s="257">
        <v>32325.8</v>
      </c>
    </row>
    <row r="1781" spans="3:9" x14ac:dyDescent="0.2">
      <c r="C1781" s="255">
        <v>45299</v>
      </c>
      <c r="D1781" s="256" t="s">
        <v>4318</v>
      </c>
      <c r="E1781" s="256" t="s">
        <v>4319</v>
      </c>
      <c r="F1781" s="256" t="s">
        <v>4315</v>
      </c>
      <c r="G1781" s="257">
        <v>92.5</v>
      </c>
      <c r="I1781" s="257">
        <v>32233.3</v>
      </c>
    </row>
    <row r="1782" spans="3:9" x14ac:dyDescent="0.2">
      <c r="C1782" s="255">
        <v>45299</v>
      </c>
      <c r="D1782" s="256" t="s">
        <v>4320</v>
      </c>
      <c r="E1782" s="256" t="s">
        <v>4321</v>
      </c>
      <c r="F1782" s="256" t="s">
        <v>4315</v>
      </c>
      <c r="G1782" s="257">
        <v>134.5</v>
      </c>
      <c r="I1782" s="257">
        <v>32098.799999999999</v>
      </c>
    </row>
    <row r="1783" spans="3:9" x14ac:dyDescent="0.2">
      <c r="C1783" s="255">
        <v>45299</v>
      </c>
      <c r="D1783" s="256" t="s">
        <v>4322</v>
      </c>
      <c r="E1783" s="256" t="s">
        <v>4323</v>
      </c>
      <c r="F1783" s="256" t="s">
        <v>4315</v>
      </c>
      <c r="G1783" s="257">
        <v>1816.78</v>
      </c>
      <c r="I1783" s="257">
        <v>30282.02</v>
      </c>
    </row>
    <row r="1784" spans="3:9" x14ac:dyDescent="0.2">
      <c r="C1784" s="255">
        <v>45299</v>
      </c>
      <c r="D1784" s="256" t="s">
        <v>4324</v>
      </c>
      <c r="E1784" s="256" t="s">
        <v>4325</v>
      </c>
      <c r="F1784" s="256" t="s">
        <v>4315</v>
      </c>
      <c r="H1784" s="257">
        <v>3930</v>
      </c>
      <c r="I1784" s="257">
        <v>34212.019999999997</v>
      </c>
    </row>
    <row r="1785" spans="3:9" x14ac:dyDescent="0.2">
      <c r="C1785" s="255">
        <v>45300</v>
      </c>
      <c r="D1785" s="256" t="s">
        <v>4326</v>
      </c>
      <c r="E1785" s="256" t="s">
        <v>4327</v>
      </c>
      <c r="F1785" s="256" t="s">
        <v>4328</v>
      </c>
      <c r="G1785" s="257">
        <v>60</v>
      </c>
      <c r="I1785" s="257">
        <v>34152.019999999997</v>
      </c>
    </row>
    <row r="1786" spans="3:9" x14ac:dyDescent="0.2">
      <c r="C1786" s="255">
        <v>45300</v>
      </c>
      <c r="D1786" s="256" t="s">
        <v>4329</v>
      </c>
      <c r="E1786" s="256" t="s">
        <v>4330</v>
      </c>
      <c r="F1786" s="256" t="s">
        <v>4328</v>
      </c>
      <c r="G1786" s="257">
        <v>50</v>
      </c>
      <c r="I1786" s="257">
        <v>34102.019999999997</v>
      </c>
    </row>
    <row r="1787" spans="3:9" x14ac:dyDescent="0.2">
      <c r="C1787" s="255">
        <v>45300</v>
      </c>
      <c r="D1787" s="256" t="s">
        <v>4331</v>
      </c>
      <c r="E1787" s="256" t="s">
        <v>4332</v>
      </c>
      <c r="F1787" s="256" t="s">
        <v>4328</v>
      </c>
      <c r="G1787" s="257">
        <v>2113.2199999999998</v>
      </c>
      <c r="I1787" s="257">
        <v>31988.799999999999</v>
      </c>
    </row>
    <row r="1788" spans="3:9" x14ac:dyDescent="0.2">
      <c r="C1788" s="255">
        <v>45300</v>
      </c>
      <c r="D1788" s="256" t="s">
        <v>4333</v>
      </c>
      <c r="E1788" s="256" t="s">
        <v>4334</v>
      </c>
      <c r="F1788" s="256" t="s">
        <v>4328</v>
      </c>
      <c r="G1788" s="257">
        <v>66</v>
      </c>
      <c r="I1788" s="257">
        <v>31922.799999999999</v>
      </c>
    </row>
    <row r="1789" spans="3:9" x14ac:dyDescent="0.2">
      <c r="C1789" s="255">
        <v>45300</v>
      </c>
      <c r="D1789" s="256" t="s">
        <v>4335</v>
      </c>
      <c r="E1789" s="256" t="s">
        <v>4336</v>
      </c>
      <c r="F1789" s="256" t="s">
        <v>4328</v>
      </c>
      <c r="G1789" s="257">
        <v>316.35000000000002</v>
      </c>
      <c r="I1789" s="257">
        <v>31606.45</v>
      </c>
    </row>
    <row r="1790" spans="3:9" x14ac:dyDescent="0.2">
      <c r="C1790" s="255">
        <v>45300</v>
      </c>
      <c r="D1790" s="256" t="s">
        <v>4337</v>
      </c>
      <c r="E1790" s="256" t="s">
        <v>4338</v>
      </c>
      <c r="F1790" s="256" t="s">
        <v>4328</v>
      </c>
      <c r="H1790" s="257">
        <v>316.35000000000002</v>
      </c>
      <c r="I1790" s="257">
        <v>31922.799999999999</v>
      </c>
    </row>
    <row r="1791" spans="3:9" x14ac:dyDescent="0.2">
      <c r="C1791" s="255">
        <v>45300</v>
      </c>
      <c r="D1791" s="256" t="s">
        <v>4339</v>
      </c>
      <c r="E1791" s="256" t="s">
        <v>4340</v>
      </c>
      <c r="F1791" s="256" t="s">
        <v>4328</v>
      </c>
      <c r="G1791" s="257">
        <v>25</v>
      </c>
      <c r="I1791" s="257">
        <v>31897.8</v>
      </c>
    </row>
    <row r="1792" spans="3:9" x14ac:dyDescent="0.2">
      <c r="C1792" s="255">
        <v>45300</v>
      </c>
      <c r="D1792" s="256" t="s">
        <v>4341</v>
      </c>
      <c r="E1792" s="256" t="s">
        <v>4342</v>
      </c>
      <c r="F1792" s="256" t="s">
        <v>4328</v>
      </c>
      <c r="G1792" s="257">
        <v>120</v>
      </c>
      <c r="I1792" s="257">
        <v>31777.8</v>
      </c>
    </row>
    <row r="1793" spans="3:9" x14ac:dyDescent="0.2">
      <c r="C1793" s="255">
        <v>45300</v>
      </c>
      <c r="D1793" s="256" t="s">
        <v>4343</v>
      </c>
      <c r="E1793" s="256" t="s">
        <v>4344</v>
      </c>
      <c r="F1793" s="256" t="s">
        <v>4328</v>
      </c>
      <c r="G1793" s="257">
        <v>629</v>
      </c>
      <c r="I1793" s="257">
        <v>31148.799999999999</v>
      </c>
    </row>
    <row r="1794" spans="3:9" x14ac:dyDescent="0.2">
      <c r="C1794" s="255">
        <v>45300</v>
      </c>
      <c r="D1794" s="256" t="s">
        <v>4345</v>
      </c>
      <c r="E1794" s="256" t="s">
        <v>4346</v>
      </c>
      <c r="F1794" s="256" t="s">
        <v>4328</v>
      </c>
      <c r="G1794" s="257">
        <v>20</v>
      </c>
      <c r="I1794" s="257">
        <v>31128.799999999999</v>
      </c>
    </row>
    <row r="1795" spans="3:9" x14ac:dyDescent="0.2">
      <c r="C1795" s="255">
        <v>45300</v>
      </c>
      <c r="D1795" s="256" t="s">
        <v>4347</v>
      </c>
      <c r="E1795" s="256" t="s">
        <v>4348</v>
      </c>
      <c r="F1795" s="256" t="s">
        <v>4328</v>
      </c>
      <c r="H1795" s="257">
        <v>1183</v>
      </c>
      <c r="I1795" s="257">
        <v>32311.8</v>
      </c>
    </row>
    <row r="1796" spans="3:9" x14ac:dyDescent="0.2">
      <c r="C1796" s="255">
        <v>45300</v>
      </c>
      <c r="D1796" s="256" t="s">
        <v>4349</v>
      </c>
      <c r="E1796" s="256" t="s">
        <v>4350</v>
      </c>
      <c r="F1796" s="256" t="s">
        <v>4328</v>
      </c>
      <c r="G1796" s="257">
        <v>68</v>
      </c>
      <c r="I1796" s="257">
        <v>32243.8</v>
      </c>
    </row>
    <row r="1797" spans="3:9" x14ac:dyDescent="0.2">
      <c r="C1797" s="255">
        <v>45300</v>
      </c>
      <c r="D1797" s="256" t="s">
        <v>4351</v>
      </c>
      <c r="E1797" s="256" t="s">
        <v>4352</v>
      </c>
      <c r="F1797" s="256" t="s">
        <v>4328</v>
      </c>
      <c r="H1797" s="257">
        <v>456</v>
      </c>
      <c r="I1797" s="257">
        <v>32699.8</v>
      </c>
    </row>
    <row r="1798" spans="3:9" x14ac:dyDescent="0.2">
      <c r="C1798" s="255">
        <v>45301</v>
      </c>
      <c r="D1798" s="256" t="s">
        <v>4353</v>
      </c>
      <c r="E1798" s="256" t="s">
        <v>4354</v>
      </c>
      <c r="F1798" s="256" t="s">
        <v>4355</v>
      </c>
      <c r="G1798" s="257">
        <v>20</v>
      </c>
      <c r="I1798" s="257">
        <v>32679.8</v>
      </c>
    </row>
    <row r="1799" spans="3:9" x14ac:dyDescent="0.2">
      <c r="C1799" s="255">
        <v>45301</v>
      </c>
      <c r="D1799" s="256" t="s">
        <v>4356</v>
      </c>
      <c r="E1799" s="256" t="s">
        <v>4357</v>
      </c>
      <c r="F1799" s="256" t="s">
        <v>4355</v>
      </c>
      <c r="G1799" s="257">
        <v>1116.48</v>
      </c>
      <c r="I1799" s="257">
        <v>31563.32</v>
      </c>
    </row>
    <row r="1800" spans="3:9" x14ac:dyDescent="0.2">
      <c r="C1800" s="255">
        <v>45301</v>
      </c>
      <c r="D1800" s="256" t="s">
        <v>4358</v>
      </c>
      <c r="E1800" s="256" t="s">
        <v>4359</v>
      </c>
      <c r="F1800" s="256" t="s">
        <v>4355</v>
      </c>
      <c r="G1800" s="257">
        <v>50</v>
      </c>
      <c r="I1800" s="257">
        <v>31513.32</v>
      </c>
    </row>
    <row r="1801" spans="3:9" x14ac:dyDescent="0.2">
      <c r="C1801" s="255">
        <v>45301</v>
      </c>
      <c r="D1801" s="256" t="s">
        <v>4360</v>
      </c>
      <c r="E1801" s="256" t="s">
        <v>4323</v>
      </c>
      <c r="F1801" s="256" t="s">
        <v>4355</v>
      </c>
      <c r="H1801" s="257">
        <v>3.14</v>
      </c>
      <c r="I1801" s="257">
        <v>31516.46</v>
      </c>
    </row>
    <row r="1802" spans="3:9" x14ac:dyDescent="0.2">
      <c r="C1802" s="255">
        <v>45301</v>
      </c>
      <c r="D1802" s="256" t="s">
        <v>4361</v>
      </c>
      <c r="E1802" s="256" t="s">
        <v>4362</v>
      </c>
      <c r="F1802" s="256" t="s">
        <v>4355</v>
      </c>
      <c r="G1802" s="257">
        <v>40</v>
      </c>
      <c r="I1802" s="257">
        <v>31476.46</v>
      </c>
    </row>
    <row r="1803" spans="3:9" x14ac:dyDescent="0.2">
      <c r="C1803" s="255">
        <v>45301</v>
      </c>
      <c r="D1803" s="256" t="s">
        <v>4363</v>
      </c>
      <c r="E1803" s="256" t="s">
        <v>4364</v>
      </c>
      <c r="F1803" s="256" t="s">
        <v>4355</v>
      </c>
      <c r="G1803" s="257">
        <v>184</v>
      </c>
      <c r="I1803" s="257">
        <v>31292.46</v>
      </c>
    </row>
    <row r="1804" spans="3:9" x14ac:dyDescent="0.2">
      <c r="C1804" s="255">
        <v>45302</v>
      </c>
      <c r="D1804" s="256" t="s">
        <v>4365</v>
      </c>
      <c r="E1804" s="256" t="s">
        <v>4366</v>
      </c>
      <c r="F1804" s="256" t="s">
        <v>4367</v>
      </c>
      <c r="G1804" s="257">
        <v>383.63</v>
      </c>
      <c r="I1804" s="257">
        <v>30908.83</v>
      </c>
    </row>
    <row r="1805" spans="3:9" x14ac:dyDescent="0.2">
      <c r="C1805" s="255">
        <v>45302</v>
      </c>
      <c r="D1805" s="256" t="s">
        <v>4368</v>
      </c>
      <c r="E1805" s="256" t="s">
        <v>4369</v>
      </c>
      <c r="F1805" s="256" t="s">
        <v>4367</v>
      </c>
      <c r="G1805" s="257">
        <v>303</v>
      </c>
      <c r="I1805" s="257">
        <v>30605.83</v>
      </c>
    </row>
    <row r="1806" spans="3:9" x14ac:dyDescent="0.2">
      <c r="C1806" s="255">
        <v>45302</v>
      </c>
      <c r="D1806" s="256" t="s">
        <v>4370</v>
      </c>
      <c r="E1806" s="256" t="s">
        <v>4371</v>
      </c>
      <c r="F1806" s="256" t="s">
        <v>4367</v>
      </c>
      <c r="G1806" s="257">
        <v>60</v>
      </c>
      <c r="I1806" s="257">
        <v>30545.83</v>
      </c>
    </row>
    <row r="1807" spans="3:9" x14ac:dyDescent="0.2">
      <c r="C1807" s="255">
        <v>45302</v>
      </c>
      <c r="D1807" s="256" t="s">
        <v>4372</v>
      </c>
      <c r="E1807" s="256" t="s">
        <v>4373</v>
      </c>
      <c r="F1807" s="256" t="s">
        <v>4367</v>
      </c>
      <c r="G1807" s="257">
        <v>9</v>
      </c>
      <c r="I1807" s="257">
        <v>30536.83</v>
      </c>
    </row>
    <row r="1808" spans="3:9" x14ac:dyDescent="0.2">
      <c r="C1808" s="255">
        <v>45302</v>
      </c>
      <c r="D1808" s="256" t="s">
        <v>4374</v>
      </c>
      <c r="E1808" s="256" t="s">
        <v>4375</v>
      </c>
      <c r="F1808" s="256" t="s">
        <v>4367</v>
      </c>
      <c r="G1808" s="257">
        <v>60</v>
      </c>
      <c r="I1808" s="257">
        <v>30476.83</v>
      </c>
    </row>
    <row r="1809" spans="3:9" x14ac:dyDescent="0.2">
      <c r="C1809" s="255">
        <v>45302</v>
      </c>
      <c r="D1809" s="256" t="s">
        <v>4376</v>
      </c>
      <c r="E1809" s="256" t="s">
        <v>4377</v>
      </c>
      <c r="F1809" s="256" t="s">
        <v>4367</v>
      </c>
      <c r="G1809" s="257">
        <v>86.25</v>
      </c>
      <c r="I1809" s="257">
        <v>30390.58</v>
      </c>
    </row>
    <row r="1810" spans="3:9" x14ac:dyDescent="0.2">
      <c r="C1810" s="255">
        <v>45302</v>
      </c>
      <c r="D1810" s="256" t="s">
        <v>4378</v>
      </c>
      <c r="E1810" s="256" t="s">
        <v>4379</v>
      </c>
      <c r="F1810" s="256" t="s">
        <v>4367</v>
      </c>
      <c r="G1810" s="257">
        <v>86.25</v>
      </c>
      <c r="I1810" s="257">
        <v>30304.33</v>
      </c>
    </row>
    <row r="1811" spans="3:9" x14ac:dyDescent="0.2">
      <c r="C1811" s="255">
        <v>45303</v>
      </c>
      <c r="D1811" s="256" t="s">
        <v>4380</v>
      </c>
      <c r="E1811" s="256" t="s">
        <v>4381</v>
      </c>
      <c r="F1811" s="256" t="s">
        <v>4382</v>
      </c>
      <c r="G1811" s="257">
        <v>12</v>
      </c>
      <c r="I1811" s="257">
        <v>30292.33</v>
      </c>
    </row>
    <row r="1812" spans="3:9" x14ac:dyDescent="0.2">
      <c r="C1812" s="255">
        <v>45303</v>
      </c>
      <c r="D1812" s="256" t="s">
        <v>4383</v>
      </c>
      <c r="E1812" s="256" t="s">
        <v>4384</v>
      </c>
      <c r="F1812" s="256" t="s">
        <v>4382</v>
      </c>
      <c r="G1812" s="257">
        <v>50</v>
      </c>
      <c r="I1812" s="257">
        <v>30242.33</v>
      </c>
    </row>
    <row r="1813" spans="3:9" x14ac:dyDescent="0.2">
      <c r="C1813" s="255">
        <v>45303</v>
      </c>
      <c r="D1813" s="256" t="s">
        <v>4385</v>
      </c>
      <c r="E1813" s="256" t="s">
        <v>4386</v>
      </c>
      <c r="F1813" s="256" t="s">
        <v>4382</v>
      </c>
      <c r="G1813" s="257">
        <v>514.83000000000004</v>
      </c>
      <c r="I1813" s="257">
        <v>29727.5</v>
      </c>
    </row>
    <row r="1814" spans="3:9" x14ac:dyDescent="0.2">
      <c r="C1814" s="255">
        <v>45303</v>
      </c>
      <c r="D1814" s="256" t="s">
        <v>4387</v>
      </c>
      <c r="E1814" s="256" t="s">
        <v>4388</v>
      </c>
      <c r="F1814" s="256" t="s">
        <v>4382</v>
      </c>
      <c r="G1814" s="257">
        <v>40</v>
      </c>
      <c r="I1814" s="257">
        <v>29687.5</v>
      </c>
    </row>
    <row r="1815" spans="3:9" x14ac:dyDescent="0.2">
      <c r="C1815" s="255">
        <v>45303</v>
      </c>
      <c r="D1815" s="256" t="s">
        <v>4389</v>
      </c>
      <c r="E1815" s="256" t="s">
        <v>4390</v>
      </c>
      <c r="F1815" s="256" t="s">
        <v>4382</v>
      </c>
      <c r="G1815" s="257">
        <v>70</v>
      </c>
      <c r="I1815" s="257">
        <v>29617.5</v>
      </c>
    </row>
    <row r="1816" spans="3:9" x14ac:dyDescent="0.2">
      <c r="C1816" s="255">
        <v>45303</v>
      </c>
      <c r="D1816" s="256" t="s">
        <v>4391</v>
      </c>
      <c r="E1816" s="256" t="s">
        <v>4392</v>
      </c>
      <c r="F1816" s="256" t="s">
        <v>4382</v>
      </c>
      <c r="G1816" s="257">
        <v>20</v>
      </c>
      <c r="I1816" s="257">
        <v>29597.5</v>
      </c>
    </row>
    <row r="1817" spans="3:9" x14ac:dyDescent="0.2">
      <c r="C1817" s="255">
        <v>45303</v>
      </c>
      <c r="D1817" s="256" t="s">
        <v>4393</v>
      </c>
      <c r="E1817" s="256" t="s">
        <v>4394</v>
      </c>
      <c r="F1817" s="256" t="s">
        <v>4382</v>
      </c>
      <c r="G1817" s="257">
        <v>43</v>
      </c>
      <c r="I1817" s="257">
        <v>29554.5</v>
      </c>
    </row>
    <row r="1818" spans="3:9" x14ac:dyDescent="0.2">
      <c r="C1818" s="255">
        <v>45304</v>
      </c>
      <c r="D1818" s="256" t="s">
        <v>4395</v>
      </c>
      <c r="E1818" s="256" t="s">
        <v>4396</v>
      </c>
      <c r="F1818" s="256" t="s">
        <v>4397</v>
      </c>
      <c r="G1818" s="257">
        <v>180</v>
      </c>
      <c r="I1818" s="257">
        <v>29374.5</v>
      </c>
    </row>
    <row r="1819" spans="3:9" x14ac:dyDescent="0.2">
      <c r="C1819" s="255">
        <v>45304</v>
      </c>
      <c r="D1819" s="256" t="s">
        <v>4322</v>
      </c>
      <c r="E1819" s="256" t="s">
        <v>4398</v>
      </c>
      <c r="F1819" s="256" t="s">
        <v>4397</v>
      </c>
      <c r="G1819" s="257">
        <v>1368.63</v>
      </c>
      <c r="I1819" s="257">
        <v>28005.87</v>
      </c>
    </row>
    <row r="1820" spans="3:9" x14ac:dyDescent="0.2">
      <c r="C1820" s="255">
        <v>45304</v>
      </c>
      <c r="D1820" s="256" t="s">
        <v>4322</v>
      </c>
      <c r="E1820" s="256" t="s">
        <v>4399</v>
      </c>
      <c r="F1820" s="256" t="s">
        <v>4397</v>
      </c>
      <c r="G1820" s="257">
        <v>1368.63</v>
      </c>
      <c r="I1820" s="257">
        <v>26637.24</v>
      </c>
    </row>
    <row r="1821" spans="3:9" x14ac:dyDescent="0.2">
      <c r="C1821" s="255">
        <v>45304</v>
      </c>
      <c r="D1821" s="256" t="s">
        <v>4400</v>
      </c>
      <c r="E1821" s="256" t="s">
        <v>4401</v>
      </c>
      <c r="F1821" s="256" t="s">
        <v>4397</v>
      </c>
      <c r="H1821" s="257">
        <v>1368.63</v>
      </c>
      <c r="I1821" s="257">
        <v>28005.87</v>
      </c>
    </row>
    <row r="1822" spans="3:9" x14ac:dyDescent="0.2">
      <c r="C1822" s="255">
        <v>45304</v>
      </c>
      <c r="D1822" s="256" t="s">
        <v>4402</v>
      </c>
      <c r="E1822" s="256" t="s">
        <v>4403</v>
      </c>
      <c r="F1822" s="256" t="s">
        <v>4397</v>
      </c>
      <c r="H1822" s="257">
        <v>1368.63</v>
      </c>
      <c r="I1822" s="257">
        <v>29374.5</v>
      </c>
    </row>
    <row r="1823" spans="3:9" x14ac:dyDescent="0.2">
      <c r="C1823" s="255">
        <v>45304</v>
      </c>
      <c r="D1823" s="256" t="s">
        <v>4404</v>
      </c>
      <c r="E1823" s="256" t="s">
        <v>4405</v>
      </c>
      <c r="F1823" s="256" t="s">
        <v>4397</v>
      </c>
      <c r="G1823" s="257">
        <v>71</v>
      </c>
      <c r="I1823" s="257">
        <v>29303.5</v>
      </c>
    </row>
    <row r="1824" spans="3:9" x14ac:dyDescent="0.2">
      <c r="C1824" s="255">
        <v>45305</v>
      </c>
      <c r="D1824" s="256" t="s">
        <v>4406</v>
      </c>
      <c r="E1824" s="256" t="s">
        <v>4407</v>
      </c>
      <c r="F1824" s="256" t="s">
        <v>4408</v>
      </c>
      <c r="G1824" s="257">
        <v>60</v>
      </c>
      <c r="I1824" s="257">
        <v>29243.5</v>
      </c>
    </row>
    <row r="1825" spans="3:9" x14ac:dyDescent="0.2">
      <c r="C1825" s="255">
        <v>45305</v>
      </c>
      <c r="D1825" s="256" t="s">
        <v>4409</v>
      </c>
      <c r="E1825" s="256" t="s">
        <v>4410</v>
      </c>
      <c r="F1825" s="256" t="s">
        <v>4408</v>
      </c>
      <c r="G1825" s="257">
        <v>27</v>
      </c>
      <c r="I1825" s="257">
        <v>29216.5</v>
      </c>
    </row>
    <row r="1826" spans="3:9" x14ac:dyDescent="0.2">
      <c r="C1826" s="255">
        <v>45305</v>
      </c>
      <c r="D1826" s="256" t="s">
        <v>4322</v>
      </c>
      <c r="E1826" s="256" t="s">
        <v>4411</v>
      </c>
      <c r="F1826" s="256" t="s">
        <v>4408</v>
      </c>
      <c r="G1826" s="257">
        <v>1368.63</v>
      </c>
      <c r="I1826" s="257">
        <v>27847.87</v>
      </c>
    </row>
    <row r="1827" spans="3:9" x14ac:dyDescent="0.2">
      <c r="C1827" s="255">
        <v>45305</v>
      </c>
      <c r="D1827" s="256" t="s">
        <v>4412</v>
      </c>
      <c r="E1827" s="256" t="s">
        <v>4413</v>
      </c>
      <c r="F1827" s="256" t="s">
        <v>4408</v>
      </c>
      <c r="H1827" s="257">
        <v>1368.63</v>
      </c>
      <c r="I1827" s="257">
        <v>29216.5</v>
      </c>
    </row>
    <row r="1828" spans="3:9" x14ac:dyDescent="0.2">
      <c r="C1828" s="255">
        <v>45305</v>
      </c>
      <c r="D1828" s="256" t="s">
        <v>4414</v>
      </c>
      <c r="E1828" s="256" t="s">
        <v>4415</v>
      </c>
      <c r="F1828" s="256" t="s">
        <v>4408</v>
      </c>
      <c r="H1828" s="257">
        <v>325</v>
      </c>
      <c r="I1828" s="257">
        <v>29541.5</v>
      </c>
    </row>
    <row r="1829" spans="3:9" x14ac:dyDescent="0.2">
      <c r="C1829" s="255">
        <v>45306</v>
      </c>
      <c r="D1829" s="256" t="s">
        <v>4416</v>
      </c>
      <c r="E1829" s="256" t="s">
        <v>4417</v>
      </c>
      <c r="F1829" s="256" t="s">
        <v>4418</v>
      </c>
      <c r="G1829" s="257">
        <v>100</v>
      </c>
      <c r="I1829" s="257">
        <v>29441.5</v>
      </c>
    </row>
    <row r="1830" spans="3:9" x14ac:dyDescent="0.2">
      <c r="C1830" s="255">
        <v>45306</v>
      </c>
      <c r="D1830" s="256" t="s">
        <v>4419</v>
      </c>
      <c r="E1830" s="256" t="s">
        <v>4420</v>
      </c>
      <c r="F1830" s="256" t="s">
        <v>4418</v>
      </c>
      <c r="G1830" s="257">
        <v>95</v>
      </c>
      <c r="I1830" s="257">
        <v>29346.5</v>
      </c>
    </row>
    <row r="1831" spans="3:9" x14ac:dyDescent="0.2">
      <c r="C1831" s="255">
        <v>45307</v>
      </c>
      <c r="D1831" s="256" t="s">
        <v>4421</v>
      </c>
      <c r="E1831" s="256" t="s">
        <v>4422</v>
      </c>
      <c r="F1831" s="256" t="s">
        <v>4423</v>
      </c>
      <c r="G1831" s="257">
        <v>100</v>
      </c>
      <c r="I1831" s="257">
        <v>29246.5</v>
      </c>
    </row>
    <row r="1832" spans="3:9" x14ac:dyDescent="0.2">
      <c r="C1832" s="255">
        <v>45307</v>
      </c>
      <c r="D1832" s="256" t="s">
        <v>4424</v>
      </c>
      <c r="E1832" s="256" t="s">
        <v>4425</v>
      </c>
      <c r="F1832" s="256" t="s">
        <v>4423</v>
      </c>
      <c r="G1832" s="257">
        <v>290</v>
      </c>
      <c r="I1832" s="257">
        <v>28956.5</v>
      </c>
    </row>
    <row r="1833" spans="3:9" x14ac:dyDescent="0.2">
      <c r="C1833" s="255">
        <v>45307</v>
      </c>
      <c r="D1833" s="256" t="s">
        <v>4426</v>
      </c>
      <c r="E1833" s="256" t="s">
        <v>4427</v>
      </c>
      <c r="F1833" s="256" t="s">
        <v>4423</v>
      </c>
      <c r="G1833" s="257">
        <v>130</v>
      </c>
      <c r="I1833" s="257">
        <v>28826.5</v>
      </c>
    </row>
    <row r="1834" spans="3:9" x14ac:dyDescent="0.2">
      <c r="C1834" s="255">
        <v>45308</v>
      </c>
      <c r="D1834" s="256" t="s">
        <v>4428</v>
      </c>
      <c r="E1834" s="256" t="s">
        <v>4429</v>
      </c>
      <c r="F1834" s="256" t="s">
        <v>4430</v>
      </c>
      <c r="G1834" s="257">
        <v>446</v>
      </c>
      <c r="I1834" s="257">
        <v>28380.5</v>
      </c>
    </row>
    <row r="1835" spans="3:9" x14ac:dyDescent="0.2">
      <c r="C1835" s="255">
        <v>45308</v>
      </c>
      <c r="D1835" s="256" t="s">
        <v>4431</v>
      </c>
      <c r="E1835" s="256" t="s">
        <v>4432</v>
      </c>
      <c r="F1835" s="256" t="s">
        <v>4430</v>
      </c>
      <c r="G1835" s="257">
        <v>379</v>
      </c>
      <c r="I1835" s="257">
        <v>28001.5</v>
      </c>
    </row>
    <row r="1836" spans="3:9" x14ac:dyDescent="0.2">
      <c r="C1836" s="255">
        <v>45308</v>
      </c>
      <c r="D1836" s="256" t="s">
        <v>4433</v>
      </c>
      <c r="E1836" s="256" t="s">
        <v>4434</v>
      </c>
      <c r="F1836" s="256" t="s">
        <v>4430</v>
      </c>
      <c r="G1836" s="257">
        <v>100</v>
      </c>
      <c r="I1836" s="257">
        <v>27901.5</v>
      </c>
    </row>
    <row r="1837" spans="3:9" x14ac:dyDescent="0.2">
      <c r="C1837" s="255">
        <v>45308</v>
      </c>
      <c r="D1837" s="256" t="s">
        <v>4435</v>
      </c>
      <c r="E1837" s="256" t="s">
        <v>4436</v>
      </c>
      <c r="F1837" s="256" t="s">
        <v>4430</v>
      </c>
      <c r="H1837" s="257">
        <v>379</v>
      </c>
      <c r="I1837" s="257">
        <v>28280.5</v>
      </c>
    </row>
    <row r="1838" spans="3:9" x14ac:dyDescent="0.2">
      <c r="C1838" s="255">
        <v>45308</v>
      </c>
      <c r="D1838" s="256" t="s">
        <v>4437</v>
      </c>
      <c r="E1838" s="256" t="s">
        <v>4438</v>
      </c>
      <c r="F1838" s="256" t="s">
        <v>4430</v>
      </c>
      <c r="H1838" s="257">
        <v>446</v>
      </c>
      <c r="I1838" s="257">
        <v>28726.5</v>
      </c>
    </row>
    <row r="1839" spans="3:9" x14ac:dyDescent="0.2">
      <c r="C1839" s="255">
        <v>45308</v>
      </c>
      <c r="D1839" s="256" t="s">
        <v>4439</v>
      </c>
      <c r="E1839" s="256" t="s">
        <v>4440</v>
      </c>
      <c r="F1839" s="256" t="s">
        <v>4430</v>
      </c>
      <c r="G1839" s="257">
        <v>340</v>
      </c>
      <c r="I1839" s="257">
        <v>28386.5</v>
      </c>
    </row>
    <row r="1840" spans="3:9" x14ac:dyDescent="0.2">
      <c r="C1840" s="255">
        <v>45308</v>
      </c>
      <c r="D1840" s="256" t="s">
        <v>4441</v>
      </c>
      <c r="E1840" s="256" t="s">
        <v>4442</v>
      </c>
      <c r="F1840" s="256" t="s">
        <v>4430</v>
      </c>
      <c r="G1840" s="257">
        <v>80</v>
      </c>
      <c r="I1840" s="257">
        <v>28306.5</v>
      </c>
    </row>
    <row r="1841" spans="3:9" x14ac:dyDescent="0.2">
      <c r="C1841" s="255">
        <v>45308</v>
      </c>
      <c r="D1841" s="256" t="s">
        <v>4443</v>
      </c>
      <c r="E1841" s="256" t="s">
        <v>4444</v>
      </c>
      <c r="F1841" s="256" t="s">
        <v>4430</v>
      </c>
      <c r="G1841" s="257">
        <v>215</v>
      </c>
      <c r="I1841" s="257">
        <v>28091.5</v>
      </c>
    </row>
    <row r="1842" spans="3:9" x14ac:dyDescent="0.2">
      <c r="C1842" s="255">
        <v>45308</v>
      </c>
      <c r="D1842" s="256" t="s">
        <v>4445</v>
      </c>
      <c r="E1842" s="256" t="s">
        <v>4446</v>
      </c>
      <c r="F1842" s="256" t="s">
        <v>4430</v>
      </c>
      <c r="G1842" s="257">
        <v>125</v>
      </c>
      <c r="I1842" s="257">
        <v>27966.5</v>
      </c>
    </row>
    <row r="1843" spans="3:9" x14ac:dyDescent="0.2">
      <c r="C1843" s="255">
        <v>45308</v>
      </c>
      <c r="D1843" s="256" t="s">
        <v>4447</v>
      </c>
      <c r="E1843" s="256" t="s">
        <v>4448</v>
      </c>
      <c r="F1843" s="256" t="s">
        <v>4430</v>
      </c>
      <c r="H1843" s="257">
        <v>180</v>
      </c>
      <c r="I1843" s="257">
        <v>28146.5</v>
      </c>
    </row>
    <row r="1844" spans="3:9" x14ac:dyDescent="0.2">
      <c r="C1844" s="255">
        <v>45308</v>
      </c>
      <c r="D1844" s="256" t="s">
        <v>4449</v>
      </c>
      <c r="E1844" s="256" t="s">
        <v>4450</v>
      </c>
      <c r="F1844" s="256" t="s">
        <v>4430</v>
      </c>
      <c r="H1844" s="257">
        <v>140</v>
      </c>
      <c r="I1844" s="257">
        <v>28286.5</v>
      </c>
    </row>
    <row r="1845" spans="3:9" x14ac:dyDescent="0.2">
      <c r="C1845" s="255">
        <v>45308</v>
      </c>
      <c r="D1845" s="256" t="s">
        <v>4451</v>
      </c>
      <c r="E1845" s="256" t="s">
        <v>4452</v>
      </c>
      <c r="F1845" s="256" t="s">
        <v>4430</v>
      </c>
      <c r="H1845" s="257">
        <v>163.16</v>
      </c>
      <c r="I1845" s="257">
        <v>28449.66</v>
      </c>
    </row>
    <row r="1846" spans="3:9" x14ac:dyDescent="0.2">
      <c r="C1846" s="255">
        <v>45309</v>
      </c>
      <c r="D1846" s="256" t="s">
        <v>4453</v>
      </c>
      <c r="E1846" s="256" t="s">
        <v>4454</v>
      </c>
      <c r="F1846" s="256" t="s">
        <v>4455</v>
      </c>
      <c r="G1846" s="257">
        <v>50</v>
      </c>
      <c r="I1846" s="257">
        <v>28399.66</v>
      </c>
    </row>
    <row r="1847" spans="3:9" x14ac:dyDescent="0.2">
      <c r="C1847" s="255">
        <v>45309</v>
      </c>
      <c r="D1847" s="256" t="s">
        <v>4456</v>
      </c>
      <c r="E1847" s="256" t="s">
        <v>4457</v>
      </c>
      <c r="F1847" s="256" t="s">
        <v>4455</v>
      </c>
      <c r="H1847" s="257">
        <v>2000</v>
      </c>
      <c r="I1847" s="257">
        <v>30399.66</v>
      </c>
    </row>
    <row r="1848" spans="3:9" x14ac:dyDescent="0.2">
      <c r="C1848" s="255">
        <v>45309</v>
      </c>
      <c r="D1848" s="256" t="s">
        <v>4458</v>
      </c>
      <c r="E1848" s="256" t="s">
        <v>4459</v>
      </c>
      <c r="F1848" s="256" t="s">
        <v>4455</v>
      </c>
      <c r="H1848" s="257">
        <v>1000</v>
      </c>
      <c r="I1848" s="257">
        <v>31399.66</v>
      </c>
    </row>
    <row r="1849" spans="3:9" x14ac:dyDescent="0.2">
      <c r="C1849" s="255">
        <v>45309</v>
      </c>
      <c r="D1849" s="256" t="s">
        <v>4460</v>
      </c>
      <c r="E1849" s="256" t="s">
        <v>4461</v>
      </c>
      <c r="F1849" s="256" t="s">
        <v>4455</v>
      </c>
      <c r="G1849" s="257">
        <v>365.76</v>
      </c>
      <c r="I1849" s="257">
        <v>31033.9</v>
      </c>
    </row>
    <row r="1850" spans="3:9" x14ac:dyDescent="0.2">
      <c r="C1850" s="255">
        <v>45309</v>
      </c>
      <c r="D1850" s="256" t="s">
        <v>4462</v>
      </c>
      <c r="E1850" s="256" t="s">
        <v>4463</v>
      </c>
      <c r="F1850" s="256" t="s">
        <v>4455</v>
      </c>
      <c r="G1850" s="257">
        <v>101.5</v>
      </c>
      <c r="I1850" s="257">
        <v>30932.400000000001</v>
      </c>
    </row>
    <row r="1851" spans="3:9" x14ac:dyDescent="0.2">
      <c r="C1851" s="255">
        <v>45309</v>
      </c>
      <c r="D1851" s="256" t="s">
        <v>4464</v>
      </c>
      <c r="E1851" s="256" t="s">
        <v>4465</v>
      </c>
      <c r="F1851" s="256" t="s">
        <v>4455</v>
      </c>
      <c r="G1851" s="257">
        <v>73.38</v>
      </c>
      <c r="I1851" s="257">
        <v>30859.02</v>
      </c>
    </row>
    <row r="1852" spans="3:9" x14ac:dyDescent="0.2">
      <c r="C1852" s="255">
        <v>45310</v>
      </c>
      <c r="D1852" s="256" t="s">
        <v>4466</v>
      </c>
      <c r="E1852" s="256" t="s">
        <v>4467</v>
      </c>
      <c r="F1852" s="256" t="s">
        <v>4468</v>
      </c>
      <c r="G1852" s="257">
        <v>50</v>
      </c>
      <c r="I1852" s="257">
        <v>30809.02</v>
      </c>
    </row>
    <row r="1853" spans="3:9" x14ac:dyDescent="0.2">
      <c r="C1853" s="255">
        <v>45310</v>
      </c>
      <c r="D1853" s="256" t="s">
        <v>4469</v>
      </c>
      <c r="E1853" s="256" t="s">
        <v>4470</v>
      </c>
      <c r="F1853" s="256" t="s">
        <v>4468</v>
      </c>
      <c r="G1853" s="257">
        <v>1392</v>
      </c>
      <c r="I1853" s="257">
        <v>29417.02</v>
      </c>
    </row>
    <row r="1854" spans="3:9" x14ac:dyDescent="0.2">
      <c r="C1854" s="255">
        <v>45310</v>
      </c>
      <c r="D1854" s="256" t="s">
        <v>4471</v>
      </c>
      <c r="E1854" s="256" t="s">
        <v>4472</v>
      </c>
      <c r="F1854" s="256" t="s">
        <v>4468</v>
      </c>
      <c r="G1854" s="257">
        <v>572.16</v>
      </c>
      <c r="I1854" s="257">
        <v>28844.86</v>
      </c>
    </row>
    <row r="1855" spans="3:9" x14ac:dyDescent="0.2">
      <c r="C1855" s="255">
        <v>45310</v>
      </c>
      <c r="D1855" s="256" t="s">
        <v>4473</v>
      </c>
      <c r="E1855" s="256" t="s">
        <v>4474</v>
      </c>
      <c r="F1855" s="256" t="s">
        <v>4468</v>
      </c>
      <c r="G1855" s="257">
        <v>252</v>
      </c>
      <c r="I1855" s="257">
        <v>28592.86</v>
      </c>
    </row>
    <row r="1856" spans="3:9" x14ac:dyDescent="0.2">
      <c r="C1856" s="255">
        <v>45310</v>
      </c>
      <c r="D1856" s="256" t="s">
        <v>4475</v>
      </c>
      <c r="E1856" s="256" t="s">
        <v>4476</v>
      </c>
      <c r="F1856" s="256" t="s">
        <v>4468</v>
      </c>
      <c r="H1856" s="257">
        <v>2240</v>
      </c>
      <c r="I1856" s="257">
        <v>30832.86</v>
      </c>
    </row>
    <row r="1857" spans="3:9" x14ac:dyDescent="0.2">
      <c r="C1857" s="255">
        <v>45310</v>
      </c>
      <c r="D1857" s="256" t="s">
        <v>4477</v>
      </c>
      <c r="E1857" s="256" t="s">
        <v>4478</v>
      </c>
      <c r="F1857" s="256" t="s">
        <v>4468</v>
      </c>
      <c r="G1857" s="257">
        <v>337.93</v>
      </c>
      <c r="I1857" s="257">
        <v>30494.93</v>
      </c>
    </row>
    <row r="1858" spans="3:9" x14ac:dyDescent="0.2">
      <c r="C1858" s="255">
        <v>45310</v>
      </c>
      <c r="D1858" s="256" t="s">
        <v>4479</v>
      </c>
      <c r="E1858" s="256" t="s">
        <v>4480</v>
      </c>
      <c r="F1858" s="256" t="s">
        <v>4468</v>
      </c>
      <c r="G1858" s="257">
        <v>83</v>
      </c>
      <c r="I1858" s="257">
        <v>30411.93</v>
      </c>
    </row>
    <row r="1859" spans="3:9" x14ac:dyDescent="0.2">
      <c r="C1859" s="255">
        <v>45310</v>
      </c>
      <c r="D1859" s="256" t="s">
        <v>4481</v>
      </c>
      <c r="E1859" s="256" t="s">
        <v>4482</v>
      </c>
      <c r="F1859" s="256" t="s">
        <v>4468</v>
      </c>
      <c r="G1859" s="257">
        <v>20</v>
      </c>
      <c r="I1859" s="257">
        <v>30391.93</v>
      </c>
    </row>
    <row r="1860" spans="3:9" x14ac:dyDescent="0.2">
      <c r="C1860" s="255">
        <v>45310</v>
      </c>
      <c r="D1860" s="256" t="s">
        <v>4483</v>
      </c>
      <c r="E1860" s="256" t="s">
        <v>4484</v>
      </c>
      <c r="F1860" s="256" t="s">
        <v>4468</v>
      </c>
      <c r="G1860" s="257">
        <v>30</v>
      </c>
      <c r="I1860" s="257">
        <v>30361.93</v>
      </c>
    </row>
    <row r="1861" spans="3:9" x14ac:dyDescent="0.2">
      <c r="C1861" s="255">
        <v>45310</v>
      </c>
      <c r="D1861" s="256" t="s">
        <v>4485</v>
      </c>
      <c r="E1861" s="256" t="s">
        <v>4486</v>
      </c>
      <c r="F1861" s="256" t="s">
        <v>4468</v>
      </c>
      <c r="G1861" s="257">
        <v>21</v>
      </c>
      <c r="I1861" s="257">
        <v>30340.93</v>
      </c>
    </row>
    <row r="1862" spans="3:9" x14ac:dyDescent="0.2">
      <c r="C1862" s="255">
        <v>45310</v>
      </c>
      <c r="D1862" s="256" t="s">
        <v>4487</v>
      </c>
      <c r="E1862" s="256" t="s">
        <v>4488</v>
      </c>
      <c r="F1862" s="256" t="s">
        <v>4468</v>
      </c>
      <c r="G1862" s="257">
        <v>66</v>
      </c>
      <c r="I1862" s="257">
        <v>30274.93</v>
      </c>
    </row>
    <row r="1863" spans="3:9" x14ac:dyDescent="0.2">
      <c r="C1863" s="255">
        <v>45310</v>
      </c>
      <c r="D1863" s="256" t="s">
        <v>4489</v>
      </c>
      <c r="E1863" s="256" t="s">
        <v>4490</v>
      </c>
      <c r="F1863" s="256" t="s">
        <v>4468</v>
      </c>
      <c r="G1863" s="257">
        <v>45</v>
      </c>
      <c r="I1863" s="257">
        <v>30229.93</v>
      </c>
    </row>
    <row r="1864" spans="3:9" x14ac:dyDescent="0.2">
      <c r="C1864" s="255">
        <v>45311</v>
      </c>
      <c r="D1864" s="256" t="s">
        <v>4491</v>
      </c>
      <c r="E1864" s="256" t="s">
        <v>4492</v>
      </c>
      <c r="F1864" s="256" t="s">
        <v>4493</v>
      </c>
      <c r="H1864" s="257">
        <v>35</v>
      </c>
      <c r="I1864" s="257">
        <v>30264.93</v>
      </c>
    </row>
    <row r="1865" spans="3:9" x14ac:dyDescent="0.2">
      <c r="C1865" s="255">
        <v>45311</v>
      </c>
      <c r="D1865" s="256" t="s">
        <v>4494</v>
      </c>
      <c r="E1865" s="256" t="s">
        <v>4495</v>
      </c>
      <c r="F1865" s="256" t="s">
        <v>4493</v>
      </c>
      <c r="G1865" s="257">
        <v>20</v>
      </c>
      <c r="I1865" s="257">
        <v>30244.93</v>
      </c>
    </row>
    <row r="1866" spans="3:9" x14ac:dyDescent="0.2">
      <c r="C1866" s="255">
        <v>45311</v>
      </c>
      <c r="D1866" s="256" t="s">
        <v>4496</v>
      </c>
      <c r="E1866" s="256" t="s">
        <v>4497</v>
      </c>
      <c r="F1866" s="256" t="s">
        <v>4493</v>
      </c>
      <c r="G1866" s="257">
        <v>15</v>
      </c>
      <c r="I1866" s="257">
        <v>30229.93</v>
      </c>
    </row>
    <row r="1867" spans="3:9" x14ac:dyDescent="0.2">
      <c r="C1867" s="255">
        <v>45311</v>
      </c>
      <c r="D1867" s="256" t="s">
        <v>4498</v>
      </c>
      <c r="E1867" s="256" t="s">
        <v>4499</v>
      </c>
      <c r="F1867" s="256" t="s">
        <v>4493</v>
      </c>
      <c r="G1867" s="257">
        <v>75.900000000000006</v>
      </c>
      <c r="I1867" s="257">
        <v>30154.03</v>
      </c>
    </row>
    <row r="1868" spans="3:9" x14ac:dyDescent="0.2">
      <c r="C1868" s="255">
        <v>45312</v>
      </c>
      <c r="D1868" s="256" t="s">
        <v>4500</v>
      </c>
      <c r="E1868" s="256" t="s">
        <v>4501</v>
      </c>
      <c r="F1868" s="256" t="s">
        <v>4502</v>
      </c>
      <c r="G1868" s="257">
        <v>120</v>
      </c>
      <c r="I1868" s="257">
        <v>30034.03</v>
      </c>
    </row>
    <row r="1869" spans="3:9" x14ac:dyDescent="0.2">
      <c r="C1869" s="255">
        <v>45312</v>
      </c>
      <c r="D1869" s="256" t="s">
        <v>4503</v>
      </c>
      <c r="E1869" s="256" t="s">
        <v>4504</v>
      </c>
      <c r="F1869" s="256" t="s">
        <v>4502</v>
      </c>
      <c r="G1869" s="257">
        <v>1597</v>
      </c>
      <c r="I1869" s="257">
        <v>28437.03</v>
      </c>
    </row>
    <row r="1870" spans="3:9" x14ac:dyDescent="0.2">
      <c r="C1870" s="255">
        <v>45314</v>
      </c>
      <c r="D1870" s="256" t="s">
        <v>4505</v>
      </c>
      <c r="E1870" s="256" t="s">
        <v>4506</v>
      </c>
      <c r="F1870" s="256" t="s">
        <v>4507</v>
      </c>
      <c r="G1870" s="257">
        <v>107.75</v>
      </c>
      <c r="I1870" s="257">
        <v>28329.279999999999</v>
      </c>
    </row>
    <row r="1871" spans="3:9" x14ac:dyDescent="0.2">
      <c r="C1871" s="255">
        <v>45314</v>
      </c>
      <c r="D1871" s="256" t="s">
        <v>4508</v>
      </c>
      <c r="E1871" s="256" t="s">
        <v>4509</v>
      </c>
      <c r="F1871" s="256" t="s">
        <v>4507</v>
      </c>
      <c r="G1871" s="257">
        <v>74.900000000000006</v>
      </c>
      <c r="I1871" s="257">
        <v>28254.38</v>
      </c>
    </row>
    <row r="1872" spans="3:9" x14ac:dyDescent="0.2">
      <c r="C1872" s="255">
        <v>45314</v>
      </c>
      <c r="D1872" s="256" t="s">
        <v>4510</v>
      </c>
      <c r="E1872" s="256" t="s">
        <v>4511</v>
      </c>
      <c r="F1872" s="256" t="s">
        <v>4507</v>
      </c>
      <c r="G1872" s="257">
        <v>56.52</v>
      </c>
      <c r="I1872" s="257">
        <v>28197.86</v>
      </c>
    </row>
    <row r="1873" spans="3:9" x14ac:dyDescent="0.2">
      <c r="C1873" s="255">
        <v>45314</v>
      </c>
      <c r="D1873" s="256" t="s">
        <v>4512</v>
      </c>
      <c r="E1873" s="256" t="s">
        <v>4513</v>
      </c>
      <c r="F1873" s="256" t="s">
        <v>4507</v>
      </c>
      <c r="G1873" s="257">
        <v>56.52</v>
      </c>
      <c r="I1873" s="257">
        <v>28141.34</v>
      </c>
    </row>
    <row r="1874" spans="3:9" x14ac:dyDescent="0.2">
      <c r="C1874" s="255">
        <v>45314</v>
      </c>
      <c r="D1874" s="256" t="s">
        <v>4514</v>
      </c>
      <c r="E1874" s="256" t="s">
        <v>4515</v>
      </c>
      <c r="F1874" s="256" t="s">
        <v>4507</v>
      </c>
      <c r="G1874" s="257">
        <v>385.92</v>
      </c>
      <c r="I1874" s="257">
        <v>27755.42</v>
      </c>
    </row>
    <row r="1875" spans="3:9" x14ac:dyDescent="0.2">
      <c r="C1875" s="255">
        <v>45314</v>
      </c>
      <c r="D1875" s="256" t="s">
        <v>4516</v>
      </c>
      <c r="E1875" s="256" t="s">
        <v>4517</v>
      </c>
      <c r="F1875" s="256" t="s">
        <v>4507</v>
      </c>
      <c r="H1875" s="257">
        <v>379</v>
      </c>
      <c r="I1875" s="257">
        <v>28134.42</v>
      </c>
    </row>
    <row r="1876" spans="3:9" x14ac:dyDescent="0.2">
      <c r="C1876" s="255">
        <v>45314</v>
      </c>
      <c r="D1876" s="256" t="s">
        <v>4518</v>
      </c>
      <c r="E1876" s="256" t="s">
        <v>4519</v>
      </c>
      <c r="F1876" s="256" t="s">
        <v>4507</v>
      </c>
      <c r="H1876" s="257">
        <v>378</v>
      </c>
      <c r="I1876" s="257">
        <v>28512.42</v>
      </c>
    </row>
    <row r="1877" spans="3:9" x14ac:dyDescent="0.2">
      <c r="C1877" s="255">
        <v>45315</v>
      </c>
      <c r="D1877" s="256" t="s">
        <v>4520</v>
      </c>
      <c r="E1877" s="256" t="s">
        <v>4521</v>
      </c>
      <c r="F1877" s="256" t="s">
        <v>4522</v>
      </c>
      <c r="H1877" s="257">
        <v>40</v>
      </c>
      <c r="I1877" s="257">
        <v>28552.42</v>
      </c>
    </row>
    <row r="1878" spans="3:9" x14ac:dyDescent="0.2">
      <c r="C1878" s="255">
        <v>45315</v>
      </c>
      <c r="D1878" s="256" t="s">
        <v>4523</v>
      </c>
      <c r="E1878" s="256" t="s">
        <v>4524</v>
      </c>
      <c r="F1878" s="256" t="s">
        <v>4522</v>
      </c>
      <c r="G1878" s="257">
        <v>25</v>
      </c>
      <c r="I1878" s="257">
        <v>28527.42</v>
      </c>
    </row>
    <row r="1879" spans="3:9" x14ac:dyDescent="0.2">
      <c r="C1879" s="255">
        <v>45315</v>
      </c>
      <c r="D1879" s="256" t="s">
        <v>4525</v>
      </c>
      <c r="E1879" s="256" t="s">
        <v>4526</v>
      </c>
      <c r="F1879" s="256" t="s">
        <v>4522</v>
      </c>
      <c r="G1879" s="257">
        <v>320</v>
      </c>
      <c r="I1879" s="257">
        <v>28207.42</v>
      </c>
    </row>
    <row r="1880" spans="3:9" x14ac:dyDescent="0.2">
      <c r="C1880" s="255">
        <v>45315</v>
      </c>
      <c r="D1880" s="256" t="s">
        <v>4527</v>
      </c>
      <c r="E1880" s="256" t="s">
        <v>4528</v>
      </c>
      <c r="F1880" s="256" t="s">
        <v>4522</v>
      </c>
      <c r="G1880" s="257">
        <v>90</v>
      </c>
      <c r="I1880" s="257">
        <v>28117.42</v>
      </c>
    </row>
    <row r="1881" spans="3:9" x14ac:dyDescent="0.2">
      <c r="C1881" s="255">
        <v>45315</v>
      </c>
      <c r="D1881" s="256" t="s">
        <v>4529</v>
      </c>
      <c r="E1881" s="256" t="s">
        <v>4530</v>
      </c>
      <c r="F1881" s="256" t="s">
        <v>4522</v>
      </c>
      <c r="G1881" s="257">
        <v>278.39</v>
      </c>
      <c r="I1881" s="257">
        <v>27839.03</v>
      </c>
    </row>
    <row r="1882" spans="3:9" x14ac:dyDescent="0.2">
      <c r="C1882" s="255">
        <v>45315</v>
      </c>
      <c r="D1882" s="256" t="s">
        <v>4531</v>
      </c>
      <c r="E1882" s="256" t="s">
        <v>4532</v>
      </c>
      <c r="F1882" s="256" t="s">
        <v>4522</v>
      </c>
      <c r="G1882" s="257">
        <v>80</v>
      </c>
      <c r="I1882" s="257">
        <v>27759.03</v>
      </c>
    </row>
    <row r="1883" spans="3:9" x14ac:dyDescent="0.2">
      <c r="C1883" s="255">
        <v>45316</v>
      </c>
      <c r="D1883" s="256" t="s">
        <v>4533</v>
      </c>
      <c r="E1883" s="256" t="s">
        <v>4534</v>
      </c>
      <c r="F1883" s="256" t="s">
        <v>4535</v>
      </c>
      <c r="G1883" s="257">
        <v>92</v>
      </c>
      <c r="I1883" s="257">
        <v>27667.03</v>
      </c>
    </row>
    <row r="1884" spans="3:9" x14ac:dyDescent="0.2">
      <c r="C1884" s="255">
        <v>45316</v>
      </c>
      <c r="D1884" s="256" t="s">
        <v>4536</v>
      </c>
      <c r="E1884" s="256" t="s">
        <v>4537</v>
      </c>
      <c r="F1884" s="256" t="s">
        <v>4535</v>
      </c>
      <c r="G1884" s="257">
        <v>117</v>
      </c>
      <c r="I1884" s="257">
        <v>27550.03</v>
      </c>
    </row>
    <row r="1885" spans="3:9" x14ac:dyDescent="0.2">
      <c r="C1885" s="255">
        <v>45316</v>
      </c>
      <c r="D1885" s="256" t="s">
        <v>4538</v>
      </c>
      <c r="E1885" s="256" t="s">
        <v>4539</v>
      </c>
      <c r="F1885" s="256" t="s">
        <v>4535</v>
      </c>
      <c r="G1885" s="257">
        <v>113</v>
      </c>
      <c r="I1885" s="257">
        <v>27437.03</v>
      </c>
    </row>
    <row r="1886" spans="3:9" x14ac:dyDescent="0.2">
      <c r="C1886" s="255">
        <v>45316</v>
      </c>
      <c r="D1886" s="256" t="s">
        <v>4540</v>
      </c>
      <c r="E1886" s="256" t="s">
        <v>4541</v>
      </c>
      <c r="F1886" s="256" t="s">
        <v>4535</v>
      </c>
      <c r="H1886" s="257">
        <v>269</v>
      </c>
      <c r="I1886" s="257">
        <v>27706.03</v>
      </c>
    </row>
    <row r="1887" spans="3:9" x14ac:dyDescent="0.2">
      <c r="C1887" s="255">
        <v>45316</v>
      </c>
      <c r="D1887" s="256" t="s">
        <v>4542</v>
      </c>
      <c r="E1887" s="256" t="s">
        <v>4543</v>
      </c>
      <c r="F1887" s="256" t="s">
        <v>4535</v>
      </c>
      <c r="G1887" s="257">
        <v>1060.82</v>
      </c>
      <c r="I1887" s="257">
        <v>26645.21</v>
      </c>
    </row>
    <row r="1888" spans="3:9" x14ac:dyDescent="0.2">
      <c r="C1888" s="255">
        <v>45317</v>
      </c>
      <c r="D1888" s="256" t="s">
        <v>4544</v>
      </c>
      <c r="E1888" s="256" t="s">
        <v>4545</v>
      </c>
      <c r="F1888" s="256" t="s">
        <v>4546</v>
      </c>
      <c r="G1888" s="257">
        <v>99</v>
      </c>
      <c r="I1888" s="257">
        <v>26546.21</v>
      </c>
    </row>
    <row r="1889" spans="3:9" x14ac:dyDescent="0.2">
      <c r="C1889" s="255">
        <v>45317</v>
      </c>
      <c r="D1889" s="256" t="s">
        <v>4547</v>
      </c>
      <c r="E1889" s="256" t="s">
        <v>4548</v>
      </c>
      <c r="F1889" s="256" t="s">
        <v>4546</v>
      </c>
      <c r="G1889" s="257">
        <v>62</v>
      </c>
      <c r="I1889" s="257">
        <v>26484.21</v>
      </c>
    </row>
    <row r="1890" spans="3:9" x14ac:dyDescent="0.2">
      <c r="C1890" s="255">
        <v>45317</v>
      </c>
      <c r="D1890" s="256" t="s">
        <v>4549</v>
      </c>
      <c r="E1890" s="256" t="s">
        <v>4550</v>
      </c>
      <c r="F1890" s="256" t="s">
        <v>4546</v>
      </c>
      <c r="G1890" s="257">
        <v>62</v>
      </c>
      <c r="I1890" s="257">
        <v>26422.21</v>
      </c>
    </row>
    <row r="1891" spans="3:9" x14ac:dyDescent="0.2">
      <c r="C1891" s="255">
        <v>45317</v>
      </c>
      <c r="D1891" s="256" t="s">
        <v>4551</v>
      </c>
      <c r="E1891" s="256" t="s">
        <v>4552</v>
      </c>
      <c r="F1891" s="256" t="s">
        <v>4546</v>
      </c>
      <c r="G1891" s="257">
        <v>68</v>
      </c>
      <c r="I1891" s="257">
        <v>26354.21</v>
      </c>
    </row>
    <row r="1892" spans="3:9" x14ac:dyDescent="0.2">
      <c r="C1892" s="255">
        <v>45318</v>
      </c>
      <c r="D1892" s="256" t="s">
        <v>4553</v>
      </c>
      <c r="E1892" s="256" t="s">
        <v>4554</v>
      </c>
      <c r="F1892" s="256" t="s">
        <v>4555</v>
      </c>
      <c r="G1892" s="257">
        <v>88.25</v>
      </c>
      <c r="I1892" s="257">
        <v>26265.96</v>
      </c>
    </row>
    <row r="1893" spans="3:9" x14ac:dyDescent="0.2">
      <c r="C1893" s="255">
        <v>45318</v>
      </c>
      <c r="D1893" s="256" t="s">
        <v>4556</v>
      </c>
      <c r="E1893" s="256" t="s">
        <v>4557</v>
      </c>
      <c r="F1893" s="256" t="s">
        <v>4555</v>
      </c>
      <c r="G1893" s="257">
        <v>500</v>
      </c>
      <c r="I1893" s="257">
        <v>25765.96</v>
      </c>
    </row>
    <row r="1894" spans="3:9" x14ac:dyDescent="0.2">
      <c r="C1894" s="255">
        <v>45318</v>
      </c>
      <c r="D1894" s="256" t="s">
        <v>4558</v>
      </c>
      <c r="E1894" s="256" t="s">
        <v>4559</v>
      </c>
      <c r="F1894" s="256" t="s">
        <v>4555</v>
      </c>
      <c r="G1894" s="257">
        <v>10</v>
      </c>
      <c r="I1894" s="257">
        <v>25755.96</v>
      </c>
    </row>
    <row r="1895" spans="3:9" x14ac:dyDescent="0.2">
      <c r="C1895" s="255">
        <v>45318</v>
      </c>
      <c r="D1895" s="256" t="s">
        <v>4560</v>
      </c>
      <c r="E1895" s="256" t="s">
        <v>4561</v>
      </c>
      <c r="F1895" s="256" t="s">
        <v>4555</v>
      </c>
      <c r="G1895" s="257">
        <v>504.43</v>
      </c>
      <c r="I1895" s="257">
        <v>25251.53</v>
      </c>
    </row>
    <row r="1896" spans="3:9" x14ac:dyDescent="0.2">
      <c r="C1896" s="255">
        <v>45318</v>
      </c>
      <c r="D1896" s="256" t="s">
        <v>4562</v>
      </c>
      <c r="E1896" s="256" t="s">
        <v>4563</v>
      </c>
      <c r="F1896" s="256" t="s">
        <v>4555</v>
      </c>
      <c r="G1896" s="257">
        <v>30</v>
      </c>
      <c r="I1896" s="257">
        <v>25221.53</v>
      </c>
    </row>
    <row r="1897" spans="3:9" x14ac:dyDescent="0.2">
      <c r="C1897" s="255">
        <v>45318</v>
      </c>
      <c r="D1897" s="256" t="s">
        <v>4564</v>
      </c>
      <c r="E1897" s="256" t="s">
        <v>4565</v>
      </c>
      <c r="F1897" s="256" t="s">
        <v>4555</v>
      </c>
      <c r="G1897" s="257">
        <v>15</v>
      </c>
      <c r="I1897" s="257">
        <v>25206.53</v>
      </c>
    </row>
    <row r="1898" spans="3:9" x14ac:dyDescent="0.2">
      <c r="C1898" s="255">
        <v>45318</v>
      </c>
      <c r="D1898" s="256" t="s">
        <v>4566</v>
      </c>
      <c r="E1898" s="256" t="s">
        <v>4567</v>
      </c>
      <c r="F1898" s="256" t="s">
        <v>4555</v>
      </c>
      <c r="G1898" s="257">
        <v>64.2</v>
      </c>
      <c r="I1898" s="257">
        <v>25142.33</v>
      </c>
    </row>
    <row r="1899" spans="3:9" x14ac:dyDescent="0.2">
      <c r="C1899" s="255">
        <v>45318</v>
      </c>
      <c r="D1899" s="256" t="s">
        <v>4568</v>
      </c>
      <c r="E1899" s="256" t="s">
        <v>4569</v>
      </c>
      <c r="F1899" s="256" t="s">
        <v>4555</v>
      </c>
      <c r="G1899" s="257">
        <v>25</v>
      </c>
      <c r="I1899" s="257">
        <v>25117.33</v>
      </c>
    </row>
    <row r="1900" spans="3:9" x14ac:dyDescent="0.2">
      <c r="C1900" s="255">
        <v>45318</v>
      </c>
      <c r="D1900" s="256" t="s">
        <v>4570</v>
      </c>
      <c r="E1900" s="256" t="s">
        <v>4571</v>
      </c>
      <c r="F1900" s="256" t="s">
        <v>4555</v>
      </c>
      <c r="G1900" s="257">
        <v>50</v>
      </c>
      <c r="I1900" s="257">
        <v>25067.33</v>
      </c>
    </row>
    <row r="1901" spans="3:9" x14ac:dyDescent="0.2">
      <c r="C1901" s="255">
        <v>45318</v>
      </c>
      <c r="D1901" s="256" t="s">
        <v>4572</v>
      </c>
      <c r="E1901" s="256" t="s">
        <v>4573</v>
      </c>
      <c r="F1901" s="256" t="s">
        <v>4555</v>
      </c>
      <c r="H1901" s="257">
        <v>2</v>
      </c>
      <c r="I1901" s="257">
        <v>25069.33</v>
      </c>
    </row>
    <row r="1902" spans="3:9" x14ac:dyDescent="0.2">
      <c r="C1902" s="255">
        <v>45319</v>
      </c>
      <c r="D1902" s="256" t="s">
        <v>4574</v>
      </c>
      <c r="E1902" s="256" t="s">
        <v>4575</v>
      </c>
      <c r="F1902" s="256" t="s">
        <v>4576</v>
      </c>
      <c r="G1902" s="257">
        <v>103.58</v>
      </c>
      <c r="I1902" s="257">
        <v>24965.75</v>
      </c>
    </row>
    <row r="1903" spans="3:9" x14ac:dyDescent="0.2">
      <c r="C1903" s="255">
        <v>45319</v>
      </c>
      <c r="D1903" s="256" t="s">
        <v>4577</v>
      </c>
      <c r="E1903" s="256" t="s">
        <v>4578</v>
      </c>
      <c r="F1903" s="256" t="s">
        <v>4576</v>
      </c>
      <c r="G1903" s="257">
        <v>47</v>
      </c>
      <c r="I1903" s="257">
        <v>24918.75</v>
      </c>
    </row>
    <row r="1904" spans="3:9" x14ac:dyDescent="0.2">
      <c r="C1904" s="255">
        <v>45319</v>
      </c>
      <c r="D1904" s="256" t="s">
        <v>4579</v>
      </c>
      <c r="E1904" s="256" t="s">
        <v>4580</v>
      </c>
      <c r="F1904" s="256" t="s">
        <v>4576</v>
      </c>
      <c r="G1904" s="257">
        <v>20</v>
      </c>
      <c r="I1904" s="257">
        <v>24898.75</v>
      </c>
    </row>
    <row r="1905" spans="3:9" x14ac:dyDescent="0.2">
      <c r="C1905" s="255">
        <v>45319</v>
      </c>
      <c r="D1905" s="256" t="s">
        <v>4581</v>
      </c>
      <c r="E1905" s="256" t="s">
        <v>4582</v>
      </c>
      <c r="F1905" s="256" t="s">
        <v>4576</v>
      </c>
      <c r="G1905" s="257">
        <v>40</v>
      </c>
      <c r="I1905" s="257">
        <v>24858.75</v>
      </c>
    </row>
    <row r="1906" spans="3:9" x14ac:dyDescent="0.2">
      <c r="C1906" s="255">
        <v>45320</v>
      </c>
      <c r="D1906" s="256" t="s">
        <v>4583</v>
      </c>
      <c r="E1906" s="256" t="s">
        <v>4584</v>
      </c>
      <c r="F1906" s="256" t="s">
        <v>4585</v>
      </c>
      <c r="G1906" s="257">
        <v>56.52</v>
      </c>
      <c r="I1906" s="257">
        <v>24802.23</v>
      </c>
    </row>
    <row r="1907" spans="3:9" x14ac:dyDescent="0.2">
      <c r="C1907" s="255">
        <v>45320</v>
      </c>
      <c r="D1907" s="256" t="s">
        <v>4586</v>
      </c>
      <c r="E1907" s="256" t="s">
        <v>4587</v>
      </c>
      <c r="F1907" s="256" t="s">
        <v>4585</v>
      </c>
      <c r="G1907" s="257">
        <v>30</v>
      </c>
      <c r="I1907" s="257">
        <v>24772.23</v>
      </c>
    </row>
    <row r="1908" spans="3:9" x14ac:dyDescent="0.2">
      <c r="C1908" s="255">
        <v>45320</v>
      </c>
      <c r="D1908" s="256" t="s">
        <v>4588</v>
      </c>
      <c r="E1908" s="256" t="s">
        <v>4589</v>
      </c>
      <c r="F1908" s="256" t="s">
        <v>4585</v>
      </c>
      <c r="G1908" s="257">
        <v>100</v>
      </c>
      <c r="I1908" s="257">
        <v>24672.23</v>
      </c>
    </row>
    <row r="1909" spans="3:9" x14ac:dyDescent="0.2">
      <c r="C1909" s="255">
        <v>45320</v>
      </c>
      <c r="D1909" s="256" t="s">
        <v>4590</v>
      </c>
      <c r="E1909" s="256" t="s">
        <v>4591</v>
      </c>
      <c r="F1909" s="256" t="s">
        <v>4585</v>
      </c>
      <c r="G1909" s="257">
        <v>35</v>
      </c>
      <c r="I1909" s="257">
        <v>24637.23</v>
      </c>
    </row>
    <row r="1910" spans="3:9" x14ac:dyDescent="0.2">
      <c r="C1910" s="255">
        <v>45320</v>
      </c>
      <c r="D1910" s="256" t="s">
        <v>4592</v>
      </c>
      <c r="E1910" s="256" t="s">
        <v>4593</v>
      </c>
      <c r="F1910" s="256" t="s">
        <v>4585</v>
      </c>
      <c r="G1910" s="257">
        <v>100</v>
      </c>
      <c r="I1910" s="257">
        <v>24537.23</v>
      </c>
    </row>
    <row r="1911" spans="3:9" x14ac:dyDescent="0.2">
      <c r="C1911" s="255">
        <v>45320</v>
      </c>
      <c r="D1911" s="256" t="s">
        <v>4594</v>
      </c>
      <c r="E1911" s="256" t="s">
        <v>4595</v>
      </c>
      <c r="F1911" s="256" t="s">
        <v>4585</v>
      </c>
      <c r="G1911" s="257">
        <v>75</v>
      </c>
      <c r="I1911" s="257">
        <v>24462.23</v>
      </c>
    </row>
    <row r="1912" spans="3:9" x14ac:dyDescent="0.2">
      <c r="C1912" s="255">
        <v>45320</v>
      </c>
      <c r="D1912" s="256" t="s">
        <v>4596</v>
      </c>
      <c r="E1912" s="256" t="s">
        <v>4597</v>
      </c>
      <c r="F1912" s="256" t="s">
        <v>4585</v>
      </c>
      <c r="G1912" s="257">
        <v>340</v>
      </c>
      <c r="I1912" s="257">
        <v>24122.23</v>
      </c>
    </row>
    <row r="1913" spans="3:9" x14ac:dyDescent="0.2">
      <c r="C1913" s="255">
        <v>45321</v>
      </c>
      <c r="D1913" s="256" t="s">
        <v>4598</v>
      </c>
      <c r="E1913" s="256" t="s">
        <v>4599</v>
      </c>
      <c r="F1913" s="256" t="s">
        <v>4600</v>
      </c>
      <c r="H1913" s="257">
        <v>7488.9</v>
      </c>
      <c r="I1913" s="257">
        <v>31611.13</v>
      </c>
    </row>
    <row r="1914" spans="3:9" x14ac:dyDescent="0.2">
      <c r="C1914" s="255">
        <v>45321</v>
      </c>
      <c r="D1914" s="256" t="s">
        <v>4601</v>
      </c>
      <c r="E1914" s="256" t="s">
        <v>4602</v>
      </c>
      <c r="F1914" s="256" t="s">
        <v>4600</v>
      </c>
      <c r="H1914" s="257">
        <v>3744</v>
      </c>
      <c r="I1914" s="257">
        <v>35355.129999999997</v>
      </c>
    </row>
    <row r="1915" spans="3:9" x14ac:dyDescent="0.2">
      <c r="C1915" s="255">
        <v>45321</v>
      </c>
      <c r="D1915" s="256" t="s">
        <v>4603</v>
      </c>
      <c r="E1915" s="256" t="s">
        <v>4604</v>
      </c>
      <c r="F1915" s="256" t="s">
        <v>4600</v>
      </c>
      <c r="G1915" s="257">
        <v>7490</v>
      </c>
      <c r="I1915" s="257">
        <v>27865.13</v>
      </c>
    </row>
    <row r="1916" spans="3:9" x14ac:dyDescent="0.2">
      <c r="C1916" s="255">
        <v>45321</v>
      </c>
      <c r="D1916" s="256" t="s">
        <v>4605</v>
      </c>
      <c r="E1916" s="256" t="s">
        <v>4606</v>
      </c>
      <c r="F1916" s="256" t="s">
        <v>4600</v>
      </c>
      <c r="H1916" s="257">
        <v>900</v>
      </c>
      <c r="I1916" s="257">
        <v>28765.13</v>
      </c>
    </row>
    <row r="1917" spans="3:9" x14ac:dyDescent="0.2">
      <c r="C1917" s="255">
        <v>45321</v>
      </c>
      <c r="D1917" s="256" t="s">
        <v>4607</v>
      </c>
      <c r="E1917" s="256" t="s">
        <v>4608</v>
      </c>
      <c r="F1917" s="256" t="s">
        <v>4600</v>
      </c>
      <c r="H1917" s="257">
        <v>3744</v>
      </c>
      <c r="I1917" s="257">
        <v>32509.13</v>
      </c>
    </row>
    <row r="1918" spans="3:9" x14ac:dyDescent="0.2">
      <c r="C1918" s="255">
        <v>45321</v>
      </c>
      <c r="D1918" s="256" t="s">
        <v>4609</v>
      </c>
      <c r="E1918" s="256" t="s">
        <v>4610</v>
      </c>
      <c r="F1918" s="256" t="s">
        <v>4600</v>
      </c>
      <c r="G1918" s="257">
        <v>100</v>
      </c>
      <c r="I1918" s="257">
        <v>32409.13</v>
      </c>
    </row>
    <row r="1919" spans="3:9" x14ac:dyDescent="0.2">
      <c r="C1919" s="255">
        <v>45321</v>
      </c>
      <c r="D1919" s="256" t="s">
        <v>4611</v>
      </c>
      <c r="E1919" s="256" t="s">
        <v>4612</v>
      </c>
      <c r="F1919" s="256" t="s">
        <v>4600</v>
      </c>
      <c r="H1919" s="257">
        <v>3744</v>
      </c>
      <c r="I1919" s="257">
        <v>36153.129999999997</v>
      </c>
    </row>
    <row r="1920" spans="3:9" x14ac:dyDescent="0.2">
      <c r="C1920" s="255">
        <v>45321</v>
      </c>
      <c r="D1920" s="256" t="s">
        <v>4613</v>
      </c>
      <c r="E1920" s="256" t="s">
        <v>4614</v>
      </c>
      <c r="F1920" s="256" t="s">
        <v>4600</v>
      </c>
      <c r="H1920" s="257">
        <v>3744</v>
      </c>
      <c r="I1920" s="257">
        <v>39897.129999999997</v>
      </c>
    </row>
    <row r="1921" spans="3:9" x14ac:dyDescent="0.2">
      <c r="C1921" s="255">
        <v>45321</v>
      </c>
      <c r="D1921" s="256" t="s">
        <v>4615</v>
      </c>
      <c r="E1921" s="256" t="s">
        <v>4616</v>
      </c>
      <c r="F1921" s="256" t="s">
        <v>4600</v>
      </c>
      <c r="G1921" s="257">
        <v>50</v>
      </c>
      <c r="I1921" s="257">
        <v>39847.129999999997</v>
      </c>
    </row>
    <row r="1922" spans="3:9" x14ac:dyDescent="0.2">
      <c r="C1922" s="255">
        <v>45321</v>
      </c>
      <c r="D1922" s="256" t="s">
        <v>4617</v>
      </c>
      <c r="E1922" s="256" t="s">
        <v>4618</v>
      </c>
      <c r="F1922" s="256" t="s">
        <v>4600</v>
      </c>
      <c r="G1922" s="257">
        <v>99</v>
      </c>
      <c r="I1922" s="257">
        <v>39748.129999999997</v>
      </c>
    </row>
    <row r="1923" spans="3:9" x14ac:dyDescent="0.2">
      <c r="C1923" s="255">
        <v>45321</v>
      </c>
      <c r="D1923" s="256" t="s">
        <v>4619</v>
      </c>
      <c r="E1923" s="256" t="s">
        <v>4620</v>
      </c>
      <c r="F1923" s="256" t="s">
        <v>4600</v>
      </c>
      <c r="G1923" s="257">
        <v>89.83</v>
      </c>
      <c r="I1923" s="257">
        <v>39658.300000000003</v>
      </c>
    </row>
    <row r="1924" spans="3:9" x14ac:dyDescent="0.2">
      <c r="C1924" s="255">
        <v>45322</v>
      </c>
      <c r="D1924" s="256" t="s">
        <v>4621</v>
      </c>
      <c r="E1924" s="256" t="s">
        <v>4622</v>
      </c>
      <c r="F1924" s="256" t="s">
        <v>4623</v>
      </c>
      <c r="G1924" s="257">
        <v>224.49</v>
      </c>
      <c r="I1924" s="257">
        <v>39433.81</v>
      </c>
    </row>
    <row r="1925" spans="3:9" x14ac:dyDescent="0.2">
      <c r="C1925" s="255">
        <v>45322</v>
      </c>
      <c r="D1925" s="256" t="s">
        <v>4624</v>
      </c>
      <c r="E1925" s="256" t="s">
        <v>4625</v>
      </c>
      <c r="F1925" s="256" t="s">
        <v>4623</v>
      </c>
      <c r="H1925" s="257">
        <v>4</v>
      </c>
      <c r="I1925" s="257">
        <v>39437.81</v>
      </c>
    </row>
    <row r="1926" spans="3:9" x14ac:dyDescent="0.2">
      <c r="C1926" s="255">
        <v>45322</v>
      </c>
      <c r="D1926" s="256" t="s">
        <v>4626</v>
      </c>
      <c r="E1926" s="256" t="s">
        <v>4627</v>
      </c>
      <c r="F1926" s="256" t="s">
        <v>4623</v>
      </c>
      <c r="H1926" s="257">
        <v>4</v>
      </c>
      <c r="I1926" s="257">
        <v>39441.81</v>
      </c>
    </row>
    <row r="1927" spans="3:9" x14ac:dyDescent="0.2">
      <c r="C1927" s="255">
        <v>45322</v>
      </c>
      <c r="D1927" s="256" t="s">
        <v>4628</v>
      </c>
      <c r="E1927" s="256" t="s">
        <v>4629</v>
      </c>
      <c r="F1927" s="256" t="s">
        <v>4623</v>
      </c>
      <c r="H1927" s="257">
        <v>3744</v>
      </c>
      <c r="I1927" s="257">
        <v>43185.81</v>
      </c>
    </row>
    <row r="1928" spans="3:9" x14ac:dyDescent="0.2">
      <c r="C1928" s="255">
        <v>45322</v>
      </c>
      <c r="D1928" s="256" t="s">
        <v>4630</v>
      </c>
      <c r="E1928" s="256" t="s">
        <v>4631</v>
      </c>
      <c r="F1928" s="256" t="s">
        <v>4623</v>
      </c>
      <c r="G1928" s="257">
        <v>190</v>
      </c>
      <c r="I1928" s="257">
        <v>42995.81</v>
      </c>
    </row>
    <row r="1929" spans="3:9" x14ac:dyDescent="0.2">
      <c r="C1929" s="255">
        <v>45322</v>
      </c>
      <c r="D1929" s="256" t="s">
        <v>4632</v>
      </c>
      <c r="E1929" s="256" t="s">
        <v>4633</v>
      </c>
      <c r="F1929" s="256" t="s">
        <v>4623</v>
      </c>
      <c r="G1929" s="257">
        <v>20</v>
      </c>
      <c r="I1929" s="257">
        <v>42975.81</v>
      </c>
    </row>
    <row r="1930" spans="3:9" x14ac:dyDescent="0.2">
      <c r="C1930" s="255">
        <v>45322</v>
      </c>
      <c r="D1930" s="256" t="s">
        <v>4634</v>
      </c>
      <c r="E1930" s="256" t="s">
        <v>4635</v>
      </c>
      <c r="F1930" s="256" t="s">
        <v>4623</v>
      </c>
      <c r="G1930" s="257">
        <v>70</v>
      </c>
      <c r="I1930" s="257">
        <v>42905.81</v>
      </c>
    </row>
    <row r="1931" spans="3:9" x14ac:dyDescent="0.2">
      <c r="C1931" s="255">
        <v>45322</v>
      </c>
      <c r="D1931" s="256" t="s">
        <v>4636</v>
      </c>
      <c r="E1931" s="256" t="s">
        <v>4637</v>
      </c>
      <c r="F1931" s="256" t="s">
        <v>4623</v>
      </c>
      <c r="G1931" s="257">
        <v>27</v>
      </c>
      <c r="I1931" s="257">
        <v>42878.81</v>
      </c>
    </row>
    <row r="1932" spans="3:9" x14ac:dyDescent="0.2">
      <c r="C1932" s="255">
        <v>45323</v>
      </c>
      <c r="D1932" s="256" t="s">
        <v>4638</v>
      </c>
      <c r="E1932" s="256" t="s">
        <v>4639</v>
      </c>
      <c r="F1932" s="256" t="s">
        <v>4640</v>
      </c>
      <c r="G1932" s="257">
        <v>100</v>
      </c>
      <c r="I1932" s="257">
        <v>42778.81</v>
      </c>
    </row>
    <row r="1933" spans="3:9" x14ac:dyDescent="0.2">
      <c r="C1933" s="255">
        <v>45323</v>
      </c>
      <c r="D1933" s="256" t="s">
        <v>4641</v>
      </c>
      <c r="E1933" s="256" t="s">
        <v>4642</v>
      </c>
      <c r="F1933" s="256" t="s">
        <v>4640</v>
      </c>
      <c r="G1933" s="257">
        <v>50</v>
      </c>
      <c r="I1933" s="257">
        <v>42728.81</v>
      </c>
    </row>
    <row r="1934" spans="3:9" x14ac:dyDescent="0.2">
      <c r="C1934" s="255">
        <v>45323</v>
      </c>
      <c r="D1934" s="256" t="s">
        <v>4643</v>
      </c>
      <c r="E1934" s="256" t="s">
        <v>4644</v>
      </c>
      <c r="F1934" s="256" t="s">
        <v>4640</v>
      </c>
      <c r="G1934" s="257">
        <v>72.5</v>
      </c>
      <c r="I1934" s="257">
        <v>42656.31</v>
      </c>
    </row>
    <row r="1935" spans="3:9" x14ac:dyDescent="0.2">
      <c r="C1935" s="255">
        <v>45323</v>
      </c>
      <c r="D1935" s="256" t="s">
        <v>4645</v>
      </c>
      <c r="E1935" s="256" t="s">
        <v>4646</v>
      </c>
      <c r="F1935" s="256" t="s">
        <v>4640</v>
      </c>
      <c r="G1935" s="257">
        <v>560</v>
      </c>
      <c r="I1935" s="257">
        <v>42096.31</v>
      </c>
    </row>
    <row r="1936" spans="3:9" x14ac:dyDescent="0.2">
      <c r="C1936" s="255">
        <v>45324</v>
      </c>
      <c r="D1936" s="256" t="s">
        <v>4647</v>
      </c>
      <c r="E1936" s="256" t="s">
        <v>4648</v>
      </c>
      <c r="F1936" s="256" t="s">
        <v>4649</v>
      </c>
      <c r="G1936" s="257">
        <v>6600</v>
      </c>
      <c r="I1936" s="257">
        <v>35496.31</v>
      </c>
    </row>
    <row r="1937" spans="3:9" x14ac:dyDescent="0.2">
      <c r="C1937" s="255">
        <v>45324</v>
      </c>
      <c r="D1937" s="256" t="s">
        <v>4650</v>
      </c>
      <c r="E1937" s="256" t="s">
        <v>4651</v>
      </c>
      <c r="F1937" s="256" t="s">
        <v>4649</v>
      </c>
      <c r="G1937" s="257">
        <v>125.9</v>
      </c>
      <c r="I1937" s="257">
        <v>35370.410000000003</v>
      </c>
    </row>
    <row r="1938" spans="3:9" x14ac:dyDescent="0.2">
      <c r="C1938" s="255">
        <v>45324</v>
      </c>
      <c r="D1938" s="256" t="s">
        <v>4652</v>
      </c>
      <c r="E1938" s="256" t="s">
        <v>4653</v>
      </c>
      <c r="F1938" s="256" t="s">
        <v>4649</v>
      </c>
      <c r="G1938" s="257">
        <v>131.94999999999999</v>
      </c>
      <c r="I1938" s="257">
        <v>35238.46</v>
      </c>
    </row>
    <row r="1939" spans="3:9" x14ac:dyDescent="0.2">
      <c r="C1939" s="255">
        <v>45325</v>
      </c>
      <c r="D1939" s="256" t="s">
        <v>4654</v>
      </c>
      <c r="E1939" s="256" t="s">
        <v>4655</v>
      </c>
      <c r="F1939" s="256" t="s">
        <v>4656</v>
      </c>
      <c r="G1939" s="257">
        <v>140.49</v>
      </c>
      <c r="I1939" s="257">
        <v>35097.97</v>
      </c>
    </row>
    <row r="1940" spans="3:9" x14ac:dyDescent="0.2">
      <c r="C1940" s="255">
        <v>45325</v>
      </c>
      <c r="D1940" s="256" t="s">
        <v>4657</v>
      </c>
      <c r="E1940" s="256" t="s">
        <v>4658</v>
      </c>
      <c r="F1940" s="256" t="s">
        <v>4656</v>
      </c>
      <c r="G1940" s="257">
        <v>242</v>
      </c>
      <c r="I1940" s="257">
        <v>34855.97</v>
      </c>
    </row>
    <row r="1941" spans="3:9" x14ac:dyDescent="0.2">
      <c r="C1941" s="255">
        <v>45325</v>
      </c>
      <c r="D1941" s="256" t="s">
        <v>4659</v>
      </c>
      <c r="E1941" s="256" t="s">
        <v>4660</v>
      </c>
      <c r="F1941" s="256" t="s">
        <v>4656</v>
      </c>
      <c r="G1941" s="257">
        <v>20</v>
      </c>
      <c r="I1941" s="257">
        <v>34835.97</v>
      </c>
    </row>
    <row r="1942" spans="3:9" x14ac:dyDescent="0.2">
      <c r="C1942" s="255">
        <v>45325</v>
      </c>
      <c r="D1942" s="256" t="s">
        <v>4661</v>
      </c>
      <c r="E1942" s="256" t="s">
        <v>4662</v>
      </c>
      <c r="F1942" s="256" t="s">
        <v>4656</v>
      </c>
      <c r="G1942" s="257">
        <v>10</v>
      </c>
      <c r="I1942" s="257">
        <v>34825.97</v>
      </c>
    </row>
    <row r="1943" spans="3:9" x14ac:dyDescent="0.2">
      <c r="C1943" s="255">
        <v>45325</v>
      </c>
      <c r="D1943" s="256" t="s">
        <v>4663</v>
      </c>
      <c r="E1943" s="256" t="s">
        <v>4664</v>
      </c>
      <c r="F1943" s="256" t="s">
        <v>4656</v>
      </c>
      <c r="G1943" s="257">
        <v>15</v>
      </c>
      <c r="I1943" s="257">
        <v>34810.97</v>
      </c>
    </row>
    <row r="1944" spans="3:9" x14ac:dyDescent="0.2">
      <c r="C1944" s="255">
        <v>45325</v>
      </c>
      <c r="D1944" s="256" t="s">
        <v>4665</v>
      </c>
      <c r="E1944" s="256" t="s">
        <v>4666</v>
      </c>
      <c r="F1944" s="256" t="s">
        <v>4656</v>
      </c>
      <c r="G1944" s="257">
        <v>45</v>
      </c>
      <c r="I1944" s="257">
        <v>34765.97</v>
      </c>
    </row>
    <row r="1945" spans="3:9" x14ac:dyDescent="0.2">
      <c r="C1945" s="255">
        <v>45325</v>
      </c>
      <c r="D1945" s="256" t="s">
        <v>4667</v>
      </c>
      <c r="E1945" s="256" t="s">
        <v>4668</v>
      </c>
      <c r="F1945" s="256" t="s">
        <v>4656</v>
      </c>
      <c r="G1945" s="257">
        <v>90</v>
      </c>
      <c r="I1945" s="257">
        <v>34675.97</v>
      </c>
    </row>
    <row r="1946" spans="3:9" x14ac:dyDescent="0.2">
      <c r="C1946" s="255">
        <v>45325</v>
      </c>
      <c r="D1946" s="256" t="s">
        <v>4669</v>
      </c>
      <c r="E1946" s="256" t="s">
        <v>4670</v>
      </c>
      <c r="F1946" s="256" t="s">
        <v>4656</v>
      </c>
      <c r="G1946" s="257">
        <v>70</v>
      </c>
      <c r="I1946" s="257">
        <v>34605.97</v>
      </c>
    </row>
    <row r="1947" spans="3:9" x14ac:dyDescent="0.2">
      <c r="C1947" s="255">
        <v>45325</v>
      </c>
      <c r="D1947" s="256" t="s">
        <v>4671</v>
      </c>
      <c r="E1947" s="256" t="s">
        <v>4672</v>
      </c>
      <c r="F1947" s="256" t="s">
        <v>4656</v>
      </c>
      <c r="G1947" s="257">
        <v>136.99</v>
      </c>
      <c r="I1947" s="257">
        <v>34468.980000000003</v>
      </c>
    </row>
    <row r="1948" spans="3:9" x14ac:dyDescent="0.2">
      <c r="C1948" s="255">
        <v>45325</v>
      </c>
      <c r="D1948" s="256" t="s">
        <v>4673</v>
      </c>
      <c r="E1948" s="256" t="s">
        <v>4674</v>
      </c>
      <c r="F1948" s="256" t="s">
        <v>4656</v>
      </c>
      <c r="G1948" s="257">
        <v>165.52</v>
      </c>
      <c r="I1948" s="257">
        <v>34303.46</v>
      </c>
    </row>
    <row r="1949" spans="3:9" x14ac:dyDescent="0.2">
      <c r="C1949" s="255">
        <v>45326</v>
      </c>
      <c r="D1949" s="256" t="s">
        <v>4675</v>
      </c>
      <c r="E1949" s="256" t="s">
        <v>4676</v>
      </c>
      <c r="F1949" s="256" t="s">
        <v>4677</v>
      </c>
      <c r="G1949" s="257">
        <v>175</v>
      </c>
      <c r="I1949" s="257">
        <v>34128.46</v>
      </c>
    </row>
    <row r="1950" spans="3:9" x14ac:dyDescent="0.2">
      <c r="C1950" s="255">
        <v>45326</v>
      </c>
      <c r="D1950" s="256" t="s">
        <v>4678</v>
      </c>
      <c r="E1950" s="256" t="s">
        <v>4679</v>
      </c>
      <c r="F1950" s="256" t="s">
        <v>4677</v>
      </c>
      <c r="G1950" s="257">
        <v>320</v>
      </c>
      <c r="I1950" s="257">
        <v>33808.46</v>
      </c>
    </row>
    <row r="1951" spans="3:9" x14ac:dyDescent="0.2">
      <c r="C1951" s="255">
        <v>45326</v>
      </c>
      <c r="D1951" s="256" t="s">
        <v>4680</v>
      </c>
      <c r="E1951" s="256" t="s">
        <v>4681</v>
      </c>
      <c r="F1951" s="256" t="s">
        <v>4677</v>
      </c>
      <c r="H1951" s="257">
        <v>85</v>
      </c>
      <c r="I1951" s="257">
        <v>33893.46</v>
      </c>
    </row>
    <row r="1952" spans="3:9" x14ac:dyDescent="0.2">
      <c r="C1952" s="255">
        <v>45326</v>
      </c>
      <c r="D1952" s="256" t="s">
        <v>4682</v>
      </c>
      <c r="E1952" s="256" t="s">
        <v>4683</v>
      </c>
      <c r="F1952" s="256" t="s">
        <v>4677</v>
      </c>
      <c r="H1952" s="257">
        <v>85</v>
      </c>
      <c r="I1952" s="257">
        <v>33978.46</v>
      </c>
    </row>
    <row r="1953" spans="3:9" x14ac:dyDescent="0.2">
      <c r="C1953" s="255">
        <v>45327</v>
      </c>
      <c r="D1953" s="256" t="s">
        <v>4684</v>
      </c>
      <c r="E1953" s="256" t="s">
        <v>4685</v>
      </c>
      <c r="F1953" s="256" t="s">
        <v>4686</v>
      </c>
      <c r="G1953" s="257">
        <v>100</v>
      </c>
      <c r="I1953" s="257">
        <v>33878.46</v>
      </c>
    </row>
    <row r="1954" spans="3:9" x14ac:dyDescent="0.2">
      <c r="C1954" s="255">
        <v>45327</v>
      </c>
      <c r="D1954" s="256" t="s">
        <v>4687</v>
      </c>
      <c r="E1954" s="256" t="s">
        <v>4688</v>
      </c>
      <c r="F1954" s="256" t="s">
        <v>4686</v>
      </c>
      <c r="G1954" s="257">
        <v>200</v>
      </c>
      <c r="I1954" s="257">
        <v>33678.46</v>
      </c>
    </row>
    <row r="1955" spans="3:9" x14ac:dyDescent="0.2">
      <c r="C1955" s="255">
        <v>45327</v>
      </c>
      <c r="D1955" s="256" t="s">
        <v>4689</v>
      </c>
      <c r="E1955" s="256" t="s">
        <v>4690</v>
      </c>
      <c r="F1955" s="256" t="s">
        <v>4686</v>
      </c>
      <c r="G1955" s="257">
        <v>150.04</v>
      </c>
      <c r="I1955" s="257">
        <v>33528.42</v>
      </c>
    </row>
    <row r="1956" spans="3:9" x14ac:dyDescent="0.2">
      <c r="C1956" s="255">
        <v>45327</v>
      </c>
      <c r="D1956" s="256" t="s">
        <v>4691</v>
      </c>
      <c r="E1956" s="256" t="s">
        <v>4692</v>
      </c>
      <c r="F1956" s="256" t="s">
        <v>4686</v>
      </c>
      <c r="H1956" s="257">
        <v>100</v>
      </c>
      <c r="I1956" s="257">
        <v>33628.42</v>
      </c>
    </row>
    <row r="1957" spans="3:9" x14ac:dyDescent="0.2">
      <c r="C1957" s="255">
        <v>45327</v>
      </c>
      <c r="D1957" s="256" t="s">
        <v>4693</v>
      </c>
      <c r="E1957" s="256" t="s">
        <v>4694</v>
      </c>
      <c r="F1957" s="256" t="s">
        <v>4686</v>
      </c>
      <c r="G1957" s="257">
        <v>90.45</v>
      </c>
      <c r="I1957" s="257">
        <v>33537.97</v>
      </c>
    </row>
    <row r="1958" spans="3:9" x14ac:dyDescent="0.2">
      <c r="C1958" s="255">
        <v>45328</v>
      </c>
      <c r="D1958" s="256" t="s">
        <v>4695</v>
      </c>
      <c r="E1958" s="256" t="s">
        <v>4696</v>
      </c>
      <c r="F1958" s="256" t="s">
        <v>4697</v>
      </c>
      <c r="G1958" s="257">
        <v>155</v>
      </c>
      <c r="I1958" s="257">
        <v>33382.97</v>
      </c>
    </row>
    <row r="1959" spans="3:9" x14ac:dyDescent="0.2">
      <c r="C1959" s="255">
        <v>45328</v>
      </c>
      <c r="D1959" s="256" t="s">
        <v>4698</v>
      </c>
      <c r="E1959" s="256" t="s">
        <v>4699</v>
      </c>
      <c r="F1959" s="256" t="s">
        <v>4697</v>
      </c>
      <c r="G1959" s="257">
        <v>80</v>
      </c>
      <c r="I1959" s="257">
        <v>33302.97</v>
      </c>
    </row>
    <row r="1960" spans="3:9" x14ac:dyDescent="0.2">
      <c r="C1960" s="255">
        <v>45328</v>
      </c>
      <c r="D1960" s="256" t="s">
        <v>4700</v>
      </c>
      <c r="E1960" s="256" t="s">
        <v>4701</v>
      </c>
      <c r="F1960" s="256" t="s">
        <v>4697</v>
      </c>
      <c r="G1960" s="257">
        <v>62</v>
      </c>
      <c r="I1960" s="257">
        <v>33240.97</v>
      </c>
    </row>
    <row r="1961" spans="3:9" x14ac:dyDescent="0.2">
      <c r="C1961" s="255">
        <v>45328</v>
      </c>
      <c r="D1961" s="256" t="s">
        <v>4702</v>
      </c>
      <c r="E1961" s="256" t="s">
        <v>4703</v>
      </c>
      <c r="F1961" s="256" t="s">
        <v>4697</v>
      </c>
      <c r="G1961" s="257">
        <v>113</v>
      </c>
      <c r="I1961" s="257">
        <v>33127.97</v>
      </c>
    </row>
    <row r="1962" spans="3:9" x14ac:dyDescent="0.2">
      <c r="C1962" s="255">
        <v>45328</v>
      </c>
      <c r="D1962" s="256" t="s">
        <v>4322</v>
      </c>
      <c r="E1962" s="256" t="s">
        <v>4704</v>
      </c>
      <c r="F1962" s="256" t="s">
        <v>4697</v>
      </c>
      <c r="G1962" s="257">
        <v>1372.93</v>
      </c>
      <c r="I1962" s="257">
        <v>31755.040000000001</v>
      </c>
    </row>
    <row r="1963" spans="3:9" x14ac:dyDescent="0.2">
      <c r="C1963" s="255">
        <v>45328</v>
      </c>
      <c r="D1963" s="256" t="s">
        <v>4705</v>
      </c>
      <c r="E1963" s="256" t="s">
        <v>4706</v>
      </c>
      <c r="F1963" s="256" t="s">
        <v>4697</v>
      </c>
      <c r="G1963" s="257">
        <v>108.36</v>
      </c>
      <c r="I1963" s="257">
        <v>31646.68</v>
      </c>
    </row>
    <row r="1964" spans="3:9" x14ac:dyDescent="0.2">
      <c r="C1964" s="255">
        <v>45328</v>
      </c>
      <c r="D1964" s="256" t="s">
        <v>4707</v>
      </c>
      <c r="E1964" s="256" t="s">
        <v>4708</v>
      </c>
      <c r="F1964" s="256" t="s">
        <v>4697</v>
      </c>
      <c r="G1964" s="257">
        <v>265.01</v>
      </c>
      <c r="I1964" s="257">
        <v>31381.67</v>
      </c>
    </row>
    <row r="1965" spans="3:9" x14ac:dyDescent="0.2">
      <c r="C1965" s="255">
        <v>45328</v>
      </c>
      <c r="D1965" s="256" t="s">
        <v>4709</v>
      </c>
      <c r="E1965" s="256" t="s">
        <v>4710</v>
      </c>
      <c r="F1965" s="256" t="s">
        <v>4697</v>
      </c>
      <c r="G1965" s="257">
        <v>1003.54</v>
      </c>
      <c r="I1965" s="257">
        <v>30378.13</v>
      </c>
    </row>
    <row r="1966" spans="3:9" x14ac:dyDescent="0.2">
      <c r="C1966" s="255">
        <v>45328</v>
      </c>
      <c r="D1966" s="256" t="s">
        <v>4322</v>
      </c>
      <c r="E1966" s="256" t="s">
        <v>4711</v>
      </c>
      <c r="F1966" s="256" t="s">
        <v>4697</v>
      </c>
      <c r="G1966" s="257">
        <v>1372.93</v>
      </c>
      <c r="I1966" s="257">
        <v>29005.200000000001</v>
      </c>
    </row>
    <row r="1967" spans="3:9" x14ac:dyDescent="0.2">
      <c r="C1967" s="255">
        <v>45328</v>
      </c>
      <c r="D1967" s="256" t="s">
        <v>4322</v>
      </c>
      <c r="E1967" s="256" t="s">
        <v>4712</v>
      </c>
      <c r="F1967" s="256" t="s">
        <v>4697</v>
      </c>
      <c r="G1967" s="257">
        <v>1372.93</v>
      </c>
      <c r="I1967" s="257">
        <v>27632.27</v>
      </c>
    </row>
    <row r="1968" spans="3:9" x14ac:dyDescent="0.2">
      <c r="C1968" s="255">
        <v>45328</v>
      </c>
      <c r="D1968" s="256" t="s">
        <v>4322</v>
      </c>
      <c r="E1968" s="256" t="s">
        <v>4713</v>
      </c>
      <c r="F1968" s="256" t="s">
        <v>4714</v>
      </c>
      <c r="G1968" s="257">
        <v>1372.93</v>
      </c>
      <c r="I1968" s="257">
        <v>26259.34</v>
      </c>
    </row>
    <row r="1969" spans="3:9" x14ac:dyDescent="0.2">
      <c r="C1969" s="255">
        <v>45328</v>
      </c>
      <c r="D1969" s="256" t="s">
        <v>4322</v>
      </c>
      <c r="E1969" s="256" t="s">
        <v>4715</v>
      </c>
      <c r="F1969" s="256" t="s">
        <v>4714</v>
      </c>
      <c r="G1969" s="257">
        <v>1372.93</v>
      </c>
      <c r="I1969" s="257">
        <v>24886.41</v>
      </c>
    </row>
    <row r="1970" spans="3:9" x14ac:dyDescent="0.2">
      <c r="C1970" s="255">
        <v>45329</v>
      </c>
      <c r="D1970" s="256" t="s">
        <v>4716</v>
      </c>
      <c r="E1970" s="256" t="s">
        <v>4717</v>
      </c>
      <c r="F1970" s="256" t="s">
        <v>4714</v>
      </c>
      <c r="G1970" s="257">
        <v>110</v>
      </c>
      <c r="I1970" s="257">
        <v>24776.41</v>
      </c>
    </row>
    <row r="1971" spans="3:9" x14ac:dyDescent="0.2">
      <c r="C1971" s="255">
        <v>45329</v>
      </c>
      <c r="D1971" s="256" t="s">
        <v>4718</v>
      </c>
      <c r="E1971" s="256" t="s">
        <v>4719</v>
      </c>
      <c r="F1971" s="256" t="s">
        <v>4714</v>
      </c>
      <c r="G1971" s="257">
        <v>16000</v>
      </c>
      <c r="I1971" s="257">
        <v>8776.41</v>
      </c>
    </row>
    <row r="1972" spans="3:9" x14ac:dyDescent="0.2">
      <c r="C1972" s="255">
        <v>45329</v>
      </c>
      <c r="D1972" s="256" t="s">
        <v>4720</v>
      </c>
      <c r="E1972" s="256" t="s">
        <v>4721</v>
      </c>
      <c r="F1972" s="256" t="s">
        <v>4714</v>
      </c>
      <c r="G1972" s="257">
        <v>74.599999999999994</v>
      </c>
      <c r="I1972" s="257">
        <v>8701.81</v>
      </c>
    </row>
    <row r="1973" spans="3:9" x14ac:dyDescent="0.2">
      <c r="C1973" s="255">
        <v>45329</v>
      </c>
      <c r="D1973" s="256" t="s">
        <v>4722</v>
      </c>
      <c r="E1973" s="256" t="s">
        <v>4723</v>
      </c>
      <c r="F1973" s="256" t="s">
        <v>4714</v>
      </c>
      <c r="G1973" s="257">
        <v>225.51</v>
      </c>
      <c r="I1973" s="257">
        <v>8476.2999999999993</v>
      </c>
    </row>
    <row r="1974" spans="3:9" x14ac:dyDescent="0.2">
      <c r="C1974" s="255">
        <v>45329</v>
      </c>
      <c r="D1974" s="256" t="s">
        <v>4724</v>
      </c>
      <c r="E1974" s="256" t="s">
        <v>4725</v>
      </c>
      <c r="F1974" s="256" t="s">
        <v>4714</v>
      </c>
      <c r="G1974" s="257">
        <v>146.34</v>
      </c>
      <c r="I1974" s="257">
        <v>8329.9599999999991</v>
      </c>
    </row>
    <row r="1975" spans="3:9" x14ac:dyDescent="0.2">
      <c r="C1975" s="255">
        <v>45329</v>
      </c>
      <c r="D1975" s="256" t="s">
        <v>4726</v>
      </c>
      <c r="E1975" s="256" t="s">
        <v>4727</v>
      </c>
      <c r="F1975" s="256" t="s">
        <v>4714</v>
      </c>
      <c r="G1975" s="257">
        <v>70</v>
      </c>
      <c r="I1975" s="257">
        <v>8259.9599999999991</v>
      </c>
    </row>
    <row r="1976" spans="3:9" x14ac:dyDescent="0.2">
      <c r="C1976" s="255">
        <v>45329</v>
      </c>
      <c r="D1976" s="256" t="s">
        <v>4728</v>
      </c>
      <c r="E1976" s="256" t="s">
        <v>4729</v>
      </c>
      <c r="F1976" s="256" t="s">
        <v>4714</v>
      </c>
      <c r="G1976" s="257">
        <v>50</v>
      </c>
      <c r="I1976" s="257">
        <v>8209.9599999999991</v>
      </c>
    </row>
    <row r="1977" spans="3:9" x14ac:dyDescent="0.2">
      <c r="C1977" s="255">
        <v>45329</v>
      </c>
      <c r="D1977" s="256" t="s">
        <v>4730</v>
      </c>
      <c r="E1977" s="256" t="s">
        <v>4731</v>
      </c>
      <c r="F1977" s="256" t="s">
        <v>4714</v>
      </c>
      <c r="H1977" s="257">
        <v>344</v>
      </c>
      <c r="I1977" s="257">
        <v>8553.9599999999991</v>
      </c>
    </row>
    <row r="1978" spans="3:9" x14ac:dyDescent="0.2">
      <c r="C1978" s="255">
        <v>45329</v>
      </c>
      <c r="D1978" s="256" t="s">
        <v>4732</v>
      </c>
      <c r="E1978" s="256" t="s">
        <v>4733</v>
      </c>
      <c r="F1978" s="256" t="s">
        <v>4714</v>
      </c>
      <c r="H1978" s="257">
        <v>16000</v>
      </c>
      <c r="I1978" s="257">
        <v>24553.96</v>
      </c>
    </row>
    <row r="1979" spans="3:9" x14ac:dyDescent="0.2">
      <c r="C1979" s="255">
        <v>45330</v>
      </c>
      <c r="D1979" s="256" t="s">
        <v>4734</v>
      </c>
      <c r="E1979" s="256" t="s">
        <v>4735</v>
      </c>
      <c r="F1979" s="256" t="s">
        <v>4736</v>
      </c>
      <c r="G1979" s="257">
        <v>230</v>
      </c>
      <c r="I1979" s="257">
        <v>24323.96</v>
      </c>
    </row>
    <row r="1980" spans="3:9" x14ac:dyDescent="0.2">
      <c r="C1980" s="255">
        <v>45330</v>
      </c>
      <c r="D1980" s="256" t="s">
        <v>4737</v>
      </c>
      <c r="E1980" s="256" t="s">
        <v>4738</v>
      </c>
      <c r="F1980" s="256" t="s">
        <v>4736</v>
      </c>
      <c r="G1980" s="257">
        <v>90</v>
      </c>
      <c r="I1980" s="257">
        <v>24233.96</v>
      </c>
    </row>
    <row r="1981" spans="3:9" x14ac:dyDescent="0.2">
      <c r="C1981" s="255">
        <v>45330</v>
      </c>
      <c r="D1981" s="256" t="s">
        <v>4739</v>
      </c>
      <c r="E1981" s="256" t="s">
        <v>4740</v>
      </c>
      <c r="F1981" s="256" t="s">
        <v>4736</v>
      </c>
      <c r="G1981" s="257">
        <v>10</v>
      </c>
      <c r="I1981" s="257">
        <v>24223.96</v>
      </c>
    </row>
    <row r="1982" spans="3:9" x14ac:dyDescent="0.2">
      <c r="C1982" s="255">
        <v>45330</v>
      </c>
      <c r="D1982" s="256" t="s">
        <v>4741</v>
      </c>
      <c r="E1982" s="256" t="s">
        <v>4742</v>
      </c>
      <c r="F1982" s="256" t="s">
        <v>4736</v>
      </c>
      <c r="G1982" s="257">
        <v>20</v>
      </c>
      <c r="I1982" s="257">
        <v>24203.96</v>
      </c>
    </row>
    <row r="1983" spans="3:9" x14ac:dyDescent="0.2">
      <c r="C1983" s="255">
        <v>45330</v>
      </c>
      <c r="D1983" s="256" t="s">
        <v>4743</v>
      </c>
      <c r="E1983" s="256" t="s">
        <v>4744</v>
      </c>
      <c r="F1983" s="256" t="s">
        <v>4736</v>
      </c>
      <c r="G1983" s="257">
        <v>538</v>
      </c>
      <c r="I1983" s="257">
        <v>23665.96</v>
      </c>
    </row>
    <row r="1984" spans="3:9" x14ac:dyDescent="0.2">
      <c r="C1984" s="255">
        <v>45330</v>
      </c>
      <c r="D1984" s="256" t="s">
        <v>4745</v>
      </c>
      <c r="E1984" s="256" t="s">
        <v>4746</v>
      </c>
      <c r="F1984" s="256" t="s">
        <v>4736</v>
      </c>
      <c r="G1984" s="257">
        <v>1074</v>
      </c>
      <c r="I1984" s="257">
        <v>22591.96</v>
      </c>
    </row>
    <row r="1985" spans="3:9" x14ac:dyDescent="0.2">
      <c r="C1985" s="255">
        <v>45330</v>
      </c>
      <c r="D1985" s="256" t="s">
        <v>4747</v>
      </c>
      <c r="E1985" s="256" t="s">
        <v>4748</v>
      </c>
      <c r="F1985" s="256" t="s">
        <v>4736</v>
      </c>
      <c r="G1985" s="257">
        <v>1115</v>
      </c>
      <c r="I1985" s="257">
        <v>21476.959999999999</v>
      </c>
    </row>
    <row r="1986" spans="3:9" x14ac:dyDescent="0.2">
      <c r="C1986" s="255">
        <v>45330</v>
      </c>
      <c r="D1986" s="256" t="s">
        <v>4749</v>
      </c>
      <c r="E1986" s="256" t="s">
        <v>4750</v>
      </c>
      <c r="F1986" s="256" t="s">
        <v>4736</v>
      </c>
      <c r="G1986" s="257">
        <v>4</v>
      </c>
      <c r="I1986" s="257">
        <v>21472.959999999999</v>
      </c>
    </row>
    <row r="1987" spans="3:9" x14ac:dyDescent="0.2">
      <c r="C1987" s="255">
        <v>45330</v>
      </c>
      <c r="D1987" s="256" t="s">
        <v>4751</v>
      </c>
      <c r="E1987" s="256" t="s">
        <v>4713</v>
      </c>
      <c r="F1987" s="256" t="s">
        <v>4736</v>
      </c>
      <c r="H1987" s="257">
        <v>0.23</v>
      </c>
      <c r="I1987" s="257">
        <v>21473.19</v>
      </c>
    </row>
    <row r="1988" spans="3:9" x14ac:dyDescent="0.2">
      <c r="C1988" s="255">
        <v>45330</v>
      </c>
      <c r="D1988" s="256" t="s">
        <v>4752</v>
      </c>
      <c r="E1988" s="256" t="s">
        <v>4753</v>
      </c>
      <c r="F1988" s="256" t="s">
        <v>4736</v>
      </c>
      <c r="G1988" s="257">
        <v>20</v>
      </c>
      <c r="I1988" s="257">
        <v>21453.19</v>
      </c>
    </row>
    <row r="1989" spans="3:9" x14ac:dyDescent="0.2">
      <c r="C1989" s="255">
        <v>45330</v>
      </c>
      <c r="D1989" s="256" t="s">
        <v>4754</v>
      </c>
      <c r="E1989" s="256" t="s">
        <v>4755</v>
      </c>
      <c r="F1989" s="256" t="s">
        <v>4736</v>
      </c>
      <c r="G1989" s="257">
        <v>100.85</v>
      </c>
      <c r="I1989" s="257">
        <v>21352.34</v>
      </c>
    </row>
    <row r="1990" spans="3:9" x14ac:dyDescent="0.2">
      <c r="C1990" s="255">
        <v>45330</v>
      </c>
      <c r="D1990" s="256" t="s">
        <v>4756</v>
      </c>
      <c r="E1990" s="256" t="s">
        <v>4757</v>
      </c>
      <c r="F1990" s="256" t="s">
        <v>4736</v>
      </c>
      <c r="G1990" s="257">
        <v>20</v>
      </c>
      <c r="I1990" s="257">
        <v>21332.34</v>
      </c>
    </row>
    <row r="1991" spans="3:9" x14ac:dyDescent="0.2">
      <c r="C1991" s="255">
        <v>45331</v>
      </c>
      <c r="D1991" s="256" t="s">
        <v>4758</v>
      </c>
      <c r="E1991" s="256" t="s">
        <v>4759</v>
      </c>
      <c r="F1991" s="256" t="s">
        <v>4760</v>
      </c>
      <c r="H1991" s="257">
        <v>2727</v>
      </c>
      <c r="I1991" s="257">
        <v>24059.34</v>
      </c>
    </row>
    <row r="1992" spans="3:9" x14ac:dyDescent="0.2">
      <c r="C1992" s="255">
        <v>45331</v>
      </c>
      <c r="D1992" s="256" t="s">
        <v>4761</v>
      </c>
      <c r="E1992" s="256" t="s">
        <v>4762</v>
      </c>
      <c r="F1992" s="256" t="s">
        <v>4760</v>
      </c>
      <c r="G1992" s="257">
        <v>80</v>
      </c>
      <c r="I1992" s="257">
        <v>23979.34</v>
      </c>
    </row>
    <row r="1993" spans="3:9" x14ac:dyDescent="0.2">
      <c r="C1993" s="255">
        <v>45331</v>
      </c>
      <c r="D1993" s="256" t="s">
        <v>4763</v>
      </c>
      <c r="E1993" s="256" t="s">
        <v>4764</v>
      </c>
      <c r="F1993" s="256" t="s">
        <v>4760</v>
      </c>
      <c r="G1993" s="257">
        <v>10</v>
      </c>
      <c r="I1993" s="257">
        <v>23969.34</v>
      </c>
    </row>
    <row r="1994" spans="3:9" x14ac:dyDescent="0.2">
      <c r="C1994" s="255">
        <v>45331</v>
      </c>
      <c r="D1994" s="256" t="s">
        <v>4765</v>
      </c>
      <c r="E1994" s="256" t="s">
        <v>4766</v>
      </c>
      <c r="F1994" s="256" t="s">
        <v>4760</v>
      </c>
      <c r="G1994" s="257">
        <v>50</v>
      </c>
      <c r="I1994" s="257">
        <v>23919.34</v>
      </c>
    </row>
    <row r="1995" spans="3:9" x14ac:dyDescent="0.2">
      <c r="C1995" s="255">
        <v>45331</v>
      </c>
      <c r="D1995" s="256" t="s">
        <v>4767</v>
      </c>
      <c r="E1995" s="256" t="s">
        <v>4768</v>
      </c>
      <c r="F1995" s="256" t="s">
        <v>4760</v>
      </c>
      <c r="G1995" s="257">
        <v>180</v>
      </c>
      <c r="I1995" s="257">
        <v>23739.34</v>
      </c>
    </row>
    <row r="1996" spans="3:9" x14ac:dyDescent="0.2">
      <c r="C1996" s="255">
        <v>45331</v>
      </c>
      <c r="D1996" s="256" t="s">
        <v>4769</v>
      </c>
      <c r="E1996" s="256" t="s">
        <v>4770</v>
      </c>
      <c r="F1996" s="256" t="s">
        <v>4760</v>
      </c>
      <c r="G1996" s="257">
        <v>60</v>
      </c>
      <c r="I1996" s="257">
        <v>23679.34</v>
      </c>
    </row>
    <row r="1997" spans="3:9" x14ac:dyDescent="0.2">
      <c r="C1997" s="255">
        <v>45331</v>
      </c>
      <c r="D1997" s="256" t="s">
        <v>4771</v>
      </c>
      <c r="E1997" s="256" t="s">
        <v>4772</v>
      </c>
      <c r="F1997" s="256" t="s">
        <v>4760</v>
      </c>
      <c r="G1997" s="257">
        <v>30</v>
      </c>
      <c r="I1997" s="257">
        <v>23649.34</v>
      </c>
    </row>
    <row r="1998" spans="3:9" x14ac:dyDescent="0.2">
      <c r="C1998" s="255">
        <v>45331</v>
      </c>
      <c r="D1998" s="256" t="s">
        <v>4773</v>
      </c>
      <c r="E1998" s="256" t="s">
        <v>4774</v>
      </c>
      <c r="F1998" s="256" t="s">
        <v>4760</v>
      </c>
      <c r="G1998" s="257">
        <v>416</v>
      </c>
      <c r="I1998" s="257">
        <v>23233.34</v>
      </c>
    </row>
    <row r="1999" spans="3:9" x14ac:dyDescent="0.2">
      <c r="C1999" s="255">
        <v>45331</v>
      </c>
      <c r="D1999" s="256" t="s">
        <v>4775</v>
      </c>
      <c r="E1999" s="256" t="s">
        <v>4776</v>
      </c>
      <c r="F1999" s="256" t="s">
        <v>4760</v>
      </c>
      <c r="G1999" s="257">
        <v>80</v>
      </c>
      <c r="I1999" s="257">
        <v>23153.34</v>
      </c>
    </row>
    <row r="2000" spans="3:9" x14ac:dyDescent="0.2">
      <c r="C2000" s="255">
        <v>45332</v>
      </c>
      <c r="D2000" s="256" t="s">
        <v>4777</v>
      </c>
      <c r="E2000" s="256" t="s">
        <v>4778</v>
      </c>
      <c r="F2000" s="256" t="s">
        <v>4779</v>
      </c>
      <c r="G2000" s="257">
        <v>67.25</v>
      </c>
      <c r="I2000" s="257">
        <v>23086.09</v>
      </c>
    </row>
    <row r="2001" spans="3:9" x14ac:dyDescent="0.2">
      <c r="C2001" s="255">
        <v>45332</v>
      </c>
      <c r="D2001" s="256" t="s">
        <v>4780</v>
      </c>
      <c r="E2001" s="256" t="s">
        <v>4781</v>
      </c>
      <c r="F2001" s="256" t="s">
        <v>4779</v>
      </c>
      <c r="G2001" s="257">
        <v>360</v>
      </c>
      <c r="I2001" s="257">
        <v>22726.09</v>
      </c>
    </row>
    <row r="2002" spans="3:9" x14ac:dyDescent="0.2">
      <c r="C2002" s="255">
        <v>45332</v>
      </c>
      <c r="D2002" s="256" t="s">
        <v>4782</v>
      </c>
      <c r="E2002" s="256" t="s">
        <v>4783</v>
      </c>
      <c r="F2002" s="256" t="s">
        <v>4779</v>
      </c>
      <c r="G2002" s="257">
        <v>25</v>
      </c>
      <c r="I2002" s="257">
        <v>22701.09</v>
      </c>
    </row>
    <row r="2003" spans="3:9" x14ac:dyDescent="0.2">
      <c r="C2003" s="255">
        <v>45332</v>
      </c>
      <c r="D2003" s="256" t="s">
        <v>4784</v>
      </c>
      <c r="E2003" s="256" t="s">
        <v>4785</v>
      </c>
      <c r="F2003" s="256" t="s">
        <v>4779</v>
      </c>
      <c r="G2003" s="257">
        <v>40</v>
      </c>
      <c r="I2003" s="257">
        <v>22661.09</v>
      </c>
    </row>
    <row r="2004" spans="3:9" x14ac:dyDescent="0.2">
      <c r="C2004" s="255">
        <v>45332</v>
      </c>
      <c r="D2004" s="256" t="s">
        <v>4786</v>
      </c>
      <c r="E2004" s="256" t="s">
        <v>4787</v>
      </c>
      <c r="F2004" s="256" t="s">
        <v>4779</v>
      </c>
      <c r="G2004" s="257">
        <v>90</v>
      </c>
      <c r="I2004" s="257">
        <v>22571.09</v>
      </c>
    </row>
    <row r="2005" spans="3:9" x14ac:dyDescent="0.2">
      <c r="C2005" s="255">
        <v>45333</v>
      </c>
      <c r="D2005" s="256" t="s">
        <v>4788</v>
      </c>
      <c r="E2005" s="256" t="s">
        <v>4789</v>
      </c>
      <c r="F2005" s="256" t="s">
        <v>4790</v>
      </c>
      <c r="G2005" s="257">
        <v>176.45</v>
      </c>
      <c r="I2005" s="257">
        <v>22394.639999999999</v>
      </c>
    </row>
    <row r="2006" spans="3:9" x14ac:dyDescent="0.2">
      <c r="C2006" s="255">
        <v>45333</v>
      </c>
      <c r="D2006" s="256" t="s">
        <v>4791</v>
      </c>
      <c r="E2006" s="256" t="s">
        <v>4792</v>
      </c>
      <c r="F2006" s="256" t="s">
        <v>4790</v>
      </c>
      <c r="G2006" s="257">
        <v>48</v>
      </c>
      <c r="I2006" s="257">
        <v>22346.639999999999</v>
      </c>
    </row>
    <row r="2007" spans="3:9" x14ac:dyDescent="0.2">
      <c r="C2007" s="255">
        <v>45333</v>
      </c>
      <c r="D2007" s="256" t="s">
        <v>4793</v>
      </c>
      <c r="E2007" s="256" t="s">
        <v>4794</v>
      </c>
      <c r="F2007" s="256" t="s">
        <v>4790</v>
      </c>
      <c r="G2007" s="257">
        <v>138.33000000000001</v>
      </c>
      <c r="I2007" s="257">
        <v>22208.31</v>
      </c>
    </row>
    <row r="2008" spans="3:9" x14ac:dyDescent="0.2">
      <c r="C2008" s="255">
        <v>45333</v>
      </c>
      <c r="D2008" s="256" t="s">
        <v>4795</v>
      </c>
      <c r="E2008" s="256" t="s">
        <v>4796</v>
      </c>
      <c r="F2008" s="256" t="s">
        <v>4790</v>
      </c>
      <c r="G2008" s="257">
        <v>50</v>
      </c>
      <c r="I2008" s="257">
        <v>22158.31</v>
      </c>
    </row>
    <row r="2009" spans="3:9" x14ac:dyDescent="0.2">
      <c r="C2009" s="255">
        <v>45333</v>
      </c>
      <c r="D2009" s="256" t="s">
        <v>4797</v>
      </c>
      <c r="E2009" s="256" t="s">
        <v>4798</v>
      </c>
      <c r="F2009" s="256" t="s">
        <v>4790</v>
      </c>
      <c r="G2009" s="257">
        <v>40</v>
      </c>
      <c r="I2009" s="257">
        <v>22118.31</v>
      </c>
    </row>
    <row r="2010" spans="3:9" x14ac:dyDescent="0.2">
      <c r="C2010" s="255">
        <v>45333</v>
      </c>
      <c r="D2010" s="256" t="s">
        <v>4799</v>
      </c>
      <c r="E2010" s="256" t="s">
        <v>4800</v>
      </c>
      <c r="F2010" s="256" t="s">
        <v>4790</v>
      </c>
      <c r="G2010" s="257">
        <v>50</v>
      </c>
      <c r="I2010" s="257">
        <v>22068.31</v>
      </c>
    </row>
    <row r="2011" spans="3:9" x14ac:dyDescent="0.2">
      <c r="C2011" s="255">
        <v>45333</v>
      </c>
      <c r="D2011" s="256" t="s">
        <v>4801</v>
      </c>
      <c r="E2011" s="256" t="s">
        <v>4802</v>
      </c>
      <c r="F2011" s="256" t="s">
        <v>4790</v>
      </c>
      <c r="G2011" s="257">
        <v>35</v>
      </c>
      <c r="I2011" s="257">
        <v>22033.31</v>
      </c>
    </row>
    <row r="2012" spans="3:9" x14ac:dyDescent="0.2">
      <c r="C2012" s="255">
        <v>45334</v>
      </c>
      <c r="D2012" s="256" t="s">
        <v>2780</v>
      </c>
      <c r="E2012" s="256" t="s">
        <v>4803</v>
      </c>
      <c r="F2012" s="256" t="s">
        <v>4804</v>
      </c>
      <c r="H2012" s="257">
        <v>31000</v>
      </c>
      <c r="I2012" s="257">
        <v>53033.31</v>
      </c>
    </row>
    <row r="2013" spans="3:9" x14ac:dyDescent="0.2">
      <c r="C2013" s="255">
        <v>45334</v>
      </c>
      <c r="D2013" s="256" t="s">
        <v>4805</v>
      </c>
      <c r="E2013" s="256" t="s">
        <v>4806</v>
      </c>
      <c r="F2013" s="256" t="s">
        <v>4804</v>
      </c>
      <c r="G2013" s="257">
        <v>72.5</v>
      </c>
      <c r="I2013" s="257">
        <v>52960.81</v>
      </c>
    </row>
    <row r="2014" spans="3:9" x14ac:dyDescent="0.2">
      <c r="C2014" s="255">
        <v>45334</v>
      </c>
      <c r="D2014" s="256" t="s">
        <v>4807</v>
      </c>
      <c r="E2014" s="256" t="s">
        <v>4808</v>
      </c>
      <c r="F2014" s="256" t="s">
        <v>4804</v>
      </c>
      <c r="G2014" s="257">
        <v>100</v>
      </c>
      <c r="I2014" s="257">
        <v>52860.81</v>
      </c>
    </row>
    <row r="2015" spans="3:9" x14ac:dyDescent="0.2">
      <c r="C2015" s="255">
        <v>45334</v>
      </c>
      <c r="D2015" s="256" t="s">
        <v>4809</v>
      </c>
      <c r="E2015" s="256" t="s">
        <v>4810</v>
      </c>
      <c r="F2015" s="256" t="s">
        <v>4804</v>
      </c>
      <c r="G2015" s="257">
        <v>10</v>
      </c>
      <c r="I2015" s="257">
        <v>52850.81</v>
      </c>
    </row>
    <row r="2016" spans="3:9" x14ac:dyDescent="0.2">
      <c r="C2016" s="255">
        <v>45335</v>
      </c>
      <c r="D2016" s="256" t="s">
        <v>4811</v>
      </c>
      <c r="E2016" s="256" t="s">
        <v>4812</v>
      </c>
      <c r="F2016" s="256" t="s">
        <v>4813</v>
      </c>
      <c r="G2016" s="257">
        <v>56.69</v>
      </c>
      <c r="I2016" s="257">
        <v>52794.12</v>
      </c>
    </row>
    <row r="2017" spans="3:9" x14ac:dyDescent="0.2">
      <c r="C2017" s="255">
        <v>45335</v>
      </c>
      <c r="D2017" s="256" t="s">
        <v>4814</v>
      </c>
      <c r="E2017" s="256" t="s">
        <v>4815</v>
      </c>
      <c r="F2017" s="256" t="s">
        <v>4813</v>
      </c>
      <c r="G2017" s="257">
        <v>56.69</v>
      </c>
      <c r="I2017" s="257">
        <v>52737.43</v>
      </c>
    </row>
    <row r="2018" spans="3:9" x14ac:dyDescent="0.2">
      <c r="C2018" s="255">
        <v>45335</v>
      </c>
      <c r="D2018" s="256" t="s">
        <v>4816</v>
      </c>
      <c r="E2018" s="256" t="s">
        <v>4817</v>
      </c>
      <c r="F2018" s="256" t="s">
        <v>4813</v>
      </c>
      <c r="G2018" s="257">
        <v>56.68</v>
      </c>
      <c r="I2018" s="257">
        <v>52680.75</v>
      </c>
    </row>
    <row r="2019" spans="3:9" x14ac:dyDescent="0.2">
      <c r="C2019" s="255">
        <v>45335</v>
      </c>
      <c r="D2019" s="256" t="s">
        <v>4818</v>
      </c>
      <c r="E2019" s="256" t="s">
        <v>4819</v>
      </c>
      <c r="F2019" s="256" t="s">
        <v>4813</v>
      </c>
      <c r="G2019" s="257">
        <v>56.69</v>
      </c>
      <c r="I2019" s="257">
        <v>52624.06</v>
      </c>
    </row>
    <row r="2020" spans="3:9" x14ac:dyDescent="0.2">
      <c r="C2020" s="255">
        <v>45335</v>
      </c>
      <c r="D2020" s="256" t="s">
        <v>4820</v>
      </c>
      <c r="E2020" s="256" t="s">
        <v>4821</v>
      </c>
      <c r="F2020" s="256" t="s">
        <v>4813</v>
      </c>
      <c r="G2020" s="257">
        <v>56.69</v>
      </c>
      <c r="I2020" s="257">
        <v>52567.37</v>
      </c>
    </row>
    <row r="2021" spans="3:9" x14ac:dyDescent="0.2">
      <c r="C2021" s="255">
        <v>45336</v>
      </c>
      <c r="D2021" s="256" t="s">
        <v>4822</v>
      </c>
      <c r="E2021" s="256" t="s">
        <v>4823</v>
      </c>
      <c r="F2021" s="256" t="s">
        <v>4824</v>
      </c>
      <c r="G2021" s="257">
        <v>40</v>
      </c>
      <c r="I2021" s="257">
        <v>52527.37</v>
      </c>
    </row>
    <row r="2022" spans="3:9" x14ac:dyDescent="0.2">
      <c r="C2022" s="255">
        <v>45336</v>
      </c>
      <c r="D2022" s="256" t="s">
        <v>4825</v>
      </c>
      <c r="E2022" s="256" t="s">
        <v>4826</v>
      </c>
      <c r="F2022" s="256" t="s">
        <v>4824</v>
      </c>
      <c r="G2022" s="257">
        <v>62</v>
      </c>
      <c r="I2022" s="257">
        <v>52465.37</v>
      </c>
    </row>
    <row r="2023" spans="3:9" x14ac:dyDescent="0.2">
      <c r="C2023" s="255">
        <v>45337</v>
      </c>
      <c r="D2023" s="256" t="s">
        <v>4827</v>
      </c>
      <c r="E2023" s="256" t="s">
        <v>4828</v>
      </c>
      <c r="F2023" s="256" t="s">
        <v>4829</v>
      </c>
      <c r="G2023" s="257">
        <v>98.3</v>
      </c>
      <c r="I2023" s="257">
        <v>52367.07</v>
      </c>
    </row>
    <row r="2024" spans="3:9" x14ac:dyDescent="0.2">
      <c r="C2024" s="255">
        <v>45337</v>
      </c>
      <c r="D2024" s="256" t="s">
        <v>4830</v>
      </c>
      <c r="E2024" s="256" t="s">
        <v>4831</v>
      </c>
      <c r="F2024" s="256" t="s">
        <v>4829</v>
      </c>
      <c r="H2024" s="257">
        <v>98.3</v>
      </c>
      <c r="I2024" s="257">
        <v>52465.37</v>
      </c>
    </row>
    <row r="2025" spans="3:9" x14ac:dyDescent="0.2">
      <c r="C2025" s="255">
        <v>45337</v>
      </c>
      <c r="D2025" s="256" t="s">
        <v>4832</v>
      </c>
      <c r="E2025" s="256" t="s">
        <v>4833</v>
      </c>
      <c r="F2025" s="256" t="s">
        <v>4829</v>
      </c>
      <c r="G2025" s="257">
        <v>30</v>
      </c>
      <c r="I2025" s="257">
        <v>52435.37</v>
      </c>
    </row>
    <row r="2026" spans="3:9" x14ac:dyDescent="0.2">
      <c r="C2026" s="255">
        <v>45337</v>
      </c>
      <c r="D2026" s="256" t="s">
        <v>4834</v>
      </c>
      <c r="E2026" s="256" t="s">
        <v>4835</v>
      </c>
      <c r="F2026" s="256" t="s">
        <v>4829</v>
      </c>
      <c r="G2026" s="257">
        <v>160</v>
      </c>
      <c r="I2026" s="257">
        <v>52275.37</v>
      </c>
    </row>
    <row r="2027" spans="3:9" x14ac:dyDescent="0.2">
      <c r="C2027" s="255">
        <v>45337</v>
      </c>
      <c r="D2027" s="256" t="s">
        <v>4836</v>
      </c>
      <c r="E2027" s="256" t="s">
        <v>4837</v>
      </c>
      <c r="F2027" s="256" t="s">
        <v>4829</v>
      </c>
      <c r="G2027" s="257">
        <v>20</v>
      </c>
      <c r="I2027" s="257">
        <v>52255.37</v>
      </c>
    </row>
    <row r="2028" spans="3:9" x14ac:dyDescent="0.2">
      <c r="C2028" s="255">
        <v>45338</v>
      </c>
      <c r="D2028" s="256" t="s">
        <v>4838</v>
      </c>
      <c r="E2028" s="256" t="s">
        <v>4839</v>
      </c>
      <c r="F2028" s="256" t="s">
        <v>4840</v>
      </c>
      <c r="G2028" s="257">
        <v>100</v>
      </c>
      <c r="I2028" s="257">
        <v>52155.37</v>
      </c>
    </row>
    <row r="2029" spans="3:9" x14ac:dyDescent="0.2">
      <c r="C2029" s="255">
        <v>45338</v>
      </c>
      <c r="D2029" s="256" t="s">
        <v>4841</v>
      </c>
      <c r="E2029" s="256" t="s">
        <v>4842</v>
      </c>
      <c r="F2029" s="256" t="s">
        <v>4840</v>
      </c>
      <c r="G2029" s="257">
        <v>10</v>
      </c>
      <c r="I2029" s="257">
        <v>52145.37</v>
      </c>
    </row>
    <row r="2030" spans="3:9" x14ac:dyDescent="0.2">
      <c r="C2030" s="255">
        <v>45338</v>
      </c>
      <c r="D2030" s="256" t="s">
        <v>4843</v>
      </c>
      <c r="E2030" s="256" t="s">
        <v>4844</v>
      </c>
      <c r="F2030" s="256" t="s">
        <v>4840</v>
      </c>
      <c r="G2030" s="257">
        <v>99</v>
      </c>
      <c r="I2030" s="257">
        <v>52046.37</v>
      </c>
    </row>
    <row r="2031" spans="3:9" x14ac:dyDescent="0.2">
      <c r="C2031" s="255">
        <v>45338</v>
      </c>
      <c r="D2031" s="256" t="s">
        <v>4845</v>
      </c>
      <c r="E2031" s="256" t="s">
        <v>4846</v>
      </c>
      <c r="F2031" s="256" t="s">
        <v>4840</v>
      </c>
      <c r="G2031" s="257">
        <v>62</v>
      </c>
      <c r="I2031" s="257">
        <v>51984.37</v>
      </c>
    </row>
    <row r="2032" spans="3:9" x14ac:dyDescent="0.2">
      <c r="C2032" s="255">
        <v>45338</v>
      </c>
      <c r="D2032" s="256" t="s">
        <v>4847</v>
      </c>
      <c r="E2032" s="256" t="s">
        <v>4848</v>
      </c>
      <c r="F2032" s="256" t="s">
        <v>4840</v>
      </c>
      <c r="G2032" s="257">
        <v>92</v>
      </c>
      <c r="I2032" s="257">
        <v>51892.37</v>
      </c>
    </row>
    <row r="2033" spans="3:9" x14ac:dyDescent="0.2">
      <c r="C2033" s="255">
        <v>45338</v>
      </c>
      <c r="D2033" s="256" t="s">
        <v>4849</v>
      </c>
      <c r="E2033" s="256" t="s">
        <v>4850</v>
      </c>
      <c r="F2033" s="256" t="s">
        <v>4840</v>
      </c>
      <c r="H2033" s="257">
        <v>5000</v>
      </c>
      <c r="I2033" s="257">
        <v>56892.37</v>
      </c>
    </row>
    <row r="2034" spans="3:9" x14ac:dyDescent="0.2">
      <c r="C2034" s="255">
        <v>45339</v>
      </c>
      <c r="D2034" s="256" t="s">
        <v>4851</v>
      </c>
      <c r="E2034" s="256" t="s">
        <v>4852</v>
      </c>
      <c r="F2034" s="256" t="s">
        <v>4853</v>
      </c>
      <c r="G2034" s="257">
        <v>60</v>
      </c>
      <c r="I2034" s="257">
        <v>56832.37</v>
      </c>
    </row>
    <row r="2035" spans="3:9" x14ac:dyDescent="0.2">
      <c r="C2035" s="255">
        <v>45339</v>
      </c>
      <c r="D2035" s="256" t="s">
        <v>4854</v>
      </c>
      <c r="E2035" s="256" t="s">
        <v>4855</v>
      </c>
      <c r="F2035" s="256" t="s">
        <v>4853</v>
      </c>
      <c r="G2035" s="257">
        <v>52.25</v>
      </c>
      <c r="I2035" s="257">
        <v>56780.12</v>
      </c>
    </row>
    <row r="2036" spans="3:9" x14ac:dyDescent="0.2">
      <c r="C2036" s="255">
        <v>45339</v>
      </c>
      <c r="D2036" s="256" t="s">
        <v>4856</v>
      </c>
      <c r="E2036" s="256" t="s">
        <v>4857</v>
      </c>
      <c r="F2036" s="256" t="s">
        <v>4853</v>
      </c>
      <c r="G2036" s="257">
        <v>114</v>
      </c>
      <c r="I2036" s="257">
        <v>56666.12</v>
      </c>
    </row>
    <row r="2037" spans="3:9" x14ac:dyDescent="0.2">
      <c r="C2037" s="255">
        <v>45339</v>
      </c>
      <c r="D2037" s="256" t="s">
        <v>4858</v>
      </c>
      <c r="E2037" s="256" t="s">
        <v>4859</v>
      </c>
      <c r="F2037" s="256" t="s">
        <v>4853</v>
      </c>
      <c r="G2037" s="257">
        <v>121.4</v>
      </c>
      <c r="I2037" s="257">
        <v>56544.72</v>
      </c>
    </row>
    <row r="2038" spans="3:9" x14ac:dyDescent="0.2">
      <c r="C2038" s="255">
        <v>45340</v>
      </c>
      <c r="D2038" s="256" t="s">
        <v>4860</v>
      </c>
      <c r="E2038" s="256" t="s">
        <v>4861</v>
      </c>
      <c r="F2038" s="256" t="s">
        <v>4862</v>
      </c>
      <c r="G2038" s="257">
        <v>100</v>
      </c>
      <c r="I2038" s="257">
        <v>56444.72</v>
      </c>
    </row>
    <row r="2039" spans="3:9" x14ac:dyDescent="0.2">
      <c r="C2039" s="255">
        <v>45340</v>
      </c>
      <c r="D2039" s="256" t="s">
        <v>4863</v>
      </c>
      <c r="E2039" s="256" t="s">
        <v>4864</v>
      </c>
      <c r="F2039" s="256" t="s">
        <v>4862</v>
      </c>
      <c r="G2039" s="257">
        <v>20</v>
      </c>
      <c r="I2039" s="257">
        <v>56424.72</v>
      </c>
    </row>
    <row r="2040" spans="3:9" x14ac:dyDescent="0.2">
      <c r="C2040" s="255">
        <v>45340</v>
      </c>
      <c r="D2040" s="256" t="s">
        <v>4865</v>
      </c>
      <c r="E2040" s="256" t="s">
        <v>4866</v>
      </c>
      <c r="F2040" s="256" t="s">
        <v>4862</v>
      </c>
      <c r="G2040" s="257">
        <v>15</v>
      </c>
      <c r="I2040" s="257">
        <v>56409.72</v>
      </c>
    </row>
    <row r="2041" spans="3:9" x14ac:dyDescent="0.2">
      <c r="C2041" s="255">
        <v>45340</v>
      </c>
      <c r="D2041" s="256" t="s">
        <v>4867</v>
      </c>
      <c r="E2041" s="256" t="s">
        <v>4868</v>
      </c>
      <c r="F2041" s="256" t="s">
        <v>4862</v>
      </c>
      <c r="G2041" s="257">
        <v>52.25</v>
      </c>
      <c r="I2041" s="257">
        <v>56357.47</v>
      </c>
    </row>
    <row r="2042" spans="3:9" x14ac:dyDescent="0.2">
      <c r="C2042" s="255">
        <v>45340</v>
      </c>
      <c r="D2042" s="256" t="s">
        <v>4869</v>
      </c>
      <c r="E2042" s="256" t="s">
        <v>4870</v>
      </c>
      <c r="F2042" s="256" t="s">
        <v>4862</v>
      </c>
      <c r="G2042" s="257">
        <v>67.25</v>
      </c>
      <c r="I2042" s="257">
        <v>56290.22</v>
      </c>
    </row>
    <row r="2043" spans="3:9" x14ac:dyDescent="0.2">
      <c r="C2043" s="255">
        <v>45340</v>
      </c>
      <c r="D2043" s="256" t="s">
        <v>4871</v>
      </c>
      <c r="E2043" s="256" t="s">
        <v>4872</v>
      </c>
      <c r="F2043" s="256" t="s">
        <v>4862</v>
      </c>
      <c r="G2043" s="257">
        <v>50</v>
      </c>
      <c r="I2043" s="257">
        <v>56240.22</v>
      </c>
    </row>
    <row r="2044" spans="3:9" x14ac:dyDescent="0.2">
      <c r="C2044" s="255">
        <v>45340</v>
      </c>
      <c r="D2044" s="256" t="s">
        <v>4873</v>
      </c>
      <c r="E2044" s="256" t="s">
        <v>4874</v>
      </c>
      <c r="F2044" s="256" t="s">
        <v>4862</v>
      </c>
      <c r="G2044" s="257">
        <v>30</v>
      </c>
      <c r="I2044" s="257">
        <v>56210.22</v>
      </c>
    </row>
    <row r="2045" spans="3:9" x14ac:dyDescent="0.2">
      <c r="C2045" s="255">
        <v>45340</v>
      </c>
      <c r="D2045" s="256" t="s">
        <v>4875</v>
      </c>
      <c r="E2045" s="256" t="s">
        <v>4876</v>
      </c>
      <c r="F2045" s="256" t="s">
        <v>4862</v>
      </c>
      <c r="G2045" s="257">
        <v>10</v>
      </c>
      <c r="I2045" s="257">
        <v>56200.22</v>
      </c>
    </row>
    <row r="2046" spans="3:9" x14ac:dyDescent="0.2">
      <c r="C2046" s="255">
        <v>45340</v>
      </c>
      <c r="D2046" s="256" t="s">
        <v>4877</v>
      </c>
      <c r="E2046" s="256" t="s">
        <v>4878</v>
      </c>
      <c r="F2046" s="256" t="s">
        <v>4862</v>
      </c>
      <c r="G2046" s="257">
        <v>20</v>
      </c>
      <c r="I2046" s="257">
        <v>56180.22</v>
      </c>
    </row>
    <row r="2047" spans="3:9" x14ac:dyDescent="0.2">
      <c r="C2047" s="255">
        <v>45341</v>
      </c>
      <c r="D2047" s="256" t="s">
        <v>4879</v>
      </c>
      <c r="E2047" s="256" t="s">
        <v>4880</v>
      </c>
      <c r="F2047" s="256" t="s">
        <v>4881</v>
      </c>
      <c r="G2047" s="257">
        <v>10000</v>
      </c>
      <c r="I2047" s="257">
        <v>46180.22</v>
      </c>
    </row>
    <row r="2048" spans="3:9" x14ac:dyDescent="0.2">
      <c r="C2048" s="255">
        <v>45342</v>
      </c>
      <c r="D2048" s="256" t="s">
        <v>4882</v>
      </c>
      <c r="E2048" s="256" t="s">
        <v>4883</v>
      </c>
      <c r="F2048" s="256" t="s">
        <v>4884</v>
      </c>
      <c r="H2048" s="257">
        <v>500</v>
      </c>
      <c r="I2048" s="257">
        <v>46680.22</v>
      </c>
    </row>
    <row r="2049" spans="3:9" x14ac:dyDescent="0.2">
      <c r="C2049" s="255">
        <v>45343</v>
      </c>
      <c r="D2049" s="256" t="s">
        <v>4885</v>
      </c>
      <c r="E2049" s="256" t="s">
        <v>4886</v>
      </c>
      <c r="F2049" s="256" t="s">
        <v>4887</v>
      </c>
      <c r="H2049" s="257">
        <v>1599</v>
      </c>
      <c r="I2049" s="257">
        <v>48279.22</v>
      </c>
    </row>
    <row r="2050" spans="3:9" x14ac:dyDescent="0.2">
      <c r="C2050" s="255">
        <v>45343</v>
      </c>
      <c r="D2050" s="256" t="s">
        <v>4888</v>
      </c>
      <c r="E2050" s="256" t="s">
        <v>4889</v>
      </c>
      <c r="F2050" s="256" t="s">
        <v>4887</v>
      </c>
      <c r="G2050" s="257">
        <v>10000</v>
      </c>
      <c r="I2050" s="257">
        <v>38279.22</v>
      </c>
    </row>
    <row r="2051" spans="3:9" x14ac:dyDescent="0.2">
      <c r="C2051" s="255">
        <v>45343</v>
      </c>
      <c r="D2051" s="256" t="s">
        <v>4890</v>
      </c>
      <c r="E2051" s="256" t="s">
        <v>4891</v>
      </c>
      <c r="F2051" s="256" t="s">
        <v>4887</v>
      </c>
      <c r="G2051" s="257">
        <v>93.5</v>
      </c>
      <c r="I2051" s="257">
        <v>38185.72</v>
      </c>
    </row>
    <row r="2052" spans="3:9" x14ac:dyDescent="0.2">
      <c r="C2052" s="255">
        <v>45343</v>
      </c>
      <c r="D2052" s="256" t="s">
        <v>4892</v>
      </c>
      <c r="E2052" s="256" t="s">
        <v>4893</v>
      </c>
      <c r="F2052" s="256" t="s">
        <v>4887</v>
      </c>
      <c r="H2052" s="257">
        <v>93.5</v>
      </c>
      <c r="I2052" s="257">
        <v>38279.22</v>
      </c>
    </row>
    <row r="2053" spans="3:9" x14ac:dyDescent="0.2">
      <c r="C2053" s="255">
        <v>45343</v>
      </c>
      <c r="D2053" s="256" t="s">
        <v>4894</v>
      </c>
      <c r="E2053" s="256" t="s">
        <v>4895</v>
      </c>
      <c r="F2053" s="256" t="s">
        <v>4887</v>
      </c>
      <c r="G2053" s="257">
        <v>71.45</v>
      </c>
      <c r="I2053" s="257">
        <v>38207.769999999997</v>
      </c>
    </row>
    <row r="2054" spans="3:9" x14ac:dyDescent="0.2">
      <c r="C2054" s="255">
        <v>45343</v>
      </c>
      <c r="D2054" s="256" t="s">
        <v>4896</v>
      </c>
      <c r="E2054" s="256" t="s">
        <v>4897</v>
      </c>
      <c r="F2054" s="256" t="s">
        <v>4887</v>
      </c>
      <c r="G2054" s="257">
        <v>185</v>
      </c>
      <c r="I2054" s="257">
        <v>38022.769999999997</v>
      </c>
    </row>
    <row r="2055" spans="3:9" x14ac:dyDescent="0.2">
      <c r="C2055" s="255">
        <v>45343</v>
      </c>
      <c r="D2055" s="256" t="s">
        <v>4898</v>
      </c>
      <c r="E2055" s="256" t="s">
        <v>4899</v>
      </c>
      <c r="F2055" s="256" t="s">
        <v>4887</v>
      </c>
      <c r="G2055" s="257">
        <v>30</v>
      </c>
      <c r="I2055" s="257">
        <v>37992.769999999997</v>
      </c>
    </row>
    <row r="2056" spans="3:9" x14ac:dyDescent="0.2">
      <c r="C2056" s="255">
        <v>45343</v>
      </c>
      <c r="D2056" s="256" t="s">
        <v>4900</v>
      </c>
      <c r="E2056" s="256" t="s">
        <v>4901</v>
      </c>
      <c r="F2056" s="256" t="s">
        <v>4887</v>
      </c>
      <c r="H2056" s="257">
        <v>1599</v>
      </c>
      <c r="I2056" s="257">
        <v>39591.769999999997</v>
      </c>
    </row>
    <row r="2057" spans="3:9" x14ac:dyDescent="0.2">
      <c r="C2057" s="255">
        <v>45344</v>
      </c>
      <c r="D2057" s="256" t="s">
        <v>4902</v>
      </c>
      <c r="E2057" s="256" t="s">
        <v>4903</v>
      </c>
      <c r="F2057" s="256" t="s">
        <v>4904</v>
      </c>
      <c r="G2057" s="257">
        <v>60</v>
      </c>
      <c r="I2057" s="257">
        <v>39531.769999999997</v>
      </c>
    </row>
    <row r="2058" spans="3:9" x14ac:dyDescent="0.2">
      <c r="C2058" s="255">
        <v>45344</v>
      </c>
      <c r="D2058" s="256" t="s">
        <v>4905</v>
      </c>
      <c r="E2058" s="256" t="s">
        <v>4906</v>
      </c>
      <c r="F2058" s="256" t="s">
        <v>4904</v>
      </c>
      <c r="H2058" s="257">
        <v>1525</v>
      </c>
      <c r="I2058" s="257">
        <v>41056.769999999997</v>
      </c>
    </row>
    <row r="2059" spans="3:9" x14ac:dyDescent="0.2">
      <c r="C2059" s="255">
        <v>45344</v>
      </c>
      <c r="D2059" s="256" t="s">
        <v>4907</v>
      </c>
      <c r="E2059" s="256" t="s">
        <v>4908</v>
      </c>
      <c r="F2059" s="256" t="s">
        <v>4904</v>
      </c>
      <c r="H2059" s="257">
        <v>5000</v>
      </c>
      <c r="I2059" s="257">
        <v>46056.77</v>
      </c>
    </row>
    <row r="2060" spans="3:9" x14ac:dyDescent="0.2">
      <c r="C2060" s="255">
        <v>45344</v>
      </c>
      <c r="D2060" s="256" t="s">
        <v>4909</v>
      </c>
      <c r="E2060" s="256" t="s">
        <v>4910</v>
      </c>
      <c r="F2060" s="256" t="s">
        <v>4904</v>
      </c>
      <c r="H2060" s="257">
        <v>1600</v>
      </c>
      <c r="I2060" s="257">
        <v>47656.77</v>
      </c>
    </row>
    <row r="2061" spans="3:9" x14ac:dyDescent="0.2">
      <c r="C2061" s="255">
        <v>45344</v>
      </c>
      <c r="D2061" s="256" t="s">
        <v>4911</v>
      </c>
      <c r="E2061" s="256" t="s">
        <v>4912</v>
      </c>
      <c r="F2061" s="256" t="s">
        <v>4904</v>
      </c>
      <c r="H2061" s="257">
        <v>36000</v>
      </c>
      <c r="I2061" s="257">
        <v>83656.77</v>
      </c>
    </row>
    <row r="2062" spans="3:9" x14ac:dyDescent="0.2">
      <c r="C2062" s="255">
        <v>45344</v>
      </c>
      <c r="D2062" s="256" t="s">
        <v>4913</v>
      </c>
      <c r="E2062" s="256" t="s">
        <v>4914</v>
      </c>
      <c r="F2062" s="256" t="s">
        <v>4904</v>
      </c>
      <c r="G2062" s="257">
        <v>63.05</v>
      </c>
      <c r="I2062" s="257">
        <v>83593.72</v>
      </c>
    </row>
    <row r="2063" spans="3:9" x14ac:dyDescent="0.2">
      <c r="C2063" s="255">
        <v>45344</v>
      </c>
      <c r="D2063" s="256" t="s">
        <v>4915</v>
      </c>
      <c r="E2063" s="256" t="s">
        <v>4916</v>
      </c>
      <c r="F2063" s="256" t="s">
        <v>4904</v>
      </c>
      <c r="G2063" s="257">
        <v>470</v>
      </c>
      <c r="I2063" s="257">
        <v>83123.72</v>
      </c>
    </row>
    <row r="2064" spans="3:9" x14ac:dyDescent="0.2">
      <c r="C2064" s="255">
        <v>45344</v>
      </c>
      <c r="D2064" s="256" t="s">
        <v>4917</v>
      </c>
      <c r="E2064" s="256" t="s">
        <v>4918</v>
      </c>
      <c r="F2064" s="256" t="s">
        <v>4904</v>
      </c>
      <c r="G2064" s="257">
        <v>43</v>
      </c>
      <c r="I2064" s="257">
        <v>83080.72</v>
      </c>
    </row>
    <row r="2065" spans="3:9" x14ac:dyDescent="0.2">
      <c r="C2065" s="255">
        <v>45344</v>
      </c>
      <c r="D2065" s="256" t="s">
        <v>4919</v>
      </c>
      <c r="E2065" s="256" t="s">
        <v>4920</v>
      </c>
      <c r="F2065" s="256" t="s">
        <v>4904</v>
      </c>
      <c r="H2065" s="257">
        <v>1599</v>
      </c>
      <c r="I2065" s="257">
        <v>84679.72</v>
      </c>
    </row>
    <row r="2066" spans="3:9" x14ac:dyDescent="0.2">
      <c r="C2066" s="255">
        <v>45345</v>
      </c>
      <c r="D2066" s="256" t="s">
        <v>4921</v>
      </c>
      <c r="E2066" s="256" t="s">
        <v>4922</v>
      </c>
      <c r="F2066" s="256" t="s">
        <v>4923</v>
      </c>
      <c r="G2066" s="257">
        <v>50</v>
      </c>
      <c r="I2066" s="257">
        <v>84629.72</v>
      </c>
    </row>
    <row r="2067" spans="3:9" x14ac:dyDescent="0.2">
      <c r="C2067" s="255">
        <v>45345</v>
      </c>
      <c r="D2067" s="256" t="s">
        <v>4924</v>
      </c>
      <c r="E2067" s="256" t="s">
        <v>4925</v>
      </c>
      <c r="F2067" s="256" t="s">
        <v>4923</v>
      </c>
      <c r="G2067" s="257">
        <v>30</v>
      </c>
      <c r="I2067" s="257">
        <v>84599.72</v>
      </c>
    </row>
    <row r="2068" spans="3:9" x14ac:dyDescent="0.2">
      <c r="C2068" s="255">
        <v>45345</v>
      </c>
      <c r="D2068" s="256" t="s">
        <v>4926</v>
      </c>
      <c r="E2068" s="256" t="s">
        <v>4927</v>
      </c>
      <c r="F2068" s="256" t="s">
        <v>4923</v>
      </c>
      <c r="G2068" s="257">
        <v>50</v>
      </c>
      <c r="I2068" s="257">
        <v>84549.72</v>
      </c>
    </row>
    <row r="2069" spans="3:9" x14ac:dyDescent="0.2">
      <c r="C2069" s="255">
        <v>45345</v>
      </c>
      <c r="D2069" s="256" t="s">
        <v>4928</v>
      </c>
      <c r="E2069" s="256" t="s">
        <v>4929</v>
      </c>
      <c r="F2069" s="256" t="s">
        <v>4923</v>
      </c>
      <c r="H2069" s="257">
        <v>25</v>
      </c>
      <c r="I2069" s="257">
        <v>84574.720000000001</v>
      </c>
    </row>
    <row r="2070" spans="3:9" x14ac:dyDescent="0.2">
      <c r="C2070" s="255">
        <v>45345</v>
      </c>
      <c r="D2070" s="256" t="s">
        <v>4930</v>
      </c>
      <c r="E2070" s="256" t="s">
        <v>4931</v>
      </c>
      <c r="F2070" s="256" t="s">
        <v>4923</v>
      </c>
      <c r="G2070" s="257">
        <v>16</v>
      </c>
      <c r="I2070" s="257">
        <v>84558.720000000001</v>
      </c>
    </row>
    <row r="2071" spans="3:9" x14ac:dyDescent="0.2">
      <c r="C2071" s="255">
        <v>45345</v>
      </c>
      <c r="D2071" s="256" t="s">
        <v>4932</v>
      </c>
      <c r="E2071" s="256" t="s">
        <v>4933</v>
      </c>
      <c r="F2071" s="256" t="s">
        <v>4923</v>
      </c>
      <c r="G2071" s="257">
        <v>100</v>
      </c>
      <c r="I2071" s="257">
        <v>84458.72</v>
      </c>
    </row>
    <row r="2072" spans="3:9" x14ac:dyDescent="0.2">
      <c r="C2072" s="255">
        <v>45346</v>
      </c>
      <c r="D2072" s="256" t="s">
        <v>4934</v>
      </c>
      <c r="E2072" s="256" t="s">
        <v>4935</v>
      </c>
      <c r="F2072" s="256" t="s">
        <v>4936</v>
      </c>
      <c r="G2072" s="257">
        <v>65.900000000000006</v>
      </c>
      <c r="I2072" s="257">
        <v>84392.82</v>
      </c>
    </row>
    <row r="2073" spans="3:9" x14ac:dyDescent="0.2">
      <c r="C2073" s="255">
        <v>45346</v>
      </c>
      <c r="D2073" s="256" t="s">
        <v>4937</v>
      </c>
      <c r="E2073" s="256" t="s">
        <v>4938</v>
      </c>
      <c r="F2073" s="256" t="s">
        <v>4936</v>
      </c>
      <c r="G2073" s="257">
        <v>36000</v>
      </c>
      <c r="I2073" s="257">
        <v>48392.82</v>
      </c>
    </row>
    <row r="2074" spans="3:9" x14ac:dyDescent="0.2">
      <c r="C2074" s="255">
        <v>45347</v>
      </c>
      <c r="D2074" s="256" t="s">
        <v>4939</v>
      </c>
      <c r="E2074" s="256" t="s">
        <v>4940</v>
      </c>
      <c r="F2074" s="256" t="s">
        <v>4941</v>
      </c>
      <c r="G2074" s="257">
        <v>33392.82</v>
      </c>
      <c r="I2074" s="257">
        <v>15000</v>
      </c>
    </row>
    <row r="2075" spans="3:9" x14ac:dyDescent="0.2">
      <c r="C2075" s="255">
        <v>45347</v>
      </c>
      <c r="D2075" s="256" t="s">
        <v>4942</v>
      </c>
      <c r="E2075" s="256" t="s">
        <v>4943</v>
      </c>
      <c r="F2075" s="256" t="s">
        <v>4941</v>
      </c>
      <c r="G2075" s="257">
        <v>1060.82</v>
      </c>
      <c r="I2075" s="257">
        <v>13939.18</v>
      </c>
    </row>
    <row r="2076" spans="3:9" x14ac:dyDescent="0.2">
      <c r="C2076" s="255">
        <v>45347</v>
      </c>
      <c r="D2076" s="256" t="s">
        <v>4944</v>
      </c>
      <c r="E2076" s="256" t="s">
        <v>4945</v>
      </c>
      <c r="F2076" s="256" t="s">
        <v>4941</v>
      </c>
      <c r="H2076" s="257">
        <v>1599</v>
      </c>
      <c r="I2076" s="257">
        <v>15538.18</v>
      </c>
    </row>
    <row r="2077" spans="3:9" x14ac:dyDescent="0.2">
      <c r="C2077" s="255">
        <v>45348</v>
      </c>
      <c r="D2077" s="256" t="s">
        <v>4946</v>
      </c>
      <c r="E2077" s="256" t="s">
        <v>4947</v>
      </c>
      <c r="F2077" s="256" t="s">
        <v>4948</v>
      </c>
      <c r="G2077" s="257">
        <v>250</v>
      </c>
      <c r="I2077" s="257">
        <v>15288.18</v>
      </c>
    </row>
    <row r="2078" spans="3:9" x14ac:dyDescent="0.2">
      <c r="C2078" s="255">
        <v>45348</v>
      </c>
      <c r="D2078" s="256" t="s">
        <v>4949</v>
      </c>
      <c r="E2078" s="256" t="s">
        <v>4950</v>
      </c>
      <c r="F2078" s="256" t="s">
        <v>4948</v>
      </c>
      <c r="G2078" s="257">
        <v>245.42</v>
      </c>
      <c r="I2078" s="257">
        <v>15042.76</v>
      </c>
    </row>
    <row r="2079" spans="3:9" x14ac:dyDescent="0.2">
      <c r="C2079" s="255">
        <v>45348</v>
      </c>
      <c r="D2079" s="256" t="s">
        <v>4951</v>
      </c>
      <c r="E2079" s="256" t="s">
        <v>4952</v>
      </c>
      <c r="F2079" s="256" t="s">
        <v>4948</v>
      </c>
      <c r="G2079" s="257">
        <v>80</v>
      </c>
      <c r="I2079" s="257">
        <v>14962.76</v>
      </c>
    </row>
    <row r="2080" spans="3:9" x14ac:dyDescent="0.2">
      <c r="C2080" s="255">
        <v>45348</v>
      </c>
      <c r="D2080" s="256" t="s">
        <v>4953</v>
      </c>
      <c r="E2080" s="256" t="s">
        <v>4954</v>
      </c>
      <c r="F2080" s="256" t="s">
        <v>4948</v>
      </c>
      <c r="G2080" s="257">
        <v>40</v>
      </c>
      <c r="I2080" s="257">
        <v>14922.76</v>
      </c>
    </row>
    <row r="2081" spans="3:9" x14ac:dyDescent="0.2">
      <c r="C2081" s="255">
        <v>45348</v>
      </c>
      <c r="D2081" s="256" t="s">
        <v>4955</v>
      </c>
      <c r="E2081" s="256" t="s">
        <v>4956</v>
      </c>
      <c r="F2081" s="256" t="s">
        <v>4948</v>
      </c>
      <c r="G2081" s="257">
        <v>337</v>
      </c>
      <c r="I2081" s="257">
        <v>14585.76</v>
      </c>
    </row>
    <row r="2082" spans="3:9" x14ac:dyDescent="0.2">
      <c r="C2082" s="255">
        <v>45349</v>
      </c>
      <c r="D2082" s="256" t="s">
        <v>4957</v>
      </c>
      <c r="E2082" s="256" t="s">
        <v>4958</v>
      </c>
      <c r="F2082" s="256" t="s">
        <v>4959</v>
      </c>
      <c r="G2082" s="257">
        <v>100</v>
      </c>
      <c r="I2082" s="257">
        <v>14485.76</v>
      </c>
    </row>
    <row r="2083" spans="3:9" x14ac:dyDescent="0.2">
      <c r="C2083" s="255">
        <v>45349</v>
      </c>
      <c r="D2083" s="256" t="s">
        <v>4960</v>
      </c>
      <c r="E2083" s="256" t="s">
        <v>4961</v>
      </c>
      <c r="F2083" s="256" t="s">
        <v>4959</v>
      </c>
      <c r="G2083" s="257">
        <v>50</v>
      </c>
      <c r="I2083" s="257">
        <v>14435.76</v>
      </c>
    </row>
    <row r="2084" spans="3:9" x14ac:dyDescent="0.2">
      <c r="C2084" s="255">
        <v>45349</v>
      </c>
      <c r="D2084" s="256" t="s">
        <v>4962</v>
      </c>
      <c r="E2084" s="256" t="s">
        <v>4963</v>
      </c>
      <c r="F2084" s="256" t="s">
        <v>4959</v>
      </c>
      <c r="G2084" s="257">
        <v>104</v>
      </c>
      <c r="I2084" s="257">
        <v>14331.76</v>
      </c>
    </row>
    <row r="2085" spans="3:9" x14ac:dyDescent="0.2">
      <c r="C2085" s="255">
        <v>45349</v>
      </c>
      <c r="D2085" s="256" t="s">
        <v>4964</v>
      </c>
      <c r="E2085" s="256" t="s">
        <v>4965</v>
      </c>
      <c r="F2085" s="256" t="s">
        <v>4959</v>
      </c>
      <c r="G2085" s="257">
        <v>45</v>
      </c>
      <c r="I2085" s="257">
        <v>14286.76</v>
      </c>
    </row>
    <row r="2086" spans="3:9" x14ac:dyDescent="0.2">
      <c r="C2086" s="255">
        <v>45349</v>
      </c>
      <c r="D2086" s="256" t="s">
        <v>4966</v>
      </c>
      <c r="E2086" s="256" t="s">
        <v>4967</v>
      </c>
      <c r="F2086" s="256" t="s">
        <v>4959</v>
      </c>
      <c r="G2086" s="257">
        <v>60</v>
      </c>
      <c r="I2086" s="257">
        <v>14226.76</v>
      </c>
    </row>
    <row r="2087" spans="3:9" x14ac:dyDescent="0.2">
      <c r="C2087" s="255">
        <v>45349</v>
      </c>
      <c r="D2087" s="256" t="s">
        <v>4968</v>
      </c>
      <c r="E2087" s="256" t="s">
        <v>4969</v>
      </c>
      <c r="F2087" s="256" t="s">
        <v>4959</v>
      </c>
      <c r="G2087" s="257">
        <v>72</v>
      </c>
      <c r="I2087" s="257">
        <v>14154.76</v>
      </c>
    </row>
    <row r="2088" spans="3:9" x14ac:dyDescent="0.2">
      <c r="C2088" s="255">
        <v>45349</v>
      </c>
      <c r="D2088" s="256" t="s">
        <v>4970</v>
      </c>
      <c r="E2088" s="256" t="s">
        <v>4971</v>
      </c>
      <c r="F2088" s="256" t="s">
        <v>4959</v>
      </c>
      <c r="H2088" s="257">
        <v>1599</v>
      </c>
      <c r="I2088" s="257">
        <v>15753.76</v>
      </c>
    </row>
    <row r="2089" spans="3:9" x14ac:dyDescent="0.2">
      <c r="C2089" s="255">
        <v>45349</v>
      </c>
      <c r="D2089" s="256" t="s">
        <v>4972</v>
      </c>
      <c r="E2089" s="256" t="s">
        <v>4973</v>
      </c>
      <c r="F2089" s="256" t="s">
        <v>4959</v>
      </c>
      <c r="G2089" s="257">
        <v>33.08</v>
      </c>
      <c r="I2089" s="257">
        <v>15720.68</v>
      </c>
    </row>
    <row r="2090" spans="3:9" x14ac:dyDescent="0.2">
      <c r="C2090" s="255">
        <v>45349</v>
      </c>
      <c r="D2090" s="256" t="s">
        <v>4974</v>
      </c>
      <c r="E2090" s="256" t="s">
        <v>4975</v>
      </c>
      <c r="F2090" s="256" t="s">
        <v>4959</v>
      </c>
      <c r="G2090" s="257">
        <v>80.599999999999994</v>
      </c>
      <c r="I2090" s="257">
        <v>15640.08</v>
      </c>
    </row>
    <row r="2091" spans="3:9" x14ac:dyDescent="0.2">
      <c r="C2091" s="255">
        <v>45349</v>
      </c>
      <c r="D2091" s="256" t="s">
        <v>4976</v>
      </c>
      <c r="E2091" s="256" t="s">
        <v>4977</v>
      </c>
      <c r="F2091" s="256" t="s">
        <v>4959</v>
      </c>
      <c r="G2091" s="257">
        <v>190</v>
      </c>
      <c r="I2091" s="257">
        <v>15450.08</v>
      </c>
    </row>
    <row r="2092" spans="3:9" x14ac:dyDescent="0.2">
      <c r="C2092" s="255">
        <v>45350</v>
      </c>
      <c r="D2092" s="256" t="s">
        <v>4978</v>
      </c>
      <c r="E2092" s="256" t="s">
        <v>4979</v>
      </c>
      <c r="F2092" s="256" t="s">
        <v>4980</v>
      </c>
      <c r="G2092" s="257">
        <v>45</v>
      </c>
      <c r="I2092" s="257">
        <v>15405.08</v>
      </c>
    </row>
    <row r="2093" spans="3:9" x14ac:dyDescent="0.2">
      <c r="C2093" s="255">
        <v>45350</v>
      </c>
      <c r="D2093" s="256" t="s">
        <v>4981</v>
      </c>
      <c r="E2093" s="256" t="s">
        <v>4982</v>
      </c>
      <c r="F2093" s="256" t="s">
        <v>4980</v>
      </c>
      <c r="G2093" s="257">
        <v>40</v>
      </c>
      <c r="I2093" s="257">
        <v>15365.08</v>
      </c>
    </row>
    <row r="2094" spans="3:9" x14ac:dyDescent="0.2">
      <c r="C2094" s="255">
        <v>45350</v>
      </c>
      <c r="D2094" s="256" t="s">
        <v>4983</v>
      </c>
      <c r="E2094" s="256" t="s">
        <v>4984</v>
      </c>
      <c r="F2094" s="256" t="s">
        <v>4980</v>
      </c>
      <c r="G2094" s="257">
        <v>153</v>
      </c>
      <c r="I2094" s="257">
        <v>15212.08</v>
      </c>
    </row>
    <row r="2095" spans="3:9" x14ac:dyDescent="0.2">
      <c r="C2095" s="255">
        <v>45350</v>
      </c>
      <c r="D2095" s="256" t="s">
        <v>4985</v>
      </c>
      <c r="E2095" s="256" t="s">
        <v>4986</v>
      </c>
      <c r="F2095" s="256" t="s">
        <v>4980</v>
      </c>
      <c r="G2095" s="257">
        <v>260</v>
      </c>
      <c r="I2095" s="257">
        <v>14952.08</v>
      </c>
    </row>
    <row r="2096" spans="3:9" x14ac:dyDescent="0.2">
      <c r="C2096" s="255">
        <v>45350</v>
      </c>
      <c r="D2096" s="256" t="s">
        <v>4987</v>
      </c>
      <c r="E2096" s="256" t="s">
        <v>4988</v>
      </c>
      <c r="F2096" s="256" t="s">
        <v>4980</v>
      </c>
      <c r="H2096" s="257">
        <v>260</v>
      </c>
      <c r="I2096" s="257">
        <v>15212.08</v>
      </c>
    </row>
    <row r="2097" spans="3:9" x14ac:dyDescent="0.2">
      <c r="C2097" s="255">
        <v>45350</v>
      </c>
      <c r="D2097" s="256" t="s">
        <v>4989</v>
      </c>
      <c r="E2097" s="256" t="s">
        <v>4990</v>
      </c>
      <c r="F2097" s="256" t="s">
        <v>4980</v>
      </c>
      <c r="G2097" s="257">
        <v>143.04</v>
      </c>
      <c r="I2097" s="257">
        <v>15069.04</v>
      </c>
    </row>
    <row r="2098" spans="3:9" x14ac:dyDescent="0.2">
      <c r="C2098" s="255">
        <v>45350</v>
      </c>
      <c r="D2098" s="256" t="s">
        <v>4991</v>
      </c>
      <c r="E2098" s="256" t="s">
        <v>4992</v>
      </c>
      <c r="F2098" s="256" t="s">
        <v>4980</v>
      </c>
      <c r="G2098" s="257">
        <v>79.55</v>
      </c>
      <c r="I2098" s="257">
        <v>14989.49</v>
      </c>
    </row>
    <row r="2099" spans="3:9" x14ac:dyDescent="0.2">
      <c r="C2099" s="255">
        <v>45350</v>
      </c>
      <c r="D2099" s="256" t="s">
        <v>4993</v>
      </c>
      <c r="E2099" s="256" t="s">
        <v>4994</v>
      </c>
      <c r="F2099" s="256" t="s">
        <v>4980</v>
      </c>
      <c r="G2099" s="257">
        <v>103</v>
      </c>
      <c r="I2099" s="257">
        <v>14886.49</v>
      </c>
    </row>
    <row r="2100" spans="3:9" x14ac:dyDescent="0.2">
      <c r="C2100" s="255">
        <v>45351</v>
      </c>
      <c r="D2100" s="256" t="s">
        <v>4995</v>
      </c>
      <c r="E2100" s="256" t="s">
        <v>4996</v>
      </c>
      <c r="F2100" s="256" t="s">
        <v>4997</v>
      </c>
      <c r="G2100" s="257">
        <v>80.900000000000006</v>
      </c>
      <c r="I2100" s="257">
        <v>14805.59</v>
      </c>
    </row>
    <row r="2101" spans="3:9" x14ac:dyDescent="0.2">
      <c r="C2101" s="255">
        <v>45351</v>
      </c>
      <c r="D2101" s="256" t="s">
        <v>4998</v>
      </c>
      <c r="E2101" s="256" t="s">
        <v>4999</v>
      </c>
      <c r="F2101" s="256" t="s">
        <v>4997</v>
      </c>
      <c r="G2101" s="257">
        <v>86.45</v>
      </c>
      <c r="I2101" s="257">
        <v>14719.14</v>
      </c>
    </row>
    <row r="2102" spans="3:9" x14ac:dyDescent="0.2">
      <c r="C2102" s="255">
        <v>45351</v>
      </c>
      <c r="D2102" s="256" t="s">
        <v>5000</v>
      </c>
      <c r="E2102" s="256" t="s">
        <v>5001</v>
      </c>
      <c r="F2102" s="256" t="s">
        <v>4997</v>
      </c>
      <c r="G2102" s="257">
        <v>200.94</v>
      </c>
      <c r="I2102" s="257">
        <v>14518.2</v>
      </c>
    </row>
    <row r="2103" spans="3:9" x14ac:dyDescent="0.2">
      <c r="C2103" s="255">
        <v>45351</v>
      </c>
      <c r="D2103" s="256" t="s">
        <v>5002</v>
      </c>
      <c r="E2103" s="256" t="s">
        <v>5003</v>
      </c>
      <c r="F2103" s="256" t="s">
        <v>4997</v>
      </c>
      <c r="G2103" s="257">
        <v>445.2</v>
      </c>
      <c r="I2103" s="257">
        <v>14073</v>
      </c>
    </row>
    <row r="2104" spans="3:9" x14ac:dyDescent="0.2">
      <c r="C2104" s="255">
        <v>45351</v>
      </c>
      <c r="D2104" s="256" t="s">
        <v>5004</v>
      </c>
      <c r="E2104" s="256" t="s">
        <v>5005</v>
      </c>
      <c r="F2104" s="256" t="s">
        <v>4997</v>
      </c>
      <c r="G2104" s="257">
        <v>82</v>
      </c>
      <c r="I2104" s="257">
        <v>13991</v>
      </c>
    </row>
    <row r="2105" spans="3:9" x14ac:dyDescent="0.2">
      <c r="C2105" s="255">
        <v>45351</v>
      </c>
      <c r="D2105" s="256" t="s">
        <v>5006</v>
      </c>
      <c r="E2105" s="256" t="s">
        <v>5007</v>
      </c>
      <c r="F2105" s="256" t="s">
        <v>4997</v>
      </c>
      <c r="G2105" s="257">
        <v>82</v>
      </c>
      <c r="I2105" s="257">
        <v>13909</v>
      </c>
    </row>
    <row r="2106" spans="3:9" x14ac:dyDescent="0.2">
      <c r="C2106" s="255">
        <v>45352</v>
      </c>
      <c r="D2106" s="256" t="s">
        <v>5008</v>
      </c>
      <c r="E2106" s="256" t="s">
        <v>5009</v>
      </c>
      <c r="F2106" s="256" t="s">
        <v>5010</v>
      </c>
      <c r="G2106" s="257">
        <v>61.7</v>
      </c>
      <c r="I2106" s="257">
        <v>13847.3</v>
      </c>
    </row>
    <row r="2107" spans="3:9" x14ac:dyDescent="0.2">
      <c r="C2107" s="255">
        <v>45352</v>
      </c>
      <c r="D2107" s="256" t="s">
        <v>5011</v>
      </c>
      <c r="E2107" s="256" t="s">
        <v>5012</v>
      </c>
      <c r="F2107" s="256" t="s">
        <v>5010</v>
      </c>
      <c r="G2107" s="257">
        <v>70</v>
      </c>
      <c r="I2107" s="257">
        <v>13777.3</v>
      </c>
    </row>
    <row r="2108" spans="3:9" x14ac:dyDescent="0.2">
      <c r="C2108" s="255">
        <v>45352</v>
      </c>
      <c r="D2108" s="256" t="s">
        <v>5013</v>
      </c>
      <c r="E2108" s="256" t="s">
        <v>5014</v>
      </c>
      <c r="F2108" s="256" t="s">
        <v>5010</v>
      </c>
      <c r="G2108" s="257">
        <v>30</v>
      </c>
      <c r="I2108" s="257">
        <v>13747.3</v>
      </c>
    </row>
    <row r="2109" spans="3:9" x14ac:dyDescent="0.2">
      <c r="C2109" s="255">
        <v>45353</v>
      </c>
      <c r="D2109" s="256" t="s">
        <v>5015</v>
      </c>
      <c r="E2109" s="256" t="s">
        <v>5016</v>
      </c>
      <c r="F2109" s="256" t="s">
        <v>5017</v>
      </c>
      <c r="H2109" s="257">
        <v>4575</v>
      </c>
      <c r="I2109" s="257">
        <v>18322.3</v>
      </c>
    </row>
    <row r="2110" spans="3:9" x14ac:dyDescent="0.2">
      <c r="C2110" s="255">
        <v>45353</v>
      </c>
      <c r="D2110" s="256" t="s">
        <v>5018</v>
      </c>
      <c r="E2110" s="256" t="s">
        <v>5019</v>
      </c>
      <c r="F2110" s="256" t="s">
        <v>5017</v>
      </c>
      <c r="H2110" s="257">
        <v>2025</v>
      </c>
      <c r="I2110" s="257">
        <v>20347.3</v>
      </c>
    </row>
    <row r="2111" spans="3:9" x14ac:dyDescent="0.2">
      <c r="C2111" s="255">
        <v>45353</v>
      </c>
      <c r="D2111" s="256" t="s">
        <v>5020</v>
      </c>
      <c r="E2111" s="256" t="s">
        <v>5021</v>
      </c>
      <c r="F2111" s="256" t="s">
        <v>5017</v>
      </c>
      <c r="G2111" s="257">
        <v>6600</v>
      </c>
      <c r="I2111" s="257">
        <v>13747.3</v>
      </c>
    </row>
    <row r="2112" spans="3:9" x14ac:dyDescent="0.2">
      <c r="C2112" s="255">
        <v>45353</v>
      </c>
      <c r="D2112" s="256" t="s">
        <v>5022</v>
      </c>
      <c r="E2112" s="256" t="s">
        <v>5023</v>
      </c>
      <c r="F2112" s="256" t="s">
        <v>5017</v>
      </c>
      <c r="G2112" s="257">
        <v>112</v>
      </c>
      <c r="I2112" s="257">
        <v>13635.3</v>
      </c>
    </row>
    <row r="2113" spans="3:9" x14ac:dyDescent="0.2">
      <c r="C2113" s="255">
        <v>45354</v>
      </c>
      <c r="D2113" s="256" t="s">
        <v>5024</v>
      </c>
      <c r="E2113" s="256" t="s">
        <v>5025</v>
      </c>
      <c r="F2113" s="256" t="s">
        <v>5026</v>
      </c>
      <c r="G2113" s="257">
        <v>200</v>
      </c>
      <c r="I2113" s="257">
        <v>13435.3</v>
      </c>
    </row>
    <row r="2114" spans="3:9" x14ac:dyDescent="0.2">
      <c r="C2114" s="255">
        <v>45354</v>
      </c>
      <c r="D2114" s="256" t="s">
        <v>5027</v>
      </c>
      <c r="E2114" s="256" t="s">
        <v>5028</v>
      </c>
      <c r="F2114" s="256" t="s">
        <v>5026</v>
      </c>
      <c r="G2114" s="257">
        <v>100</v>
      </c>
      <c r="I2114" s="257">
        <v>13335.3</v>
      </c>
    </row>
    <row r="2115" spans="3:9" x14ac:dyDescent="0.2">
      <c r="C2115" s="255">
        <v>45354</v>
      </c>
      <c r="D2115" s="256" t="s">
        <v>5029</v>
      </c>
      <c r="E2115" s="256" t="s">
        <v>5030</v>
      </c>
      <c r="F2115" s="256" t="s">
        <v>5026</v>
      </c>
      <c r="G2115" s="257">
        <v>100</v>
      </c>
      <c r="I2115" s="257">
        <v>13235.3</v>
      </c>
    </row>
    <row r="2116" spans="3:9" x14ac:dyDescent="0.2">
      <c r="C2116" s="255">
        <v>45355</v>
      </c>
      <c r="D2116" s="256" t="s">
        <v>5031</v>
      </c>
      <c r="E2116" s="256" t="s">
        <v>5032</v>
      </c>
      <c r="F2116" s="256" t="s">
        <v>5033</v>
      </c>
      <c r="G2116" s="257">
        <v>68</v>
      </c>
      <c r="I2116" s="257">
        <v>13167.3</v>
      </c>
    </row>
    <row r="2117" spans="3:9" x14ac:dyDescent="0.2">
      <c r="C2117" s="255">
        <v>45355</v>
      </c>
      <c r="D2117" s="256" t="s">
        <v>5034</v>
      </c>
      <c r="E2117" s="256" t="s">
        <v>5035</v>
      </c>
      <c r="F2117" s="256" t="s">
        <v>5033</v>
      </c>
      <c r="G2117" s="257">
        <v>102.5</v>
      </c>
      <c r="I2117" s="257">
        <v>13064.8</v>
      </c>
    </row>
    <row r="2118" spans="3:9" x14ac:dyDescent="0.2">
      <c r="C2118" s="255">
        <v>45355</v>
      </c>
      <c r="D2118" s="256" t="s">
        <v>5036</v>
      </c>
      <c r="E2118" s="256" t="s">
        <v>5037</v>
      </c>
      <c r="F2118" s="256" t="s">
        <v>5033</v>
      </c>
      <c r="H2118" s="257">
        <v>14000</v>
      </c>
      <c r="I2118" s="257">
        <v>27064.799999999999</v>
      </c>
    </row>
    <row r="2119" spans="3:9" x14ac:dyDescent="0.2">
      <c r="C2119" s="255">
        <v>45355</v>
      </c>
      <c r="D2119" s="256" t="s">
        <v>5038</v>
      </c>
      <c r="E2119" s="256" t="s">
        <v>5039</v>
      </c>
      <c r="F2119" s="256" t="s">
        <v>5033</v>
      </c>
      <c r="G2119" s="257">
        <v>83.5</v>
      </c>
      <c r="I2119" s="257">
        <v>26981.3</v>
      </c>
    </row>
    <row r="2120" spans="3:9" x14ac:dyDescent="0.2">
      <c r="C2120" s="255">
        <v>45355</v>
      </c>
      <c r="D2120" s="256" t="s">
        <v>5040</v>
      </c>
      <c r="E2120" s="256" t="s">
        <v>5041</v>
      </c>
      <c r="F2120" s="256" t="s">
        <v>5033</v>
      </c>
      <c r="H2120" s="257">
        <v>1600</v>
      </c>
      <c r="I2120" s="257">
        <v>28581.3</v>
      </c>
    </row>
    <row r="2121" spans="3:9" x14ac:dyDescent="0.2">
      <c r="C2121" s="255">
        <v>45356</v>
      </c>
      <c r="D2121" s="256" t="s">
        <v>5042</v>
      </c>
      <c r="E2121" s="256" t="s">
        <v>5043</v>
      </c>
      <c r="F2121" s="256" t="s">
        <v>5044</v>
      </c>
      <c r="G2121" s="257">
        <v>50</v>
      </c>
      <c r="I2121" s="257">
        <v>28531.3</v>
      </c>
    </row>
    <row r="2122" spans="3:9" x14ac:dyDescent="0.2">
      <c r="C2122" s="255">
        <v>45356</v>
      </c>
      <c r="D2122" s="256" t="s">
        <v>5045</v>
      </c>
      <c r="E2122" s="256" t="s">
        <v>5046</v>
      </c>
      <c r="F2122" s="256" t="s">
        <v>5044</v>
      </c>
      <c r="G2122" s="257">
        <v>10</v>
      </c>
      <c r="I2122" s="257">
        <v>28521.3</v>
      </c>
    </row>
    <row r="2123" spans="3:9" x14ac:dyDescent="0.2">
      <c r="C2123" s="255">
        <v>45356</v>
      </c>
      <c r="D2123" s="256" t="s">
        <v>5047</v>
      </c>
      <c r="E2123" s="256" t="s">
        <v>5048</v>
      </c>
      <c r="F2123" s="256" t="s">
        <v>5044</v>
      </c>
      <c r="G2123" s="257">
        <v>5</v>
      </c>
      <c r="I2123" s="257">
        <v>28516.3</v>
      </c>
    </row>
    <row r="2124" spans="3:9" x14ac:dyDescent="0.2">
      <c r="C2124" s="255">
        <v>45356</v>
      </c>
      <c r="D2124" s="256" t="s">
        <v>5049</v>
      </c>
      <c r="E2124" s="256" t="s">
        <v>5050</v>
      </c>
      <c r="F2124" s="256" t="s">
        <v>5044</v>
      </c>
      <c r="G2124" s="257">
        <v>71.45</v>
      </c>
      <c r="I2124" s="257">
        <v>28444.85</v>
      </c>
    </row>
    <row r="2125" spans="3:9" x14ac:dyDescent="0.2">
      <c r="C2125" s="255">
        <v>45357</v>
      </c>
      <c r="D2125" s="256" t="s">
        <v>5051</v>
      </c>
      <c r="E2125" s="256" t="s">
        <v>5052</v>
      </c>
      <c r="F2125" s="256" t="s">
        <v>5053</v>
      </c>
      <c r="G2125" s="257">
        <v>20</v>
      </c>
      <c r="I2125" s="257">
        <v>28424.85</v>
      </c>
    </row>
    <row r="2126" spans="3:9" x14ac:dyDescent="0.2">
      <c r="C2126" s="255">
        <v>45357</v>
      </c>
      <c r="D2126" s="256" t="s">
        <v>5054</v>
      </c>
      <c r="E2126" s="256" t="s">
        <v>5055</v>
      </c>
      <c r="F2126" s="256" t="s">
        <v>5053</v>
      </c>
      <c r="G2126" s="257">
        <v>50</v>
      </c>
      <c r="I2126" s="257">
        <v>28374.85</v>
      </c>
    </row>
    <row r="2127" spans="3:9" x14ac:dyDescent="0.2">
      <c r="C2127" s="255">
        <v>45357</v>
      </c>
      <c r="D2127" s="256" t="s">
        <v>5056</v>
      </c>
      <c r="E2127" s="256" t="s">
        <v>5057</v>
      </c>
      <c r="F2127" s="256" t="s">
        <v>5053</v>
      </c>
      <c r="G2127" s="257">
        <v>40</v>
      </c>
      <c r="I2127" s="257">
        <v>28334.85</v>
      </c>
    </row>
    <row r="2128" spans="3:9" x14ac:dyDescent="0.2">
      <c r="C2128" s="255">
        <v>45357</v>
      </c>
      <c r="D2128" s="256" t="s">
        <v>5058</v>
      </c>
      <c r="E2128" s="256" t="s">
        <v>5059</v>
      </c>
      <c r="F2128" s="256" t="s">
        <v>5053</v>
      </c>
      <c r="G2128" s="257">
        <v>25</v>
      </c>
      <c r="I2128" s="257">
        <v>28309.85</v>
      </c>
    </row>
    <row r="2129" spans="3:9" x14ac:dyDescent="0.2">
      <c r="C2129" s="255">
        <v>45357</v>
      </c>
      <c r="D2129" s="256" t="s">
        <v>5060</v>
      </c>
      <c r="E2129" s="256" t="s">
        <v>5061</v>
      </c>
      <c r="F2129" s="256" t="s">
        <v>5053</v>
      </c>
      <c r="G2129" s="257">
        <v>18</v>
      </c>
      <c r="I2129" s="257">
        <v>28291.85</v>
      </c>
    </row>
    <row r="2130" spans="3:9" x14ac:dyDescent="0.2">
      <c r="C2130" s="255">
        <v>45357</v>
      </c>
      <c r="D2130" s="256" t="s">
        <v>5062</v>
      </c>
      <c r="E2130" s="256" t="s">
        <v>5063</v>
      </c>
      <c r="F2130" s="256" t="s">
        <v>5053</v>
      </c>
      <c r="G2130" s="257">
        <v>89.3</v>
      </c>
      <c r="I2130" s="257">
        <v>28202.55</v>
      </c>
    </row>
    <row r="2131" spans="3:9" x14ac:dyDescent="0.2">
      <c r="C2131" s="255">
        <v>45358</v>
      </c>
      <c r="D2131" s="256" t="s">
        <v>5064</v>
      </c>
      <c r="E2131" s="256" t="s">
        <v>5065</v>
      </c>
      <c r="F2131" s="256" t="s">
        <v>5066</v>
      </c>
      <c r="G2131" s="257">
        <v>60</v>
      </c>
      <c r="I2131" s="257">
        <v>28142.55</v>
      </c>
    </row>
    <row r="2132" spans="3:9" x14ac:dyDescent="0.2">
      <c r="C2132" s="255">
        <v>45358</v>
      </c>
      <c r="D2132" s="256" t="s">
        <v>5067</v>
      </c>
      <c r="E2132" s="256" t="s">
        <v>5068</v>
      </c>
      <c r="F2132" s="256" t="s">
        <v>5066</v>
      </c>
      <c r="H2132" s="257">
        <v>515</v>
      </c>
      <c r="I2132" s="257">
        <v>28657.55</v>
      </c>
    </row>
    <row r="2133" spans="3:9" x14ac:dyDescent="0.2">
      <c r="C2133" s="255">
        <v>45358</v>
      </c>
      <c r="D2133" s="256" t="s">
        <v>5069</v>
      </c>
      <c r="E2133" s="256" t="s">
        <v>5070</v>
      </c>
      <c r="F2133" s="256" t="s">
        <v>5066</v>
      </c>
      <c r="H2133" s="257">
        <v>1792</v>
      </c>
      <c r="I2133" s="257">
        <v>30449.55</v>
      </c>
    </row>
    <row r="2134" spans="3:9" x14ac:dyDescent="0.2">
      <c r="C2134" s="255">
        <v>45358</v>
      </c>
      <c r="D2134" s="256" t="s">
        <v>5071</v>
      </c>
      <c r="E2134" s="256" t="s">
        <v>5072</v>
      </c>
      <c r="F2134" s="256" t="s">
        <v>5066</v>
      </c>
      <c r="G2134" s="257">
        <v>80</v>
      </c>
      <c r="I2134" s="257">
        <v>30369.55</v>
      </c>
    </row>
    <row r="2135" spans="3:9" x14ac:dyDescent="0.2">
      <c r="C2135" s="255">
        <v>45358</v>
      </c>
      <c r="D2135" s="256" t="s">
        <v>5073</v>
      </c>
      <c r="E2135" s="256" t="s">
        <v>5074</v>
      </c>
      <c r="F2135" s="256" t="s">
        <v>5066</v>
      </c>
      <c r="H2135" s="257">
        <v>100</v>
      </c>
      <c r="I2135" s="257">
        <v>30469.55</v>
      </c>
    </row>
    <row r="2136" spans="3:9" x14ac:dyDescent="0.2">
      <c r="C2136" s="255">
        <v>45358</v>
      </c>
      <c r="D2136" s="256" t="s">
        <v>5075</v>
      </c>
      <c r="E2136" s="256" t="s">
        <v>5076</v>
      </c>
      <c r="F2136" s="256" t="s">
        <v>5066</v>
      </c>
      <c r="H2136" s="257">
        <v>1570</v>
      </c>
      <c r="I2136" s="257">
        <v>32039.55</v>
      </c>
    </row>
    <row r="2137" spans="3:9" x14ac:dyDescent="0.2">
      <c r="C2137" s="255">
        <v>45358</v>
      </c>
      <c r="D2137" s="256" t="s">
        <v>5077</v>
      </c>
      <c r="E2137" s="256" t="s">
        <v>5078</v>
      </c>
      <c r="F2137" s="256" t="s">
        <v>5066</v>
      </c>
      <c r="H2137" s="257">
        <v>1638</v>
      </c>
      <c r="I2137" s="257">
        <v>33677.550000000003</v>
      </c>
    </row>
    <row r="2138" spans="3:9" x14ac:dyDescent="0.2">
      <c r="C2138" s="255">
        <v>45358</v>
      </c>
      <c r="D2138" s="256" t="s">
        <v>5079</v>
      </c>
      <c r="E2138" s="256" t="s">
        <v>5080</v>
      </c>
      <c r="F2138" s="256" t="s">
        <v>5066</v>
      </c>
      <c r="G2138" s="257">
        <v>25</v>
      </c>
      <c r="I2138" s="257">
        <v>33652.550000000003</v>
      </c>
    </row>
    <row r="2139" spans="3:9" x14ac:dyDescent="0.2">
      <c r="C2139" s="255">
        <v>45358</v>
      </c>
      <c r="D2139" s="256" t="s">
        <v>5081</v>
      </c>
      <c r="E2139" s="256" t="s">
        <v>5082</v>
      </c>
      <c r="F2139" s="256" t="s">
        <v>5066</v>
      </c>
      <c r="G2139" s="257">
        <v>50</v>
      </c>
      <c r="I2139" s="257">
        <v>33602.550000000003</v>
      </c>
    </row>
    <row r="2140" spans="3:9" x14ac:dyDescent="0.2">
      <c r="C2140" s="255">
        <v>45358</v>
      </c>
      <c r="D2140" s="256" t="s">
        <v>5083</v>
      </c>
      <c r="E2140" s="256" t="s">
        <v>5084</v>
      </c>
      <c r="F2140" s="256" t="s">
        <v>5066</v>
      </c>
      <c r="G2140" s="257">
        <v>80.849999999999994</v>
      </c>
      <c r="I2140" s="257">
        <v>33521.699999999997</v>
      </c>
    </row>
    <row r="2141" spans="3:9" x14ac:dyDescent="0.2">
      <c r="C2141" s="255">
        <v>45359</v>
      </c>
      <c r="D2141" s="256" t="s">
        <v>5085</v>
      </c>
      <c r="E2141" s="256" t="s">
        <v>5086</v>
      </c>
      <c r="F2141" s="256" t="s">
        <v>5087</v>
      </c>
      <c r="G2141" s="257">
        <v>94.6</v>
      </c>
      <c r="I2141" s="257">
        <v>33427.1</v>
      </c>
    </row>
    <row r="2142" spans="3:9" x14ac:dyDescent="0.2">
      <c r="C2142" s="255">
        <v>45359</v>
      </c>
      <c r="D2142" s="256" t="s">
        <v>5088</v>
      </c>
      <c r="E2142" s="256" t="s">
        <v>5089</v>
      </c>
      <c r="F2142" s="256" t="s">
        <v>5087</v>
      </c>
      <c r="G2142" s="257">
        <v>144.81</v>
      </c>
      <c r="I2142" s="257">
        <v>33282.29</v>
      </c>
    </row>
    <row r="2143" spans="3:9" x14ac:dyDescent="0.2">
      <c r="C2143" s="255">
        <v>45359</v>
      </c>
      <c r="D2143" s="256" t="s">
        <v>5090</v>
      </c>
      <c r="E2143" s="256" t="s">
        <v>5091</v>
      </c>
      <c r="F2143" s="256" t="s">
        <v>5087</v>
      </c>
      <c r="G2143" s="257">
        <v>30</v>
      </c>
      <c r="I2143" s="257">
        <v>33252.29</v>
      </c>
    </row>
    <row r="2144" spans="3:9" x14ac:dyDescent="0.2">
      <c r="C2144" s="255">
        <v>45359</v>
      </c>
      <c r="D2144" s="256" t="s">
        <v>5092</v>
      </c>
      <c r="E2144" s="256" t="s">
        <v>5093</v>
      </c>
      <c r="F2144" s="256" t="s">
        <v>5087</v>
      </c>
      <c r="G2144" s="257">
        <v>5</v>
      </c>
      <c r="I2144" s="257">
        <v>33247.29</v>
      </c>
    </row>
    <row r="2145" spans="3:9" x14ac:dyDescent="0.2">
      <c r="C2145" s="255">
        <v>45359</v>
      </c>
      <c r="D2145" s="256" t="s">
        <v>5094</v>
      </c>
      <c r="E2145" s="256" t="s">
        <v>5095</v>
      </c>
      <c r="F2145" s="256" t="s">
        <v>5087</v>
      </c>
      <c r="G2145" s="257">
        <v>90</v>
      </c>
      <c r="I2145" s="257">
        <v>33157.29</v>
      </c>
    </row>
    <row r="2146" spans="3:9" x14ac:dyDescent="0.2">
      <c r="C2146" s="255">
        <v>45360</v>
      </c>
      <c r="D2146" s="256" t="s">
        <v>5096</v>
      </c>
      <c r="E2146" s="256" t="s">
        <v>5097</v>
      </c>
      <c r="F2146" s="256" t="s">
        <v>5098</v>
      </c>
      <c r="G2146" s="257">
        <v>120</v>
      </c>
      <c r="I2146" s="257">
        <v>33037.29</v>
      </c>
    </row>
    <row r="2147" spans="3:9" x14ac:dyDescent="0.2">
      <c r="C2147" s="255">
        <v>45360</v>
      </c>
      <c r="D2147" s="256" t="s">
        <v>5099</v>
      </c>
      <c r="E2147" s="256" t="s">
        <v>5100</v>
      </c>
      <c r="F2147" s="256" t="s">
        <v>5098</v>
      </c>
      <c r="G2147" s="257">
        <v>93.97</v>
      </c>
      <c r="I2147" s="257">
        <v>32943.32</v>
      </c>
    </row>
    <row r="2148" spans="3:9" x14ac:dyDescent="0.2">
      <c r="C2148" s="255">
        <v>45361</v>
      </c>
      <c r="D2148" s="256" t="s">
        <v>5101</v>
      </c>
      <c r="E2148" s="256" t="s">
        <v>5102</v>
      </c>
      <c r="F2148" s="256" t="s">
        <v>5103</v>
      </c>
      <c r="G2148" s="257">
        <v>237.5</v>
      </c>
      <c r="I2148" s="257">
        <v>32705.82</v>
      </c>
    </row>
    <row r="2149" spans="3:9" x14ac:dyDescent="0.2">
      <c r="C2149" s="255">
        <v>45361</v>
      </c>
      <c r="D2149" s="256" t="s">
        <v>5104</v>
      </c>
      <c r="E2149" s="256" t="s">
        <v>5105</v>
      </c>
      <c r="F2149" s="256" t="s">
        <v>5103</v>
      </c>
      <c r="H2149" s="257">
        <v>1624</v>
      </c>
      <c r="I2149" s="257">
        <v>34329.82</v>
      </c>
    </row>
    <row r="2150" spans="3:9" x14ac:dyDescent="0.2">
      <c r="C2150" s="255">
        <v>45361</v>
      </c>
      <c r="D2150" s="256" t="s">
        <v>5106</v>
      </c>
      <c r="E2150" s="256" t="s">
        <v>5107</v>
      </c>
      <c r="F2150" s="256" t="s">
        <v>5103</v>
      </c>
      <c r="G2150" s="257">
        <v>60</v>
      </c>
      <c r="I2150" s="257">
        <v>34269.82</v>
      </c>
    </row>
    <row r="2151" spans="3:9" x14ac:dyDescent="0.2">
      <c r="C2151" s="255">
        <v>45361</v>
      </c>
      <c r="D2151" s="256" t="s">
        <v>5108</v>
      </c>
      <c r="E2151" s="256" t="s">
        <v>5109</v>
      </c>
      <c r="F2151" s="256" t="s">
        <v>5103</v>
      </c>
      <c r="G2151" s="257">
        <v>120</v>
      </c>
      <c r="I2151" s="257">
        <v>34149.82</v>
      </c>
    </row>
    <row r="2152" spans="3:9" x14ac:dyDescent="0.2">
      <c r="C2152" s="255">
        <v>45361</v>
      </c>
      <c r="D2152" s="256" t="s">
        <v>5110</v>
      </c>
      <c r="E2152" s="256" t="s">
        <v>5111</v>
      </c>
      <c r="F2152" s="256" t="s">
        <v>5103</v>
      </c>
      <c r="G2152" s="257">
        <v>120</v>
      </c>
      <c r="I2152" s="257">
        <v>34029.82</v>
      </c>
    </row>
    <row r="2153" spans="3:9" x14ac:dyDescent="0.2">
      <c r="C2153" s="255">
        <v>45361</v>
      </c>
      <c r="D2153" s="256" t="s">
        <v>5112</v>
      </c>
      <c r="E2153" s="256" t="s">
        <v>5113</v>
      </c>
      <c r="F2153" s="256" t="s">
        <v>5103</v>
      </c>
      <c r="G2153" s="257">
        <v>51.34</v>
      </c>
      <c r="I2153" s="257">
        <v>33978.480000000003</v>
      </c>
    </row>
    <row r="2154" spans="3:9" x14ac:dyDescent="0.2">
      <c r="C2154" s="255">
        <v>45361</v>
      </c>
      <c r="D2154" s="256" t="s">
        <v>5114</v>
      </c>
      <c r="E2154" s="256" t="s">
        <v>5115</v>
      </c>
      <c r="F2154" s="256" t="s">
        <v>5103</v>
      </c>
      <c r="H2154" s="257">
        <v>135</v>
      </c>
      <c r="I2154" s="257">
        <v>34113.480000000003</v>
      </c>
    </row>
    <row r="2155" spans="3:9" x14ac:dyDescent="0.2">
      <c r="C2155" s="255">
        <v>45362</v>
      </c>
      <c r="D2155" s="256" t="s">
        <v>5116</v>
      </c>
      <c r="E2155" s="256" t="s">
        <v>5117</v>
      </c>
      <c r="F2155" s="256" t="s">
        <v>5118</v>
      </c>
      <c r="G2155" s="257">
        <v>144.9</v>
      </c>
      <c r="I2155" s="257">
        <v>33968.58</v>
      </c>
    </row>
    <row r="2156" spans="3:9" x14ac:dyDescent="0.2">
      <c r="C2156" s="255">
        <v>45362</v>
      </c>
      <c r="D2156" s="256" t="s">
        <v>5119</v>
      </c>
      <c r="E2156" s="256" t="s">
        <v>5120</v>
      </c>
      <c r="F2156" s="256" t="s">
        <v>5118</v>
      </c>
      <c r="G2156" s="257">
        <v>475</v>
      </c>
      <c r="I2156" s="257">
        <v>33493.58</v>
      </c>
    </row>
    <row r="2157" spans="3:9" x14ac:dyDescent="0.2">
      <c r="C2157" s="255">
        <v>45362</v>
      </c>
      <c r="D2157" s="256" t="s">
        <v>5121</v>
      </c>
      <c r="E2157" s="256" t="s">
        <v>5122</v>
      </c>
      <c r="F2157" s="256" t="s">
        <v>5118</v>
      </c>
      <c r="G2157" s="257">
        <v>177</v>
      </c>
      <c r="I2157" s="257">
        <v>33316.58</v>
      </c>
    </row>
    <row r="2158" spans="3:9" x14ac:dyDescent="0.2">
      <c r="C2158" s="255">
        <v>45362</v>
      </c>
      <c r="D2158" s="256" t="s">
        <v>5123</v>
      </c>
      <c r="E2158" s="256" t="s">
        <v>5124</v>
      </c>
      <c r="F2158" s="256" t="s">
        <v>5118</v>
      </c>
      <c r="H2158" s="257">
        <v>200</v>
      </c>
      <c r="I2158" s="257">
        <v>33516.58</v>
      </c>
    </row>
    <row r="2159" spans="3:9" x14ac:dyDescent="0.2">
      <c r="C2159" s="255">
        <v>45362</v>
      </c>
      <c r="D2159" s="256" t="s">
        <v>5125</v>
      </c>
      <c r="E2159" s="256" t="s">
        <v>5126</v>
      </c>
      <c r="F2159" s="256" t="s">
        <v>5118</v>
      </c>
      <c r="H2159" s="257">
        <v>35000</v>
      </c>
      <c r="I2159" s="257">
        <v>68516.58</v>
      </c>
    </row>
    <row r="2160" spans="3:9" x14ac:dyDescent="0.2">
      <c r="C2160" s="255">
        <v>45362</v>
      </c>
      <c r="D2160" s="256" t="s">
        <v>5127</v>
      </c>
      <c r="E2160" s="256" t="s">
        <v>5128</v>
      </c>
      <c r="F2160" s="256" t="s">
        <v>5118</v>
      </c>
      <c r="G2160" s="257">
        <v>237.5</v>
      </c>
      <c r="I2160" s="257">
        <v>68279.08</v>
      </c>
    </row>
    <row r="2161" spans="3:9" x14ac:dyDescent="0.2">
      <c r="C2161" s="255">
        <v>45362</v>
      </c>
      <c r="D2161" s="256" t="s">
        <v>5129</v>
      </c>
      <c r="E2161" s="256" t="s">
        <v>5130</v>
      </c>
      <c r="F2161" s="256" t="s">
        <v>5118</v>
      </c>
      <c r="G2161" s="257">
        <v>576.35</v>
      </c>
      <c r="I2161" s="257">
        <v>67702.73</v>
      </c>
    </row>
    <row r="2162" spans="3:9" x14ac:dyDescent="0.2">
      <c r="C2162" s="255">
        <v>45362</v>
      </c>
      <c r="D2162" s="256" t="s">
        <v>5131</v>
      </c>
      <c r="E2162" s="256" t="s">
        <v>5132</v>
      </c>
      <c r="F2162" s="256" t="s">
        <v>5118</v>
      </c>
      <c r="H2162" s="257">
        <v>576</v>
      </c>
      <c r="I2162" s="257">
        <v>68278.73</v>
      </c>
    </row>
    <row r="2163" spans="3:9" x14ac:dyDescent="0.2">
      <c r="C2163" s="255">
        <v>45362</v>
      </c>
      <c r="D2163" s="256" t="s">
        <v>5133</v>
      </c>
      <c r="E2163" s="256" t="s">
        <v>5134</v>
      </c>
      <c r="F2163" s="256" t="s">
        <v>5118</v>
      </c>
      <c r="G2163" s="257">
        <v>20</v>
      </c>
      <c r="I2163" s="257">
        <v>68258.73</v>
      </c>
    </row>
    <row r="2164" spans="3:9" x14ac:dyDescent="0.2">
      <c r="C2164" s="255">
        <v>45362</v>
      </c>
      <c r="D2164" s="256" t="s">
        <v>5135</v>
      </c>
      <c r="E2164" s="256" t="s">
        <v>5136</v>
      </c>
      <c r="F2164" s="256" t="s">
        <v>5118</v>
      </c>
      <c r="G2164" s="257">
        <v>24</v>
      </c>
      <c r="I2164" s="257">
        <v>68234.73</v>
      </c>
    </row>
    <row r="2165" spans="3:9" x14ac:dyDescent="0.2">
      <c r="C2165" s="255">
        <v>45363</v>
      </c>
      <c r="D2165" s="256" t="s">
        <v>5137</v>
      </c>
      <c r="E2165" s="256" t="s">
        <v>5138</v>
      </c>
      <c r="F2165" s="256" t="s">
        <v>5139</v>
      </c>
      <c r="G2165" s="257">
        <v>144.9</v>
      </c>
      <c r="I2165" s="257">
        <v>68089.83</v>
      </c>
    </row>
    <row r="2166" spans="3:9" x14ac:dyDescent="0.2">
      <c r="C2166" s="255">
        <v>45363</v>
      </c>
      <c r="D2166" s="256" t="s">
        <v>5140</v>
      </c>
      <c r="E2166" s="256" t="s">
        <v>5141</v>
      </c>
      <c r="F2166" s="256" t="s">
        <v>5139</v>
      </c>
      <c r="G2166" s="257">
        <v>126.6</v>
      </c>
      <c r="I2166" s="257">
        <v>67963.23</v>
      </c>
    </row>
    <row r="2167" spans="3:9" x14ac:dyDescent="0.2">
      <c r="C2167" s="255">
        <v>45363</v>
      </c>
      <c r="D2167" s="256" t="s">
        <v>5142</v>
      </c>
      <c r="E2167" s="256" t="s">
        <v>5143</v>
      </c>
      <c r="F2167" s="256" t="s">
        <v>5139</v>
      </c>
      <c r="G2167" s="257">
        <v>80</v>
      </c>
      <c r="I2167" s="257">
        <v>67883.23</v>
      </c>
    </row>
    <row r="2168" spans="3:9" x14ac:dyDescent="0.2">
      <c r="C2168" s="255">
        <v>45363</v>
      </c>
      <c r="D2168" s="256" t="s">
        <v>5144</v>
      </c>
      <c r="E2168" s="256" t="s">
        <v>5145</v>
      </c>
      <c r="F2168" s="256" t="s">
        <v>5139</v>
      </c>
      <c r="H2168" s="257">
        <v>276</v>
      </c>
      <c r="I2168" s="257">
        <v>68159.23</v>
      </c>
    </row>
    <row r="2169" spans="3:9" x14ac:dyDescent="0.2">
      <c r="C2169" s="255">
        <v>45364</v>
      </c>
      <c r="D2169" s="256" t="s">
        <v>5146</v>
      </c>
      <c r="E2169" s="256" t="s">
        <v>5147</v>
      </c>
      <c r="F2169" s="256" t="s">
        <v>5148</v>
      </c>
      <c r="G2169" s="257">
        <v>125.8</v>
      </c>
      <c r="I2169" s="257">
        <v>68033.429999999993</v>
      </c>
    </row>
    <row r="2170" spans="3:9" x14ac:dyDescent="0.2">
      <c r="C2170" s="255">
        <v>45364</v>
      </c>
      <c r="D2170" s="256" t="s">
        <v>5149</v>
      </c>
      <c r="E2170" s="256" t="s">
        <v>5150</v>
      </c>
      <c r="F2170" s="256" t="s">
        <v>5148</v>
      </c>
      <c r="H2170" s="257">
        <v>93.6</v>
      </c>
      <c r="I2170" s="257">
        <v>68127.03</v>
      </c>
    </row>
    <row r="2171" spans="3:9" x14ac:dyDescent="0.2">
      <c r="C2171" s="255">
        <v>45364</v>
      </c>
      <c r="D2171" s="256" t="s">
        <v>5151</v>
      </c>
      <c r="E2171" s="256" t="s">
        <v>5152</v>
      </c>
      <c r="F2171" s="256" t="s">
        <v>5148</v>
      </c>
      <c r="G2171" s="257">
        <v>475</v>
      </c>
      <c r="I2171" s="257">
        <v>67652.03</v>
      </c>
    </row>
    <row r="2172" spans="3:9" x14ac:dyDescent="0.2">
      <c r="C2172" s="255">
        <v>45364</v>
      </c>
      <c r="D2172" s="256" t="s">
        <v>5153</v>
      </c>
      <c r="E2172" s="256" t="s">
        <v>5154</v>
      </c>
      <c r="F2172" s="256" t="s">
        <v>5148</v>
      </c>
      <c r="G2172" s="257">
        <v>109.93</v>
      </c>
      <c r="I2172" s="257">
        <v>67542.100000000006</v>
      </c>
    </row>
    <row r="2173" spans="3:9" x14ac:dyDescent="0.2">
      <c r="C2173" s="255">
        <v>45364</v>
      </c>
      <c r="D2173" s="256" t="s">
        <v>5155</v>
      </c>
      <c r="E2173" s="256" t="s">
        <v>5156</v>
      </c>
      <c r="F2173" s="256" t="s">
        <v>5148</v>
      </c>
      <c r="G2173" s="257">
        <v>237.5</v>
      </c>
      <c r="I2173" s="257">
        <v>67304.600000000006</v>
      </c>
    </row>
    <row r="2174" spans="3:9" x14ac:dyDescent="0.2">
      <c r="C2174" s="255">
        <v>45364</v>
      </c>
      <c r="D2174" s="256" t="s">
        <v>5157</v>
      </c>
      <c r="E2174" s="256" t="s">
        <v>5158</v>
      </c>
      <c r="F2174" s="256" t="s">
        <v>5148</v>
      </c>
      <c r="G2174" s="257">
        <v>110</v>
      </c>
      <c r="I2174" s="257">
        <v>67194.600000000006</v>
      </c>
    </row>
    <row r="2175" spans="3:9" x14ac:dyDescent="0.2">
      <c r="C2175" s="255">
        <v>45364</v>
      </c>
      <c r="D2175" s="256" t="s">
        <v>5159</v>
      </c>
      <c r="E2175" s="256" t="s">
        <v>5160</v>
      </c>
      <c r="F2175" s="256" t="s">
        <v>5148</v>
      </c>
      <c r="G2175" s="257">
        <v>105</v>
      </c>
      <c r="I2175" s="257">
        <v>67089.600000000006</v>
      </c>
    </row>
    <row r="2176" spans="3:9" x14ac:dyDescent="0.2">
      <c r="C2176" s="255">
        <v>45365</v>
      </c>
      <c r="D2176" s="256" t="s">
        <v>5161</v>
      </c>
      <c r="E2176" s="256" t="s">
        <v>5162</v>
      </c>
      <c r="F2176" s="256" t="s">
        <v>5163</v>
      </c>
      <c r="G2176" s="257">
        <v>430</v>
      </c>
      <c r="I2176" s="257">
        <v>66659.600000000006</v>
      </c>
    </row>
    <row r="2177" spans="3:9" x14ac:dyDescent="0.2">
      <c r="C2177" s="255">
        <v>45365</v>
      </c>
      <c r="D2177" s="256" t="s">
        <v>5164</v>
      </c>
      <c r="E2177" s="256" t="s">
        <v>5165</v>
      </c>
      <c r="F2177" s="256" t="s">
        <v>5163</v>
      </c>
      <c r="G2177" s="257">
        <v>24</v>
      </c>
      <c r="I2177" s="257">
        <v>66635.600000000006</v>
      </c>
    </row>
    <row r="2178" spans="3:9" x14ac:dyDescent="0.2">
      <c r="C2178" s="255">
        <v>45365</v>
      </c>
      <c r="D2178" s="256" t="s">
        <v>5166</v>
      </c>
      <c r="E2178" s="256" t="s">
        <v>5167</v>
      </c>
      <c r="F2178" s="256" t="s">
        <v>5163</v>
      </c>
      <c r="G2178" s="257">
        <v>78</v>
      </c>
      <c r="I2178" s="257">
        <v>66557.600000000006</v>
      </c>
    </row>
    <row r="2179" spans="3:9" x14ac:dyDescent="0.2">
      <c r="C2179" s="255">
        <v>45365</v>
      </c>
      <c r="D2179" s="256" t="s">
        <v>5168</v>
      </c>
      <c r="E2179" s="256" t="s">
        <v>5169</v>
      </c>
      <c r="F2179" s="256" t="s">
        <v>5163</v>
      </c>
      <c r="G2179" s="257">
        <v>308.75</v>
      </c>
      <c r="I2179" s="257">
        <v>66248.850000000006</v>
      </c>
    </row>
    <row r="2180" spans="3:9" x14ac:dyDescent="0.2">
      <c r="C2180" s="255">
        <v>45365</v>
      </c>
      <c r="D2180" s="256" t="s">
        <v>5170</v>
      </c>
      <c r="E2180" s="256" t="s">
        <v>5171</v>
      </c>
      <c r="F2180" s="256" t="s">
        <v>5163</v>
      </c>
      <c r="G2180" s="257">
        <v>55.33</v>
      </c>
      <c r="I2180" s="257">
        <v>66193.52</v>
      </c>
    </row>
    <row r="2181" spans="3:9" x14ac:dyDescent="0.2">
      <c r="C2181" s="255">
        <v>45365</v>
      </c>
      <c r="D2181" s="256" t="s">
        <v>5172</v>
      </c>
      <c r="E2181" s="256" t="s">
        <v>5173</v>
      </c>
      <c r="F2181" s="256" t="s">
        <v>5163</v>
      </c>
      <c r="H2181" s="257">
        <v>110</v>
      </c>
      <c r="I2181" s="257">
        <v>66303.520000000004</v>
      </c>
    </row>
    <row r="2182" spans="3:9" x14ac:dyDescent="0.2">
      <c r="C2182" s="255">
        <v>45365</v>
      </c>
      <c r="D2182" s="256" t="s">
        <v>5174</v>
      </c>
      <c r="E2182" s="256" t="s">
        <v>5175</v>
      </c>
      <c r="F2182" s="256" t="s">
        <v>5163</v>
      </c>
      <c r="H2182" s="257">
        <v>399</v>
      </c>
      <c r="I2182" s="257">
        <v>66702.52</v>
      </c>
    </row>
    <row r="2183" spans="3:9" x14ac:dyDescent="0.2">
      <c r="C2183" s="255">
        <v>45365</v>
      </c>
      <c r="D2183" s="256" t="s">
        <v>5176</v>
      </c>
      <c r="E2183" s="256" t="s">
        <v>5177</v>
      </c>
      <c r="F2183" s="256" t="s">
        <v>5178</v>
      </c>
      <c r="G2183" s="257">
        <v>1700</v>
      </c>
      <c r="I2183" s="257">
        <v>65002.52</v>
      </c>
    </row>
    <row r="2184" spans="3:9" x14ac:dyDescent="0.2">
      <c r="C2184" s="255">
        <v>45366</v>
      </c>
      <c r="D2184" s="256" t="s">
        <v>5179</v>
      </c>
      <c r="E2184" s="256" t="s">
        <v>5180</v>
      </c>
      <c r="F2184" s="256" t="s">
        <v>5178</v>
      </c>
      <c r="G2184" s="257">
        <v>40</v>
      </c>
      <c r="I2184" s="257">
        <v>64962.52</v>
      </c>
    </row>
    <row r="2185" spans="3:9" x14ac:dyDescent="0.2">
      <c r="C2185" s="255">
        <v>45366</v>
      </c>
      <c r="D2185" s="256" t="s">
        <v>5181</v>
      </c>
      <c r="E2185" s="256" t="s">
        <v>5182</v>
      </c>
      <c r="F2185" s="256" t="s">
        <v>5178</v>
      </c>
      <c r="G2185" s="257">
        <v>434.15</v>
      </c>
      <c r="I2185" s="257">
        <v>64528.37</v>
      </c>
    </row>
    <row r="2186" spans="3:9" x14ac:dyDescent="0.2">
      <c r="C2186" s="255">
        <v>45366</v>
      </c>
      <c r="D2186" s="256" t="s">
        <v>5183</v>
      </c>
      <c r="E2186" s="256" t="s">
        <v>5184</v>
      </c>
      <c r="F2186" s="256" t="s">
        <v>5178</v>
      </c>
      <c r="G2186" s="257">
        <v>11.23</v>
      </c>
      <c r="I2186" s="257">
        <v>64517.14</v>
      </c>
    </row>
    <row r="2187" spans="3:9" x14ac:dyDescent="0.2">
      <c r="C2187" s="255">
        <v>45367</v>
      </c>
      <c r="D2187" s="256" t="s">
        <v>5185</v>
      </c>
      <c r="E2187" s="256" t="s">
        <v>5186</v>
      </c>
      <c r="F2187" s="256" t="s">
        <v>5187</v>
      </c>
      <c r="G2187" s="257">
        <v>653.76</v>
      </c>
      <c r="I2187" s="257">
        <v>63863.38</v>
      </c>
    </row>
    <row r="2188" spans="3:9" x14ac:dyDescent="0.2">
      <c r="C2188" s="255">
        <v>45367</v>
      </c>
      <c r="D2188" s="256" t="s">
        <v>5188</v>
      </c>
      <c r="E2188" s="256" t="s">
        <v>5189</v>
      </c>
      <c r="F2188" s="256" t="s">
        <v>5187</v>
      </c>
      <c r="G2188" s="257">
        <v>428.16</v>
      </c>
      <c r="I2188" s="257">
        <v>63435.22</v>
      </c>
    </row>
    <row r="2189" spans="3:9" x14ac:dyDescent="0.2">
      <c r="C2189" s="255">
        <v>45367</v>
      </c>
      <c r="D2189" s="256" t="s">
        <v>5190</v>
      </c>
      <c r="E2189" s="256" t="s">
        <v>5191</v>
      </c>
      <c r="F2189" s="256" t="s">
        <v>5187</v>
      </c>
      <c r="H2189" s="257">
        <v>9500</v>
      </c>
      <c r="I2189" s="257">
        <v>72935.22</v>
      </c>
    </row>
    <row r="2190" spans="3:9" x14ac:dyDescent="0.2">
      <c r="C2190" s="255">
        <v>45367</v>
      </c>
      <c r="D2190" s="256" t="s">
        <v>5192</v>
      </c>
      <c r="E2190" s="256" t="s">
        <v>5193</v>
      </c>
      <c r="F2190" s="256" t="s">
        <v>5187</v>
      </c>
      <c r="G2190" s="257">
        <v>93</v>
      </c>
      <c r="I2190" s="257">
        <v>72842.22</v>
      </c>
    </row>
    <row r="2191" spans="3:9" x14ac:dyDescent="0.2">
      <c r="C2191" s="255">
        <v>45368</v>
      </c>
      <c r="D2191" s="256" t="s">
        <v>5194</v>
      </c>
      <c r="E2191" s="256" t="s">
        <v>5195</v>
      </c>
      <c r="F2191" s="256" t="s">
        <v>5196</v>
      </c>
      <c r="H2191" s="257">
        <v>91.5</v>
      </c>
      <c r="I2191" s="257">
        <v>72933.72</v>
      </c>
    </row>
    <row r="2192" spans="3:9" x14ac:dyDescent="0.2">
      <c r="C2192" s="255">
        <v>45368</v>
      </c>
      <c r="D2192" s="256" t="s">
        <v>5197</v>
      </c>
      <c r="E2192" s="256" t="s">
        <v>5198</v>
      </c>
      <c r="F2192" s="256" t="s">
        <v>5196</v>
      </c>
      <c r="G2192" s="257">
        <v>27</v>
      </c>
      <c r="I2192" s="257">
        <v>72906.720000000001</v>
      </c>
    </row>
    <row r="2193" spans="3:9" x14ac:dyDescent="0.2">
      <c r="C2193" s="255">
        <v>45370</v>
      </c>
      <c r="D2193" s="256" t="s">
        <v>5199</v>
      </c>
      <c r="E2193" s="256" t="s">
        <v>5200</v>
      </c>
      <c r="F2193" s="256" t="s">
        <v>5201</v>
      </c>
      <c r="G2193" s="257">
        <v>36906.720000000001</v>
      </c>
      <c r="I2193" s="257">
        <v>36000</v>
      </c>
    </row>
    <row r="2194" spans="3:9" x14ac:dyDescent="0.2">
      <c r="C2194" s="255">
        <v>45370</v>
      </c>
      <c r="D2194" s="256" t="s">
        <v>5202</v>
      </c>
      <c r="E2194" s="256" t="s">
        <v>5203</v>
      </c>
      <c r="F2194" s="256" t="s">
        <v>5201</v>
      </c>
      <c r="G2194" s="257">
        <v>100</v>
      </c>
      <c r="I2194" s="257">
        <v>35900</v>
      </c>
    </row>
    <row r="2195" spans="3:9" x14ac:dyDescent="0.2">
      <c r="C2195" s="255">
        <v>45370</v>
      </c>
      <c r="D2195" s="256" t="s">
        <v>5204</v>
      </c>
      <c r="E2195" s="256" t="s">
        <v>5205</v>
      </c>
      <c r="F2195" s="256" t="s">
        <v>5201</v>
      </c>
      <c r="G2195" s="257">
        <v>100</v>
      </c>
      <c r="I2195" s="257">
        <v>35800</v>
      </c>
    </row>
    <row r="2196" spans="3:9" x14ac:dyDescent="0.2">
      <c r="C2196" s="255">
        <v>45371</v>
      </c>
      <c r="D2196" s="256" t="s">
        <v>5206</v>
      </c>
      <c r="E2196" s="256" t="s">
        <v>5207</v>
      </c>
      <c r="F2196" s="256" t="s">
        <v>5208</v>
      </c>
      <c r="G2196" s="257">
        <v>100</v>
      </c>
      <c r="I2196" s="257">
        <v>35700</v>
      </c>
    </row>
    <row r="2197" spans="3:9" x14ac:dyDescent="0.2">
      <c r="C2197" s="255">
        <v>45371</v>
      </c>
      <c r="D2197" s="256" t="s">
        <v>5209</v>
      </c>
      <c r="E2197" s="256" t="s">
        <v>5210</v>
      </c>
      <c r="F2197" s="256" t="s">
        <v>5208</v>
      </c>
      <c r="G2197" s="257">
        <v>50</v>
      </c>
      <c r="I2197" s="257">
        <v>35650</v>
      </c>
    </row>
    <row r="2198" spans="3:9" x14ac:dyDescent="0.2">
      <c r="C2198" s="255">
        <v>45371</v>
      </c>
      <c r="D2198" s="256" t="s">
        <v>5211</v>
      </c>
      <c r="E2198" s="256" t="s">
        <v>5212</v>
      </c>
      <c r="F2198" s="256" t="s">
        <v>5208</v>
      </c>
      <c r="G2198" s="257">
        <v>8200</v>
      </c>
      <c r="I2198" s="257">
        <v>27450</v>
      </c>
    </row>
    <row r="2199" spans="3:9" x14ac:dyDescent="0.2">
      <c r="C2199" s="255">
        <v>45371</v>
      </c>
      <c r="D2199" s="256" t="s">
        <v>5213</v>
      </c>
      <c r="E2199" s="256" t="s">
        <v>5214</v>
      </c>
      <c r="F2199" s="256" t="s">
        <v>5208</v>
      </c>
      <c r="G2199" s="257">
        <v>20</v>
      </c>
      <c r="I2199" s="257">
        <v>27430</v>
      </c>
    </row>
    <row r="2200" spans="3:9" x14ac:dyDescent="0.2">
      <c r="C2200" s="255">
        <v>45372</v>
      </c>
      <c r="D2200" s="256" t="s">
        <v>5215</v>
      </c>
      <c r="E2200" s="256" t="s">
        <v>5216</v>
      </c>
      <c r="F2200" s="256" t="s">
        <v>5217</v>
      </c>
      <c r="G2200" s="257">
        <v>100</v>
      </c>
      <c r="I2200" s="257">
        <v>27330</v>
      </c>
    </row>
    <row r="2201" spans="3:9" x14ac:dyDescent="0.2">
      <c r="C2201" s="255">
        <v>45372</v>
      </c>
      <c r="D2201" s="256" t="s">
        <v>5218</v>
      </c>
      <c r="E2201" s="256" t="s">
        <v>5219</v>
      </c>
      <c r="F2201" s="256" t="s">
        <v>5217</v>
      </c>
      <c r="G2201" s="257">
        <v>148.15</v>
      </c>
      <c r="I2201" s="257">
        <v>27181.85</v>
      </c>
    </row>
    <row r="2202" spans="3:9" x14ac:dyDescent="0.2">
      <c r="C2202" s="255">
        <v>45372</v>
      </c>
      <c r="D2202" s="256" t="s">
        <v>5220</v>
      </c>
      <c r="E2202" s="256" t="s">
        <v>5221</v>
      </c>
      <c r="F2202" s="256" t="s">
        <v>5217</v>
      </c>
      <c r="G2202" s="257">
        <v>100</v>
      </c>
      <c r="I2202" s="257">
        <v>27081.85</v>
      </c>
    </row>
    <row r="2203" spans="3:9" x14ac:dyDescent="0.2">
      <c r="C2203" s="255">
        <v>45372</v>
      </c>
      <c r="D2203" s="256" t="s">
        <v>5222</v>
      </c>
      <c r="E2203" s="256" t="s">
        <v>5223</v>
      </c>
      <c r="F2203" s="256" t="s">
        <v>5217</v>
      </c>
      <c r="G2203" s="257">
        <v>148.15</v>
      </c>
      <c r="I2203" s="257">
        <v>26933.7</v>
      </c>
    </row>
    <row r="2204" spans="3:9" x14ac:dyDescent="0.2">
      <c r="C2204" s="255">
        <v>45372</v>
      </c>
      <c r="D2204" s="256" t="s">
        <v>5224</v>
      </c>
      <c r="E2204" s="256" t="s">
        <v>5225</v>
      </c>
      <c r="F2204" s="256" t="s">
        <v>5217</v>
      </c>
      <c r="G2204" s="257">
        <v>46</v>
      </c>
      <c r="I2204" s="257">
        <v>26887.7</v>
      </c>
    </row>
    <row r="2205" spans="3:9" x14ac:dyDescent="0.2">
      <c r="C2205" s="255">
        <v>45372</v>
      </c>
      <c r="D2205" s="256" t="s">
        <v>5226</v>
      </c>
      <c r="E2205" s="256" t="s">
        <v>5227</v>
      </c>
      <c r="F2205" s="256" t="s">
        <v>5217</v>
      </c>
      <c r="G2205" s="257">
        <v>1400</v>
      </c>
      <c r="I2205" s="257">
        <v>25487.7</v>
      </c>
    </row>
    <row r="2206" spans="3:9" x14ac:dyDescent="0.2">
      <c r="C2206" s="255">
        <v>45373</v>
      </c>
      <c r="D2206" s="256" t="s">
        <v>5228</v>
      </c>
      <c r="E2206" s="256" t="s">
        <v>5229</v>
      </c>
      <c r="F2206" s="256" t="s">
        <v>5230</v>
      </c>
      <c r="H2206" s="257">
        <v>73.599999999999994</v>
      </c>
      <c r="I2206" s="257">
        <v>25561.3</v>
      </c>
    </row>
    <row r="2207" spans="3:9" x14ac:dyDescent="0.2">
      <c r="C2207" s="255">
        <v>45373</v>
      </c>
      <c r="D2207" s="256" t="s">
        <v>5231</v>
      </c>
      <c r="E2207" s="256" t="s">
        <v>5232</v>
      </c>
      <c r="F2207" s="256" t="s">
        <v>5230</v>
      </c>
      <c r="G2207" s="257">
        <v>590</v>
      </c>
      <c r="I2207" s="257">
        <v>24971.3</v>
      </c>
    </row>
    <row r="2208" spans="3:9" x14ac:dyDescent="0.2">
      <c r="C2208" s="255">
        <v>45373</v>
      </c>
      <c r="D2208" s="256" t="s">
        <v>5233</v>
      </c>
      <c r="E2208" s="256" t="s">
        <v>5234</v>
      </c>
      <c r="F2208" s="256" t="s">
        <v>5230</v>
      </c>
      <c r="G2208" s="257">
        <v>100</v>
      </c>
      <c r="I2208" s="257">
        <v>24871.3</v>
      </c>
    </row>
    <row r="2209" spans="3:9" x14ac:dyDescent="0.2">
      <c r="C2209" s="255">
        <v>45374</v>
      </c>
      <c r="D2209" s="256" t="s">
        <v>5235</v>
      </c>
      <c r="E2209" s="256" t="s">
        <v>5236</v>
      </c>
      <c r="F2209" s="256" t="s">
        <v>5237</v>
      </c>
      <c r="G2209" s="257">
        <v>1060.82</v>
      </c>
      <c r="I2209" s="257">
        <v>23810.48</v>
      </c>
    </row>
    <row r="2210" spans="3:9" x14ac:dyDescent="0.2">
      <c r="C2210" s="255">
        <v>45374</v>
      </c>
      <c r="D2210" s="256" t="s">
        <v>5238</v>
      </c>
      <c r="E2210" s="256" t="s">
        <v>5239</v>
      </c>
      <c r="F2210" s="256" t="s">
        <v>5237</v>
      </c>
      <c r="H2210" s="257">
        <v>536</v>
      </c>
      <c r="I2210" s="257">
        <v>24346.48</v>
      </c>
    </row>
    <row r="2211" spans="3:9" x14ac:dyDescent="0.2">
      <c r="C2211" s="255">
        <v>45374</v>
      </c>
      <c r="D2211" s="256" t="s">
        <v>5240</v>
      </c>
      <c r="E2211" s="256" t="s">
        <v>5241</v>
      </c>
      <c r="F2211" s="256" t="s">
        <v>5237</v>
      </c>
      <c r="H2211" s="257">
        <v>145</v>
      </c>
      <c r="I2211" s="257">
        <v>24491.48</v>
      </c>
    </row>
    <row r="2212" spans="3:9" x14ac:dyDescent="0.2">
      <c r="C2212" s="255">
        <v>45374</v>
      </c>
      <c r="D2212" s="256" t="s">
        <v>5242</v>
      </c>
      <c r="E2212" s="256" t="s">
        <v>5243</v>
      </c>
      <c r="F2212" s="256" t="s">
        <v>5237</v>
      </c>
      <c r="H2212" s="257">
        <v>80</v>
      </c>
      <c r="I2212" s="257">
        <v>24571.48</v>
      </c>
    </row>
    <row r="2213" spans="3:9" x14ac:dyDescent="0.2">
      <c r="C2213" s="255">
        <v>45374</v>
      </c>
      <c r="D2213" s="256" t="s">
        <v>5244</v>
      </c>
      <c r="E2213" s="256" t="s">
        <v>5245</v>
      </c>
      <c r="F2213" s="256" t="s">
        <v>5237</v>
      </c>
      <c r="H2213" s="257">
        <v>1599</v>
      </c>
      <c r="I2213" s="257">
        <v>26170.48</v>
      </c>
    </row>
    <row r="2214" spans="3:9" x14ac:dyDescent="0.2">
      <c r="C2214" s="255">
        <v>45376</v>
      </c>
      <c r="D2214" s="256" t="s">
        <v>5246</v>
      </c>
      <c r="E2214" s="256" t="s">
        <v>5247</v>
      </c>
      <c r="F2214" s="256" t="s">
        <v>5248</v>
      </c>
      <c r="G2214" s="257">
        <v>510</v>
      </c>
      <c r="I2214" s="257">
        <v>25660.48</v>
      </c>
    </row>
    <row r="2215" spans="3:9" x14ac:dyDescent="0.2">
      <c r="C2215" s="255">
        <v>45377</v>
      </c>
      <c r="D2215" s="256" t="s">
        <v>5249</v>
      </c>
      <c r="E2215" s="256" t="s">
        <v>5250</v>
      </c>
      <c r="F2215" s="256" t="s">
        <v>5251</v>
      </c>
      <c r="G2215" s="257">
        <v>100</v>
      </c>
      <c r="I2215" s="257">
        <v>25560.48</v>
      </c>
    </row>
    <row r="2216" spans="3:9" x14ac:dyDescent="0.2">
      <c r="C2216" s="255">
        <v>45377</v>
      </c>
      <c r="D2216" s="256" t="s">
        <v>5252</v>
      </c>
      <c r="E2216" s="256" t="s">
        <v>5253</v>
      </c>
      <c r="F2216" s="256" t="s">
        <v>5251</v>
      </c>
      <c r="H2216" s="257">
        <v>7461</v>
      </c>
      <c r="I2216" s="257">
        <v>33021.480000000003</v>
      </c>
    </row>
    <row r="2217" spans="3:9" x14ac:dyDescent="0.2">
      <c r="C2217" s="255">
        <v>45377</v>
      </c>
      <c r="D2217" s="256" t="s">
        <v>5254</v>
      </c>
      <c r="E2217" s="256" t="s">
        <v>5255</v>
      </c>
      <c r="F2217" s="256" t="s">
        <v>5251</v>
      </c>
      <c r="H2217" s="257">
        <v>7461.9</v>
      </c>
      <c r="I2217" s="257">
        <v>40483.379999999997</v>
      </c>
    </row>
    <row r="2218" spans="3:9" x14ac:dyDescent="0.2">
      <c r="C2218" s="255">
        <v>45377</v>
      </c>
      <c r="D2218" s="256" t="s">
        <v>5256</v>
      </c>
      <c r="E2218" s="256" t="s">
        <v>5257</v>
      </c>
      <c r="F2218" s="256" t="s">
        <v>5251</v>
      </c>
      <c r="H2218" s="257">
        <v>3731</v>
      </c>
      <c r="I2218" s="257">
        <v>44214.38</v>
      </c>
    </row>
    <row r="2219" spans="3:9" x14ac:dyDescent="0.2">
      <c r="C2219" s="255">
        <v>45377</v>
      </c>
      <c r="D2219" s="256" t="s">
        <v>5258</v>
      </c>
      <c r="E2219" s="256" t="s">
        <v>5259</v>
      </c>
      <c r="F2219" s="256" t="s">
        <v>5251</v>
      </c>
      <c r="G2219" s="257">
        <v>3731</v>
      </c>
      <c r="I2219" s="257">
        <v>40483.379999999997</v>
      </c>
    </row>
    <row r="2220" spans="3:9" x14ac:dyDescent="0.2">
      <c r="C2220" s="255">
        <v>45377</v>
      </c>
      <c r="D2220" s="256" t="s">
        <v>5260</v>
      </c>
      <c r="E2220" s="256" t="s">
        <v>5261</v>
      </c>
      <c r="F2220" s="256" t="s">
        <v>5251</v>
      </c>
      <c r="G2220" s="257">
        <v>45</v>
      </c>
      <c r="I2220" s="257">
        <v>40438.379999999997</v>
      </c>
    </row>
    <row r="2221" spans="3:9" x14ac:dyDescent="0.2">
      <c r="C2221" s="255">
        <v>45377</v>
      </c>
      <c r="D2221" s="256" t="s">
        <v>5262</v>
      </c>
      <c r="E2221" s="256" t="s">
        <v>5263</v>
      </c>
      <c r="F2221" s="256" t="s">
        <v>5251</v>
      </c>
      <c r="G2221" s="257">
        <v>7461</v>
      </c>
      <c r="I2221" s="257">
        <v>32977.379999999997</v>
      </c>
    </row>
    <row r="2222" spans="3:9" x14ac:dyDescent="0.2">
      <c r="C2222" s="255">
        <v>45377</v>
      </c>
      <c r="D2222" s="256" t="s">
        <v>5264</v>
      </c>
      <c r="E2222" s="256" t="s">
        <v>5265</v>
      </c>
      <c r="F2222" s="256" t="s">
        <v>5251</v>
      </c>
      <c r="G2222" s="257">
        <v>100</v>
      </c>
      <c r="I2222" s="257">
        <v>32877.379999999997</v>
      </c>
    </row>
    <row r="2223" spans="3:9" x14ac:dyDescent="0.2">
      <c r="C2223" s="255">
        <v>45377</v>
      </c>
      <c r="D2223" s="256" t="s">
        <v>5266</v>
      </c>
      <c r="E2223" s="256" t="s">
        <v>5267</v>
      </c>
      <c r="F2223" s="256" t="s">
        <v>5251</v>
      </c>
      <c r="G2223" s="257">
        <v>100</v>
      </c>
      <c r="I2223" s="257">
        <v>32777.379999999997</v>
      </c>
    </row>
    <row r="2224" spans="3:9" x14ac:dyDescent="0.2">
      <c r="C2224" s="255">
        <v>45378</v>
      </c>
      <c r="D2224" s="256" t="s">
        <v>5268</v>
      </c>
      <c r="E2224" s="256" t="s">
        <v>5269</v>
      </c>
      <c r="F2224" s="256" t="s">
        <v>5270</v>
      </c>
      <c r="G2224" s="257">
        <v>1455</v>
      </c>
      <c r="I2224" s="257">
        <v>31322.38</v>
      </c>
    </row>
    <row r="2225" spans="3:9" x14ac:dyDescent="0.2">
      <c r="C2225" s="255">
        <v>45378</v>
      </c>
      <c r="D2225" s="256" t="s">
        <v>5271</v>
      </c>
      <c r="E2225" s="256" t="s">
        <v>5272</v>
      </c>
      <c r="F2225" s="256" t="s">
        <v>5270</v>
      </c>
      <c r="G2225" s="257">
        <v>100</v>
      </c>
      <c r="I2225" s="257">
        <v>31222.38</v>
      </c>
    </row>
    <row r="2226" spans="3:9" x14ac:dyDescent="0.2">
      <c r="C2226" s="255">
        <v>45378</v>
      </c>
      <c r="D2226" s="256" t="s">
        <v>5273</v>
      </c>
      <c r="E2226" s="256" t="s">
        <v>5274</v>
      </c>
      <c r="F2226" s="256" t="s">
        <v>5270</v>
      </c>
      <c r="H2226" s="257">
        <v>1400</v>
      </c>
      <c r="I2226" s="257">
        <v>32622.38</v>
      </c>
    </row>
    <row r="2227" spans="3:9" x14ac:dyDescent="0.2">
      <c r="C2227" s="255">
        <v>45378</v>
      </c>
      <c r="D2227" s="256" t="s">
        <v>5275</v>
      </c>
      <c r="E2227" s="256" t="s">
        <v>5276</v>
      </c>
      <c r="F2227" s="256" t="s">
        <v>5270</v>
      </c>
      <c r="G2227" s="257">
        <v>100</v>
      </c>
      <c r="I2227" s="257">
        <v>32522.38</v>
      </c>
    </row>
    <row r="2228" spans="3:9" x14ac:dyDescent="0.2">
      <c r="C2228" s="255">
        <v>45378</v>
      </c>
      <c r="D2228" s="256" t="s">
        <v>5277</v>
      </c>
      <c r="E2228" s="256" t="s">
        <v>5278</v>
      </c>
      <c r="F2228" s="256" t="s">
        <v>5270</v>
      </c>
      <c r="G2228" s="257">
        <v>18</v>
      </c>
      <c r="I2228" s="257">
        <v>32504.38</v>
      </c>
    </row>
    <row r="2229" spans="3:9" x14ac:dyDescent="0.2">
      <c r="C2229" s="255">
        <v>45378</v>
      </c>
      <c r="D2229" s="256" t="s">
        <v>5279</v>
      </c>
      <c r="E2229" s="256" t="s">
        <v>5280</v>
      </c>
      <c r="F2229" s="256" t="s">
        <v>5270</v>
      </c>
      <c r="G2229" s="257">
        <v>1994</v>
      </c>
      <c r="I2229" s="257">
        <v>30510.38</v>
      </c>
    </row>
    <row r="2230" spans="3:9" x14ac:dyDescent="0.2">
      <c r="C2230" s="255">
        <v>45378</v>
      </c>
      <c r="D2230" s="256" t="s">
        <v>5281</v>
      </c>
      <c r="E2230" s="256" t="s">
        <v>5282</v>
      </c>
      <c r="F2230" s="256" t="s">
        <v>5270</v>
      </c>
      <c r="G2230" s="257">
        <v>220</v>
      </c>
      <c r="I2230" s="257">
        <v>30290.38</v>
      </c>
    </row>
    <row r="2231" spans="3:9" x14ac:dyDescent="0.2">
      <c r="C2231" s="255">
        <v>45379</v>
      </c>
      <c r="D2231" s="256" t="s">
        <v>5283</v>
      </c>
      <c r="E2231" s="256" t="s">
        <v>5284</v>
      </c>
      <c r="F2231" s="256" t="s">
        <v>5285</v>
      </c>
      <c r="G2231" s="257">
        <v>90</v>
      </c>
      <c r="I2231" s="257">
        <v>30200.38</v>
      </c>
    </row>
    <row r="2232" spans="3:9" x14ac:dyDescent="0.2">
      <c r="C2232" s="255">
        <v>45379</v>
      </c>
      <c r="D2232" s="256" t="s">
        <v>5286</v>
      </c>
      <c r="E2232" s="256" t="s">
        <v>5287</v>
      </c>
      <c r="F2232" s="256" t="s">
        <v>5285</v>
      </c>
      <c r="G2232" s="257">
        <v>134.99</v>
      </c>
      <c r="I2232" s="257">
        <v>30065.39</v>
      </c>
    </row>
    <row r="2233" spans="3:9" x14ac:dyDescent="0.2">
      <c r="C2233" s="255">
        <v>45379</v>
      </c>
      <c r="D2233" s="256" t="s">
        <v>5288</v>
      </c>
      <c r="E2233" s="256" t="s">
        <v>5289</v>
      </c>
      <c r="F2233" s="256" t="s">
        <v>5285</v>
      </c>
      <c r="G2233" s="257">
        <v>217</v>
      </c>
      <c r="I2233" s="257">
        <v>29848.39</v>
      </c>
    </row>
    <row r="2234" spans="3:9" x14ac:dyDescent="0.2">
      <c r="C2234" s="255">
        <v>45379</v>
      </c>
      <c r="D2234" s="256" t="s">
        <v>5290</v>
      </c>
      <c r="E2234" s="256" t="s">
        <v>5291</v>
      </c>
      <c r="F2234" s="256" t="s">
        <v>5285</v>
      </c>
      <c r="G2234" s="257">
        <v>690</v>
      </c>
      <c r="I2234" s="257">
        <v>29158.39</v>
      </c>
    </row>
    <row r="2235" spans="3:9" x14ac:dyDescent="0.2">
      <c r="C2235" s="255">
        <v>45379</v>
      </c>
      <c r="D2235" s="256" t="s">
        <v>5292</v>
      </c>
      <c r="E2235" s="256" t="s">
        <v>5293</v>
      </c>
      <c r="F2235" s="256" t="s">
        <v>5285</v>
      </c>
      <c r="G2235" s="257">
        <v>25</v>
      </c>
      <c r="I2235" s="257">
        <v>29133.39</v>
      </c>
    </row>
    <row r="2236" spans="3:9" x14ac:dyDescent="0.2">
      <c r="C2236" s="255">
        <v>45379</v>
      </c>
      <c r="D2236" s="256" t="s">
        <v>5294</v>
      </c>
      <c r="E2236" s="256" t="s">
        <v>5295</v>
      </c>
      <c r="F2236" s="256" t="s">
        <v>5285</v>
      </c>
      <c r="G2236" s="257">
        <v>305</v>
      </c>
      <c r="I2236" s="257">
        <v>28828.39</v>
      </c>
    </row>
    <row r="2237" spans="3:9" x14ac:dyDescent="0.2">
      <c r="C2237" s="255">
        <v>45379</v>
      </c>
      <c r="D2237" s="256" t="s">
        <v>5296</v>
      </c>
      <c r="E2237" s="256" t="s">
        <v>5297</v>
      </c>
      <c r="F2237" s="256" t="s">
        <v>5285</v>
      </c>
      <c r="G2237" s="257">
        <v>1455</v>
      </c>
      <c r="I2237" s="257">
        <v>27373.39</v>
      </c>
    </row>
    <row r="2238" spans="3:9" x14ac:dyDescent="0.2">
      <c r="C2238" s="255">
        <v>45380</v>
      </c>
      <c r="D2238" s="256" t="s">
        <v>5298</v>
      </c>
      <c r="E2238" s="256" t="s">
        <v>5299</v>
      </c>
      <c r="F2238" s="256" t="s">
        <v>5300</v>
      </c>
      <c r="G2238" s="257">
        <v>174.54</v>
      </c>
      <c r="I2238" s="257">
        <v>27198.85</v>
      </c>
    </row>
    <row r="2239" spans="3:9" x14ac:dyDescent="0.2">
      <c r="C2239" s="255">
        <v>45380</v>
      </c>
      <c r="D2239" s="256" t="s">
        <v>5301</v>
      </c>
      <c r="E2239" s="256" t="s">
        <v>5302</v>
      </c>
      <c r="F2239" s="256" t="s">
        <v>5300</v>
      </c>
      <c r="G2239" s="257">
        <v>2196</v>
      </c>
      <c r="I2239" s="257">
        <v>25002.85</v>
      </c>
    </row>
    <row r="2240" spans="3:9" x14ac:dyDescent="0.2">
      <c r="C2240" s="255">
        <v>45380</v>
      </c>
      <c r="D2240" s="256" t="s">
        <v>5303</v>
      </c>
      <c r="E2240" s="256" t="s">
        <v>5304</v>
      </c>
      <c r="F2240" s="256" t="s">
        <v>5300</v>
      </c>
      <c r="G2240" s="257">
        <v>20</v>
      </c>
      <c r="I2240" s="257">
        <v>24982.85</v>
      </c>
    </row>
    <row r="2241" spans="3:9" x14ac:dyDescent="0.2">
      <c r="C2241" s="255">
        <v>45380</v>
      </c>
      <c r="D2241" s="256" t="s">
        <v>5305</v>
      </c>
      <c r="E2241" s="256" t="s">
        <v>5306</v>
      </c>
      <c r="F2241" s="256" t="s">
        <v>5300</v>
      </c>
      <c r="G2241" s="257">
        <v>105</v>
      </c>
      <c r="I2241" s="257">
        <v>24877.85</v>
      </c>
    </row>
    <row r="2242" spans="3:9" x14ac:dyDescent="0.2">
      <c r="C2242" s="255">
        <v>45381</v>
      </c>
      <c r="D2242" s="256" t="s">
        <v>5307</v>
      </c>
      <c r="E2242" s="256" t="s">
        <v>5308</v>
      </c>
      <c r="F2242" s="256" t="s">
        <v>5309</v>
      </c>
      <c r="G2242" s="257">
        <v>20</v>
      </c>
      <c r="I2242" s="257">
        <v>24857.85</v>
      </c>
    </row>
    <row r="2243" spans="3:9" x14ac:dyDescent="0.2">
      <c r="C2243" s="255">
        <v>45381</v>
      </c>
      <c r="D2243" s="256" t="s">
        <v>5310</v>
      </c>
      <c r="E2243" s="256" t="s">
        <v>5311</v>
      </c>
      <c r="F2243" s="256" t="s">
        <v>5309</v>
      </c>
      <c r="G2243" s="257">
        <v>800</v>
      </c>
      <c r="I2243" s="257">
        <v>24057.85</v>
      </c>
    </row>
    <row r="2244" spans="3:9" x14ac:dyDescent="0.2">
      <c r="C2244" s="255">
        <v>45381</v>
      </c>
      <c r="D2244" s="256" t="s">
        <v>5312</v>
      </c>
      <c r="E2244" s="256" t="s">
        <v>5313</v>
      </c>
      <c r="F2244" s="256" t="s">
        <v>5309</v>
      </c>
      <c r="H2244" s="257">
        <v>10442.15</v>
      </c>
      <c r="I2244" s="257">
        <v>34500</v>
      </c>
    </row>
    <row r="2245" spans="3:9" x14ac:dyDescent="0.2">
      <c r="C2245" s="255">
        <v>45383</v>
      </c>
      <c r="D2245" s="256" t="s">
        <v>340</v>
      </c>
      <c r="E2245" s="256" t="s">
        <v>335</v>
      </c>
      <c r="F2245" s="256" t="s">
        <v>5314</v>
      </c>
      <c r="H2245" s="257">
        <v>264</v>
      </c>
      <c r="I2245" s="257">
        <v>34764</v>
      </c>
    </row>
    <row r="2246" spans="3:9" x14ac:dyDescent="0.2">
      <c r="C2246" s="255">
        <v>45383</v>
      </c>
      <c r="D2246" s="256" t="s">
        <v>5315</v>
      </c>
      <c r="E2246" s="256" t="s">
        <v>5316</v>
      </c>
      <c r="F2246" s="256" t="s">
        <v>5317</v>
      </c>
      <c r="G2246" s="257">
        <v>40</v>
      </c>
      <c r="I2246" s="257">
        <v>34724</v>
      </c>
    </row>
    <row r="2247" spans="3:9" x14ac:dyDescent="0.2">
      <c r="C2247" s="255">
        <v>45383</v>
      </c>
      <c r="D2247" s="256" t="s">
        <v>5318</v>
      </c>
      <c r="E2247" s="256" t="s">
        <v>5319</v>
      </c>
      <c r="F2247" s="256" t="s">
        <v>5317</v>
      </c>
      <c r="G2247" s="257">
        <v>648</v>
      </c>
      <c r="I2247" s="257">
        <v>34076</v>
      </c>
    </row>
    <row r="2248" spans="3:9" x14ac:dyDescent="0.2">
      <c r="C2248" s="255">
        <v>45383</v>
      </c>
      <c r="D2248" s="256" t="s">
        <v>5320</v>
      </c>
      <c r="E2248" s="256" t="s">
        <v>5321</v>
      </c>
      <c r="F2248" s="256" t="s">
        <v>5317</v>
      </c>
      <c r="H2248" s="257">
        <v>1600</v>
      </c>
      <c r="I2248" s="257">
        <v>35676</v>
      </c>
    </row>
    <row r="2249" spans="3:9" x14ac:dyDescent="0.2">
      <c r="C2249" s="255">
        <v>45384</v>
      </c>
      <c r="D2249" s="256" t="s">
        <v>5322</v>
      </c>
      <c r="E2249" s="256" t="s">
        <v>5323</v>
      </c>
      <c r="F2249" s="256" t="s">
        <v>5324</v>
      </c>
      <c r="G2249" s="257">
        <v>1600</v>
      </c>
      <c r="I2249" s="257">
        <v>34076</v>
      </c>
    </row>
    <row r="2250" spans="3:9" x14ac:dyDescent="0.2">
      <c r="C2250" s="255">
        <v>45384</v>
      </c>
      <c r="D2250" s="256" t="s">
        <v>5325</v>
      </c>
      <c r="E2250" s="256" t="s">
        <v>5326</v>
      </c>
      <c r="F2250" s="256" t="s">
        <v>5324</v>
      </c>
      <c r="G2250" s="257">
        <v>180</v>
      </c>
      <c r="I2250" s="257">
        <v>33896</v>
      </c>
    </row>
    <row r="2251" spans="3:9" x14ac:dyDescent="0.2">
      <c r="C2251" s="255">
        <v>45384</v>
      </c>
      <c r="D2251" s="256" t="s">
        <v>5327</v>
      </c>
      <c r="E2251" s="256" t="s">
        <v>5328</v>
      </c>
      <c r="F2251" s="256" t="s">
        <v>5324</v>
      </c>
      <c r="G2251" s="257">
        <v>240</v>
      </c>
      <c r="I2251" s="257">
        <v>33656</v>
      </c>
    </row>
    <row r="2252" spans="3:9" x14ac:dyDescent="0.2">
      <c r="C2252" s="255">
        <v>45385</v>
      </c>
      <c r="D2252" s="256" t="s">
        <v>5329</v>
      </c>
      <c r="E2252" s="256" t="s">
        <v>5330</v>
      </c>
      <c r="F2252" s="256" t="s">
        <v>5331</v>
      </c>
      <c r="G2252" s="257">
        <v>288</v>
      </c>
      <c r="I2252" s="257">
        <v>33368</v>
      </c>
    </row>
    <row r="2253" spans="3:9" x14ac:dyDescent="0.2">
      <c r="C2253" s="255">
        <v>45385</v>
      </c>
      <c r="D2253" s="256" t="s">
        <v>5332</v>
      </c>
      <c r="E2253" s="256" t="s">
        <v>5333</v>
      </c>
      <c r="F2253" s="256" t="s">
        <v>5331</v>
      </c>
      <c r="G2253" s="257">
        <v>247.9</v>
      </c>
      <c r="I2253" s="257">
        <v>33120.1</v>
      </c>
    </row>
    <row r="2254" spans="3:9" x14ac:dyDescent="0.2">
      <c r="C2254" s="255">
        <v>45385</v>
      </c>
      <c r="D2254" s="256" t="s">
        <v>5334</v>
      </c>
      <c r="E2254" s="256" t="s">
        <v>5335</v>
      </c>
      <c r="F2254" s="256" t="s">
        <v>5331</v>
      </c>
      <c r="G2254" s="257">
        <v>103.5</v>
      </c>
      <c r="I2254" s="257">
        <v>33016.6</v>
      </c>
    </row>
    <row r="2255" spans="3:9" x14ac:dyDescent="0.2">
      <c r="C2255" s="255">
        <v>45385</v>
      </c>
      <c r="D2255" s="256" t="s">
        <v>5336</v>
      </c>
      <c r="E2255" s="256" t="s">
        <v>5337</v>
      </c>
      <c r="F2255" s="256" t="s">
        <v>5331</v>
      </c>
      <c r="H2255" s="257">
        <v>103.5</v>
      </c>
      <c r="I2255" s="257">
        <v>33120.1</v>
      </c>
    </row>
    <row r="2256" spans="3:9" x14ac:dyDescent="0.2">
      <c r="C2256" s="255">
        <v>45385</v>
      </c>
      <c r="D2256" s="256" t="s">
        <v>5338</v>
      </c>
      <c r="E2256" s="256" t="s">
        <v>5339</v>
      </c>
      <c r="F2256" s="256" t="s">
        <v>5331</v>
      </c>
      <c r="G2256" s="257">
        <v>93</v>
      </c>
      <c r="I2256" s="257">
        <v>33027.1</v>
      </c>
    </row>
    <row r="2257" spans="3:9" x14ac:dyDescent="0.2">
      <c r="C2257" s="255">
        <v>45385</v>
      </c>
      <c r="D2257" s="256" t="s">
        <v>5340</v>
      </c>
      <c r="E2257" s="256" t="s">
        <v>5341</v>
      </c>
      <c r="F2257" s="256" t="s">
        <v>5331</v>
      </c>
      <c r="G2257" s="257">
        <v>99.75</v>
      </c>
      <c r="I2257" s="257">
        <v>32927.35</v>
      </c>
    </row>
    <row r="2258" spans="3:9" x14ac:dyDescent="0.2">
      <c r="C2258" s="255">
        <v>45385</v>
      </c>
      <c r="D2258" s="256" t="s">
        <v>5342</v>
      </c>
      <c r="E2258" s="256" t="s">
        <v>5343</v>
      </c>
      <c r="F2258" s="256" t="s">
        <v>5331</v>
      </c>
      <c r="G2258" s="257">
        <v>65.66</v>
      </c>
      <c r="I2258" s="257">
        <v>32861.69</v>
      </c>
    </row>
    <row r="2259" spans="3:9" x14ac:dyDescent="0.2">
      <c r="C2259" s="255">
        <v>45385</v>
      </c>
      <c r="D2259" s="256" t="s">
        <v>5344</v>
      </c>
      <c r="E2259" s="256" t="s">
        <v>5345</v>
      </c>
      <c r="F2259" s="256" t="s">
        <v>5331</v>
      </c>
      <c r="G2259" s="257">
        <v>140</v>
      </c>
      <c r="I2259" s="257">
        <v>32721.69</v>
      </c>
    </row>
    <row r="2260" spans="3:9" x14ac:dyDescent="0.2">
      <c r="C2260" s="255">
        <v>45385</v>
      </c>
      <c r="D2260" s="256" t="s">
        <v>5346</v>
      </c>
      <c r="E2260" s="256" t="s">
        <v>5347</v>
      </c>
      <c r="F2260" s="256" t="s">
        <v>5331</v>
      </c>
      <c r="G2260" s="257">
        <v>40</v>
      </c>
      <c r="I2260" s="257">
        <v>32681.69</v>
      </c>
    </row>
    <row r="2261" spans="3:9" x14ac:dyDescent="0.2">
      <c r="C2261" s="255">
        <v>45385</v>
      </c>
      <c r="D2261" s="256" t="s">
        <v>5348</v>
      </c>
      <c r="E2261" s="256" t="s">
        <v>5349</v>
      </c>
      <c r="F2261" s="256" t="s">
        <v>5331</v>
      </c>
      <c r="H2261" s="257">
        <v>120</v>
      </c>
      <c r="I2261" s="257">
        <v>32801.69</v>
      </c>
    </row>
    <row r="2262" spans="3:9" x14ac:dyDescent="0.2">
      <c r="C2262" s="255">
        <v>45386</v>
      </c>
      <c r="D2262" s="256" t="s">
        <v>5350</v>
      </c>
      <c r="E2262" s="256" t="s">
        <v>5351</v>
      </c>
      <c r="F2262" s="256" t="s">
        <v>5352</v>
      </c>
      <c r="G2262" s="257">
        <v>95</v>
      </c>
      <c r="I2262" s="257">
        <v>32706.69</v>
      </c>
    </row>
    <row r="2263" spans="3:9" x14ac:dyDescent="0.2">
      <c r="C2263" s="255">
        <v>45386</v>
      </c>
      <c r="D2263" s="256" t="s">
        <v>5353</v>
      </c>
      <c r="E2263" s="256" t="s">
        <v>5354</v>
      </c>
      <c r="F2263" s="256" t="s">
        <v>5352</v>
      </c>
      <c r="G2263" s="257">
        <v>70</v>
      </c>
      <c r="I2263" s="257">
        <v>32636.69</v>
      </c>
    </row>
    <row r="2264" spans="3:9" x14ac:dyDescent="0.2">
      <c r="C2264" s="255">
        <v>45386</v>
      </c>
      <c r="D2264" s="256" t="s">
        <v>5355</v>
      </c>
      <c r="E2264" s="256" t="s">
        <v>5356</v>
      </c>
      <c r="F2264" s="256" t="s">
        <v>5352</v>
      </c>
      <c r="G2264" s="257">
        <v>367.68</v>
      </c>
      <c r="I2264" s="257">
        <v>32269.01</v>
      </c>
    </row>
    <row r="2265" spans="3:9" x14ac:dyDescent="0.2">
      <c r="C2265" s="255">
        <v>45386</v>
      </c>
      <c r="D2265" s="256" t="s">
        <v>5357</v>
      </c>
      <c r="E2265" s="256" t="s">
        <v>5358</v>
      </c>
      <c r="F2265" s="256" t="s">
        <v>5352</v>
      </c>
      <c r="H2265" s="257">
        <v>899</v>
      </c>
      <c r="I2265" s="257">
        <v>33168.01</v>
      </c>
    </row>
    <row r="2266" spans="3:9" x14ac:dyDescent="0.2">
      <c r="C2266" s="255">
        <v>45386</v>
      </c>
      <c r="D2266" s="256" t="s">
        <v>5359</v>
      </c>
      <c r="E2266" s="256" t="s">
        <v>5360</v>
      </c>
      <c r="F2266" s="256" t="s">
        <v>5352</v>
      </c>
      <c r="G2266" s="257">
        <v>127.7</v>
      </c>
      <c r="I2266" s="257">
        <v>33040.31</v>
      </c>
    </row>
    <row r="2267" spans="3:9" x14ac:dyDescent="0.2">
      <c r="C2267" s="255">
        <v>45386</v>
      </c>
      <c r="D2267" s="256" t="s">
        <v>5361</v>
      </c>
      <c r="E2267" s="256" t="s">
        <v>5362</v>
      </c>
      <c r="F2267" s="256" t="s">
        <v>5352</v>
      </c>
      <c r="G2267" s="257">
        <v>240</v>
      </c>
      <c r="I2267" s="257">
        <v>32800.31</v>
      </c>
    </row>
    <row r="2268" spans="3:9" x14ac:dyDescent="0.2">
      <c r="C2268" s="255">
        <v>45387</v>
      </c>
      <c r="D2268" s="256" t="s">
        <v>5363</v>
      </c>
      <c r="E2268" s="256" t="s">
        <v>5364</v>
      </c>
      <c r="F2268" s="256" t="s">
        <v>5365</v>
      </c>
      <c r="G2268" s="257">
        <v>50</v>
      </c>
      <c r="I2268" s="257">
        <v>32750.31</v>
      </c>
    </row>
    <row r="2269" spans="3:9" x14ac:dyDescent="0.2">
      <c r="C2269" s="255">
        <v>45387</v>
      </c>
      <c r="D2269" s="256" t="s">
        <v>5366</v>
      </c>
      <c r="E2269" s="256" t="s">
        <v>5367</v>
      </c>
      <c r="F2269" s="256" t="s">
        <v>5365</v>
      </c>
      <c r="G2269" s="257">
        <v>91.7</v>
      </c>
      <c r="I2269" s="257">
        <v>32658.61</v>
      </c>
    </row>
    <row r="2270" spans="3:9" x14ac:dyDescent="0.2">
      <c r="C2270" s="255">
        <v>45387</v>
      </c>
      <c r="D2270" s="256" t="s">
        <v>5368</v>
      </c>
      <c r="E2270" s="256" t="s">
        <v>5369</v>
      </c>
      <c r="F2270" s="256" t="s">
        <v>5365</v>
      </c>
      <c r="G2270" s="257">
        <v>608.52</v>
      </c>
      <c r="I2270" s="257">
        <v>32050.09</v>
      </c>
    </row>
    <row r="2271" spans="3:9" x14ac:dyDescent="0.2">
      <c r="C2271" s="255">
        <v>45387</v>
      </c>
      <c r="D2271" s="256" t="s">
        <v>5370</v>
      </c>
      <c r="E2271" s="256" t="s">
        <v>5371</v>
      </c>
      <c r="F2271" s="256" t="s">
        <v>5365</v>
      </c>
      <c r="G2271" s="257">
        <v>899</v>
      </c>
      <c r="I2271" s="257">
        <v>31151.09</v>
      </c>
    </row>
    <row r="2272" spans="3:9" x14ac:dyDescent="0.2">
      <c r="C2272" s="255">
        <v>45387</v>
      </c>
      <c r="D2272" s="256" t="s">
        <v>5372</v>
      </c>
      <c r="E2272" s="256" t="s">
        <v>5373</v>
      </c>
      <c r="F2272" s="256" t="s">
        <v>5365</v>
      </c>
      <c r="H2272" s="257">
        <v>1800</v>
      </c>
      <c r="I2272" s="257">
        <v>32951.089999999997</v>
      </c>
    </row>
    <row r="2273" spans="3:9" x14ac:dyDescent="0.2">
      <c r="C2273" s="255">
        <v>45387</v>
      </c>
      <c r="D2273" s="256" t="s">
        <v>5374</v>
      </c>
      <c r="E2273" s="256" t="s">
        <v>5375</v>
      </c>
      <c r="F2273" s="256" t="s">
        <v>5365</v>
      </c>
      <c r="H2273" s="257">
        <v>900</v>
      </c>
      <c r="I2273" s="257">
        <v>33851.089999999997</v>
      </c>
    </row>
    <row r="2274" spans="3:9" x14ac:dyDescent="0.2">
      <c r="C2274" s="255">
        <v>45387</v>
      </c>
      <c r="D2274" s="256" t="s">
        <v>5376</v>
      </c>
      <c r="E2274" s="256" t="s">
        <v>5377</v>
      </c>
      <c r="F2274" s="256" t="s">
        <v>5365</v>
      </c>
      <c r="G2274" s="257">
        <v>2700</v>
      </c>
      <c r="I2274" s="257">
        <v>31151.09</v>
      </c>
    </row>
    <row r="2275" spans="3:9" x14ac:dyDescent="0.2">
      <c r="C2275" s="255">
        <v>45387</v>
      </c>
      <c r="D2275" s="256" t="s">
        <v>5378</v>
      </c>
      <c r="E2275" s="256" t="s">
        <v>5379</v>
      </c>
      <c r="F2275" s="256" t="s">
        <v>5365</v>
      </c>
      <c r="G2275" s="257">
        <v>135.4</v>
      </c>
      <c r="I2275" s="257">
        <v>31015.69</v>
      </c>
    </row>
    <row r="2276" spans="3:9" x14ac:dyDescent="0.2">
      <c r="C2276" s="255">
        <v>45388</v>
      </c>
      <c r="D2276" s="256" t="s">
        <v>5380</v>
      </c>
      <c r="E2276" s="256" t="s">
        <v>5381</v>
      </c>
      <c r="F2276" s="256" t="s">
        <v>5382</v>
      </c>
      <c r="G2276" s="257">
        <v>104.83</v>
      </c>
      <c r="I2276" s="257">
        <v>30910.86</v>
      </c>
    </row>
    <row r="2277" spans="3:9" x14ac:dyDescent="0.2">
      <c r="C2277" s="255">
        <v>45388</v>
      </c>
      <c r="D2277" s="256" t="s">
        <v>5383</v>
      </c>
      <c r="E2277" s="256" t="s">
        <v>5384</v>
      </c>
      <c r="F2277" s="256" t="s">
        <v>5382</v>
      </c>
      <c r="G2277" s="257">
        <v>100</v>
      </c>
      <c r="I2277" s="257">
        <v>30810.86</v>
      </c>
    </row>
    <row r="2278" spans="3:9" x14ac:dyDescent="0.2">
      <c r="C2278" s="255">
        <v>45388</v>
      </c>
      <c r="D2278" s="256" t="s">
        <v>5385</v>
      </c>
      <c r="E2278" s="256" t="s">
        <v>5386</v>
      </c>
      <c r="F2278" s="256" t="s">
        <v>5382</v>
      </c>
      <c r="G2278" s="257">
        <v>304</v>
      </c>
      <c r="I2278" s="257">
        <v>30506.86</v>
      </c>
    </row>
    <row r="2279" spans="3:9" x14ac:dyDescent="0.2">
      <c r="C2279" s="255">
        <v>45389</v>
      </c>
      <c r="D2279" s="256" t="s">
        <v>5387</v>
      </c>
      <c r="E2279" s="256" t="s">
        <v>5388</v>
      </c>
      <c r="F2279" s="256" t="s">
        <v>5389</v>
      </c>
      <c r="G2279" s="257">
        <v>79</v>
      </c>
      <c r="I2279" s="257">
        <v>30427.86</v>
      </c>
    </row>
    <row r="2280" spans="3:9" x14ac:dyDescent="0.2">
      <c r="C2280" s="255">
        <v>45389</v>
      </c>
      <c r="D2280" s="256" t="s">
        <v>5390</v>
      </c>
      <c r="E2280" s="256" t="s">
        <v>5391</v>
      </c>
      <c r="F2280" s="256" t="s">
        <v>5389</v>
      </c>
      <c r="G2280" s="257">
        <v>40</v>
      </c>
      <c r="I2280" s="257">
        <v>30387.86</v>
      </c>
    </row>
    <row r="2281" spans="3:9" x14ac:dyDescent="0.2">
      <c r="C2281" s="255">
        <v>45389</v>
      </c>
      <c r="D2281" s="256" t="s">
        <v>5392</v>
      </c>
      <c r="E2281" s="256" t="s">
        <v>5393</v>
      </c>
      <c r="F2281" s="256" t="s">
        <v>5389</v>
      </c>
      <c r="G2281" s="257">
        <v>1897</v>
      </c>
      <c r="I2281" s="257">
        <v>28490.86</v>
      </c>
    </row>
    <row r="2282" spans="3:9" x14ac:dyDescent="0.2">
      <c r="C2282" s="255">
        <v>45389</v>
      </c>
      <c r="D2282" s="256" t="s">
        <v>5394</v>
      </c>
      <c r="E2282" s="256" t="s">
        <v>5395</v>
      </c>
      <c r="F2282" s="256" t="s">
        <v>5389</v>
      </c>
      <c r="G2282" s="257">
        <v>799</v>
      </c>
      <c r="I2282" s="257">
        <v>27691.86</v>
      </c>
    </row>
    <row r="2283" spans="3:9" x14ac:dyDescent="0.2">
      <c r="C2283" s="255">
        <v>45389</v>
      </c>
      <c r="D2283" s="256" t="s">
        <v>5396</v>
      </c>
      <c r="E2283" s="256" t="s">
        <v>5397</v>
      </c>
      <c r="F2283" s="256" t="s">
        <v>5389</v>
      </c>
      <c r="G2283" s="257">
        <v>10</v>
      </c>
      <c r="I2283" s="257">
        <v>27681.86</v>
      </c>
    </row>
    <row r="2284" spans="3:9" x14ac:dyDescent="0.2">
      <c r="C2284" s="255">
        <v>45389</v>
      </c>
      <c r="D2284" s="256" t="s">
        <v>5398</v>
      </c>
      <c r="E2284" s="256" t="s">
        <v>5399</v>
      </c>
      <c r="F2284" s="256" t="s">
        <v>5389</v>
      </c>
      <c r="G2284" s="257">
        <v>27</v>
      </c>
      <c r="I2284" s="257">
        <v>27654.86</v>
      </c>
    </row>
    <row r="2285" spans="3:9" x14ac:dyDescent="0.2">
      <c r="C2285" s="255">
        <v>45390</v>
      </c>
      <c r="D2285" s="256" t="s">
        <v>5400</v>
      </c>
      <c r="E2285" s="256" t="s">
        <v>5401</v>
      </c>
      <c r="F2285" s="256" t="s">
        <v>5402</v>
      </c>
      <c r="H2285" s="257">
        <v>900</v>
      </c>
      <c r="I2285" s="257">
        <v>28554.86</v>
      </c>
    </row>
    <row r="2286" spans="3:9" x14ac:dyDescent="0.2">
      <c r="C2286" s="255">
        <v>45390</v>
      </c>
      <c r="D2286" s="256" t="s">
        <v>5403</v>
      </c>
      <c r="E2286" s="256" t="s">
        <v>5404</v>
      </c>
      <c r="F2286" s="256" t="s">
        <v>5402</v>
      </c>
      <c r="G2286" s="257">
        <v>60</v>
      </c>
      <c r="I2286" s="257">
        <v>28494.86</v>
      </c>
    </row>
    <row r="2287" spans="3:9" x14ac:dyDescent="0.2">
      <c r="C2287" s="255">
        <v>45390</v>
      </c>
      <c r="D2287" s="256" t="s">
        <v>5405</v>
      </c>
      <c r="E2287" s="256" t="s">
        <v>5406</v>
      </c>
      <c r="F2287" s="256" t="s">
        <v>5402</v>
      </c>
      <c r="G2287" s="257">
        <v>95.49</v>
      </c>
      <c r="I2287" s="257">
        <v>28399.37</v>
      </c>
    </row>
    <row r="2288" spans="3:9" x14ac:dyDescent="0.2">
      <c r="C2288" s="255">
        <v>45390</v>
      </c>
      <c r="D2288" s="256" t="s">
        <v>5407</v>
      </c>
      <c r="E2288" s="256" t="s">
        <v>5408</v>
      </c>
      <c r="F2288" s="256" t="s">
        <v>5402</v>
      </c>
      <c r="G2288" s="257">
        <v>171.43</v>
      </c>
      <c r="I2288" s="257">
        <v>28227.94</v>
      </c>
    </row>
    <row r="2289" spans="3:9" x14ac:dyDescent="0.2">
      <c r="C2289" s="255">
        <v>45390</v>
      </c>
      <c r="D2289" s="256" t="s">
        <v>5409</v>
      </c>
      <c r="E2289" s="256" t="s">
        <v>5410</v>
      </c>
      <c r="F2289" s="256" t="s">
        <v>5402</v>
      </c>
      <c r="G2289" s="257">
        <v>899</v>
      </c>
      <c r="I2289" s="257">
        <v>27328.94</v>
      </c>
    </row>
    <row r="2290" spans="3:9" x14ac:dyDescent="0.2">
      <c r="C2290" s="255">
        <v>45390</v>
      </c>
      <c r="D2290" s="256" t="s">
        <v>5411</v>
      </c>
      <c r="E2290" s="256" t="s">
        <v>5412</v>
      </c>
      <c r="F2290" s="256" t="s">
        <v>5402</v>
      </c>
      <c r="H2290" s="257">
        <v>1198</v>
      </c>
      <c r="I2290" s="257">
        <v>28526.94</v>
      </c>
    </row>
    <row r="2291" spans="3:9" x14ac:dyDescent="0.2">
      <c r="C2291" s="255">
        <v>45390</v>
      </c>
      <c r="D2291" s="256" t="s">
        <v>5413</v>
      </c>
      <c r="E2291" s="256" t="s">
        <v>5414</v>
      </c>
      <c r="F2291" s="256" t="s">
        <v>5402</v>
      </c>
      <c r="G2291" s="257">
        <v>60</v>
      </c>
      <c r="I2291" s="257">
        <v>28466.94</v>
      </c>
    </row>
    <row r="2292" spans="3:9" x14ac:dyDescent="0.2">
      <c r="C2292" s="255">
        <v>45390</v>
      </c>
      <c r="D2292" s="256" t="s">
        <v>5415</v>
      </c>
      <c r="E2292" s="256" t="s">
        <v>5416</v>
      </c>
      <c r="F2292" s="256" t="s">
        <v>5402</v>
      </c>
      <c r="G2292" s="257">
        <v>119.32</v>
      </c>
      <c r="I2292" s="257">
        <v>28347.62</v>
      </c>
    </row>
    <row r="2293" spans="3:9" x14ac:dyDescent="0.2">
      <c r="C2293" s="255">
        <v>45391</v>
      </c>
      <c r="D2293" s="256" t="s">
        <v>5417</v>
      </c>
      <c r="E2293" s="256" t="s">
        <v>5418</v>
      </c>
      <c r="F2293" s="256" t="s">
        <v>5419</v>
      </c>
      <c r="G2293" s="257">
        <v>60</v>
      </c>
      <c r="I2293" s="257">
        <v>28287.62</v>
      </c>
    </row>
    <row r="2294" spans="3:9" x14ac:dyDescent="0.2">
      <c r="C2294" s="255">
        <v>45391</v>
      </c>
      <c r="D2294" s="256" t="s">
        <v>5420</v>
      </c>
      <c r="E2294" s="256" t="s">
        <v>5421</v>
      </c>
      <c r="F2294" s="256" t="s">
        <v>5419</v>
      </c>
      <c r="G2294" s="257">
        <v>15</v>
      </c>
      <c r="I2294" s="257">
        <v>28272.62</v>
      </c>
    </row>
    <row r="2295" spans="3:9" x14ac:dyDescent="0.2">
      <c r="C2295" s="255">
        <v>45391</v>
      </c>
      <c r="D2295" s="256" t="s">
        <v>5422</v>
      </c>
      <c r="E2295" s="256" t="s">
        <v>5423</v>
      </c>
      <c r="F2295" s="256" t="s">
        <v>5419</v>
      </c>
      <c r="G2295" s="257">
        <v>100</v>
      </c>
      <c r="I2295" s="257">
        <v>28172.62</v>
      </c>
    </row>
    <row r="2296" spans="3:9" x14ac:dyDescent="0.2">
      <c r="C2296" s="255">
        <v>45391</v>
      </c>
      <c r="D2296" s="256" t="s">
        <v>5424</v>
      </c>
      <c r="E2296" s="256" t="s">
        <v>5425</v>
      </c>
      <c r="F2296" s="256" t="s">
        <v>5419</v>
      </c>
      <c r="G2296" s="257">
        <v>20</v>
      </c>
      <c r="I2296" s="257">
        <v>28152.62</v>
      </c>
    </row>
    <row r="2297" spans="3:9" x14ac:dyDescent="0.2">
      <c r="C2297" s="255">
        <v>45391</v>
      </c>
      <c r="D2297" s="256" t="s">
        <v>5426</v>
      </c>
      <c r="E2297" s="256" t="s">
        <v>5427</v>
      </c>
      <c r="F2297" s="256" t="s">
        <v>5419</v>
      </c>
      <c r="H2297" s="257">
        <v>30249</v>
      </c>
      <c r="I2297" s="257">
        <v>58401.62</v>
      </c>
    </row>
    <row r="2298" spans="3:9" x14ac:dyDescent="0.2">
      <c r="C2298" s="255">
        <v>45391</v>
      </c>
      <c r="D2298" s="256" t="s">
        <v>5428</v>
      </c>
      <c r="E2298" s="256" t="s">
        <v>5429</v>
      </c>
      <c r="F2298" s="256" t="s">
        <v>5419</v>
      </c>
      <c r="G2298" s="257">
        <v>199.27</v>
      </c>
      <c r="I2298" s="257">
        <v>58202.35</v>
      </c>
    </row>
    <row r="2299" spans="3:9" x14ac:dyDescent="0.2">
      <c r="C2299" s="255">
        <v>45391</v>
      </c>
      <c r="D2299" s="256" t="s">
        <v>5430</v>
      </c>
      <c r="E2299" s="256" t="s">
        <v>5431</v>
      </c>
      <c r="F2299" s="256" t="s">
        <v>5419</v>
      </c>
      <c r="G2299" s="257">
        <v>205</v>
      </c>
      <c r="I2299" s="257">
        <v>57997.35</v>
      </c>
    </row>
    <row r="2300" spans="3:9" x14ac:dyDescent="0.2">
      <c r="C2300" s="255">
        <v>45392</v>
      </c>
      <c r="D2300" s="256" t="s">
        <v>5432</v>
      </c>
      <c r="E2300" s="256" t="s">
        <v>5433</v>
      </c>
      <c r="F2300" s="256" t="s">
        <v>5434</v>
      </c>
      <c r="G2300" s="257">
        <v>55</v>
      </c>
      <c r="I2300" s="257">
        <v>57942.35</v>
      </c>
    </row>
    <row r="2301" spans="3:9" x14ac:dyDescent="0.2">
      <c r="C2301" s="255">
        <v>45392</v>
      </c>
      <c r="D2301" s="256" t="s">
        <v>5435</v>
      </c>
      <c r="E2301" s="256" t="s">
        <v>5436</v>
      </c>
      <c r="F2301" s="256" t="s">
        <v>5434</v>
      </c>
      <c r="G2301" s="257">
        <v>122.6</v>
      </c>
      <c r="I2301" s="257">
        <v>57819.75</v>
      </c>
    </row>
    <row r="2302" spans="3:9" x14ac:dyDescent="0.2">
      <c r="C2302" s="255">
        <v>45392</v>
      </c>
      <c r="D2302" s="256" t="s">
        <v>5437</v>
      </c>
      <c r="E2302" s="256" t="s">
        <v>5438</v>
      </c>
      <c r="F2302" s="256" t="s">
        <v>5434</v>
      </c>
      <c r="G2302" s="257">
        <v>160</v>
      </c>
      <c r="I2302" s="257">
        <v>57659.75</v>
      </c>
    </row>
    <row r="2303" spans="3:9" x14ac:dyDescent="0.2">
      <c r="C2303" s="255">
        <v>45392</v>
      </c>
      <c r="D2303" s="256" t="s">
        <v>5439</v>
      </c>
      <c r="E2303" s="256" t="s">
        <v>5440</v>
      </c>
      <c r="F2303" s="256" t="s">
        <v>5434</v>
      </c>
      <c r="H2303" s="257">
        <v>122.6</v>
      </c>
      <c r="I2303" s="257">
        <v>57782.35</v>
      </c>
    </row>
    <row r="2304" spans="3:9" x14ac:dyDescent="0.2">
      <c r="C2304" s="255">
        <v>45392</v>
      </c>
      <c r="D2304" s="256" t="s">
        <v>5441</v>
      </c>
      <c r="E2304" s="256" t="s">
        <v>5442</v>
      </c>
      <c r="F2304" s="256" t="s">
        <v>5434</v>
      </c>
      <c r="G2304" s="257">
        <v>99.64</v>
      </c>
      <c r="I2304" s="257">
        <v>57682.71</v>
      </c>
    </row>
    <row r="2305" spans="3:9" x14ac:dyDescent="0.2">
      <c r="C2305" s="255">
        <v>45392</v>
      </c>
      <c r="D2305" s="256" t="s">
        <v>5443</v>
      </c>
      <c r="E2305" s="256" t="s">
        <v>5444</v>
      </c>
      <c r="F2305" s="256" t="s">
        <v>5434</v>
      </c>
      <c r="H2305" s="257">
        <v>899</v>
      </c>
      <c r="I2305" s="257">
        <v>58581.71</v>
      </c>
    </row>
    <row r="2306" spans="3:9" x14ac:dyDescent="0.2">
      <c r="C2306" s="255">
        <v>45392</v>
      </c>
      <c r="D2306" s="256" t="s">
        <v>5445</v>
      </c>
      <c r="E2306" s="256" t="s">
        <v>5446</v>
      </c>
      <c r="F2306" s="256" t="s">
        <v>5434</v>
      </c>
      <c r="G2306" s="257">
        <v>250.56</v>
      </c>
      <c r="I2306" s="257">
        <v>58331.15</v>
      </c>
    </row>
    <row r="2307" spans="3:9" x14ac:dyDescent="0.2">
      <c r="C2307" s="255">
        <v>45392</v>
      </c>
      <c r="D2307" s="256" t="s">
        <v>5447</v>
      </c>
      <c r="E2307" s="256" t="s">
        <v>5448</v>
      </c>
      <c r="F2307" s="256" t="s">
        <v>5434</v>
      </c>
      <c r="G2307" s="257">
        <v>138.03</v>
      </c>
      <c r="I2307" s="257">
        <v>58193.120000000003</v>
      </c>
    </row>
    <row r="2308" spans="3:9" x14ac:dyDescent="0.2">
      <c r="C2308" s="255">
        <v>45393</v>
      </c>
      <c r="D2308" s="256" t="s">
        <v>5449</v>
      </c>
      <c r="E2308" s="256" t="s">
        <v>5450</v>
      </c>
      <c r="F2308" s="256" t="s">
        <v>5451</v>
      </c>
      <c r="G2308" s="257">
        <v>121.72</v>
      </c>
      <c r="I2308" s="257">
        <v>58071.4</v>
      </c>
    </row>
    <row r="2309" spans="3:9" x14ac:dyDescent="0.2">
      <c r="C2309" s="255">
        <v>45393</v>
      </c>
      <c r="D2309" s="256" t="s">
        <v>5452</v>
      </c>
      <c r="E2309" s="256" t="s">
        <v>5453</v>
      </c>
      <c r="F2309" s="256" t="s">
        <v>5451</v>
      </c>
      <c r="H2309" s="257">
        <v>121.72</v>
      </c>
      <c r="I2309" s="257">
        <v>58193.120000000003</v>
      </c>
    </row>
    <row r="2310" spans="3:9" x14ac:dyDescent="0.2">
      <c r="C2310" s="255">
        <v>45393</v>
      </c>
      <c r="D2310" s="256" t="s">
        <v>5454</v>
      </c>
      <c r="E2310" s="256" t="s">
        <v>5455</v>
      </c>
      <c r="F2310" s="256" t="s">
        <v>5451</v>
      </c>
      <c r="G2310" s="257">
        <v>60</v>
      </c>
      <c r="I2310" s="257">
        <v>58133.120000000003</v>
      </c>
    </row>
    <row r="2311" spans="3:9" x14ac:dyDescent="0.2">
      <c r="C2311" s="255">
        <v>45393</v>
      </c>
      <c r="D2311" s="256" t="s">
        <v>5456</v>
      </c>
      <c r="E2311" s="256" t="s">
        <v>5457</v>
      </c>
      <c r="F2311" s="256" t="s">
        <v>5451</v>
      </c>
      <c r="G2311" s="257">
        <v>30249</v>
      </c>
      <c r="I2311" s="257">
        <v>27884.12</v>
      </c>
    </row>
    <row r="2312" spans="3:9" x14ac:dyDescent="0.2">
      <c r="C2312" s="255">
        <v>45393</v>
      </c>
      <c r="D2312" s="256" t="s">
        <v>5458</v>
      </c>
      <c r="E2312" s="256" t="s">
        <v>5459</v>
      </c>
      <c r="F2312" s="256" t="s">
        <v>5451</v>
      </c>
      <c r="G2312" s="257">
        <v>715</v>
      </c>
      <c r="I2312" s="257">
        <v>27169.119999999999</v>
      </c>
    </row>
    <row r="2313" spans="3:9" x14ac:dyDescent="0.2">
      <c r="C2313" s="255">
        <v>45393</v>
      </c>
      <c r="D2313" s="256" t="s">
        <v>5460</v>
      </c>
      <c r="E2313" s="256" t="s">
        <v>5461</v>
      </c>
      <c r="F2313" s="256" t="s">
        <v>5451</v>
      </c>
      <c r="G2313" s="257">
        <v>106.55</v>
      </c>
      <c r="I2313" s="257">
        <v>27062.57</v>
      </c>
    </row>
    <row r="2314" spans="3:9" x14ac:dyDescent="0.2">
      <c r="C2314" s="255">
        <v>45393</v>
      </c>
      <c r="D2314" s="256" t="s">
        <v>5462</v>
      </c>
      <c r="E2314" s="256" t="s">
        <v>5463</v>
      </c>
      <c r="F2314" s="256" t="s">
        <v>5451</v>
      </c>
      <c r="G2314" s="257">
        <v>116.52</v>
      </c>
      <c r="I2314" s="257">
        <v>26946.05</v>
      </c>
    </row>
    <row r="2315" spans="3:9" x14ac:dyDescent="0.2">
      <c r="C2315" s="255">
        <v>45393</v>
      </c>
      <c r="D2315" s="256" t="s">
        <v>5464</v>
      </c>
      <c r="E2315" s="256" t="s">
        <v>5465</v>
      </c>
      <c r="F2315" s="256" t="s">
        <v>5451</v>
      </c>
      <c r="G2315" s="257">
        <v>231</v>
      </c>
      <c r="I2315" s="257">
        <v>26715.05</v>
      </c>
    </row>
    <row r="2316" spans="3:9" x14ac:dyDescent="0.2">
      <c r="C2316" s="255">
        <v>45394</v>
      </c>
      <c r="D2316" s="256" t="s">
        <v>5466</v>
      </c>
      <c r="E2316" s="256" t="s">
        <v>5467</v>
      </c>
      <c r="F2316" s="256" t="s">
        <v>5468</v>
      </c>
      <c r="G2316" s="257">
        <v>90</v>
      </c>
      <c r="I2316" s="257">
        <v>26625.05</v>
      </c>
    </row>
    <row r="2317" spans="3:9" x14ac:dyDescent="0.2">
      <c r="C2317" s="255">
        <v>45394</v>
      </c>
      <c r="D2317" s="256" t="s">
        <v>5469</v>
      </c>
      <c r="E2317" s="256" t="s">
        <v>5470</v>
      </c>
      <c r="F2317" s="256" t="s">
        <v>5468</v>
      </c>
      <c r="G2317" s="257">
        <v>100</v>
      </c>
      <c r="I2317" s="257">
        <v>26525.05</v>
      </c>
    </row>
    <row r="2318" spans="3:9" x14ac:dyDescent="0.2">
      <c r="C2318" s="255">
        <v>45394</v>
      </c>
      <c r="D2318" s="256" t="s">
        <v>5471</v>
      </c>
      <c r="E2318" s="256" t="s">
        <v>5472</v>
      </c>
      <c r="F2318" s="256" t="s">
        <v>5468</v>
      </c>
      <c r="G2318" s="257">
        <v>120</v>
      </c>
      <c r="I2318" s="257">
        <v>26405.05</v>
      </c>
    </row>
    <row r="2319" spans="3:9" x14ac:dyDescent="0.2">
      <c r="C2319" s="255">
        <v>45395</v>
      </c>
      <c r="D2319" s="256" t="s">
        <v>5473</v>
      </c>
      <c r="E2319" s="256" t="s">
        <v>5474</v>
      </c>
      <c r="F2319" s="256" t="s">
        <v>5475</v>
      </c>
      <c r="G2319" s="257">
        <v>848</v>
      </c>
      <c r="I2319" s="257">
        <v>25557.05</v>
      </c>
    </row>
    <row r="2320" spans="3:9" x14ac:dyDescent="0.2">
      <c r="C2320" s="255">
        <v>45395</v>
      </c>
      <c r="D2320" s="256" t="s">
        <v>5476</v>
      </c>
      <c r="E2320" s="256" t="s">
        <v>5477</v>
      </c>
      <c r="F2320" s="256" t="s">
        <v>5475</v>
      </c>
      <c r="G2320" s="257">
        <v>240</v>
      </c>
      <c r="I2320" s="257">
        <v>25317.05</v>
      </c>
    </row>
    <row r="2321" spans="3:9" x14ac:dyDescent="0.2">
      <c r="C2321" s="255">
        <v>45395</v>
      </c>
      <c r="D2321" s="256" t="s">
        <v>5478</v>
      </c>
      <c r="E2321" s="256" t="s">
        <v>5479</v>
      </c>
      <c r="F2321" s="256" t="s">
        <v>5475</v>
      </c>
      <c r="G2321" s="257">
        <v>110</v>
      </c>
      <c r="I2321" s="257">
        <v>25207.05</v>
      </c>
    </row>
    <row r="2322" spans="3:9" x14ac:dyDescent="0.2">
      <c r="C2322" s="255">
        <v>45395</v>
      </c>
      <c r="D2322" s="256" t="s">
        <v>5480</v>
      </c>
      <c r="E2322" s="256" t="s">
        <v>5481</v>
      </c>
      <c r="F2322" s="256" t="s">
        <v>5475</v>
      </c>
      <c r="G2322" s="257">
        <v>370</v>
      </c>
      <c r="I2322" s="257">
        <v>24837.05</v>
      </c>
    </row>
    <row r="2323" spans="3:9" x14ac:dyDescent="0.2">
      <c r="C2323" s="255">
        <v>45395</v>
      </c>
      <c r="D2323" s="256" t="s">
        <v>5482</v>
      </c>
      <c r="E2323" s="256" t="s">
        <v>5483</v>
      </c>
      <c r="F2323" s="256" t="s">
        <v>5475</v>
      </c>
      <c r="G2323" s="257">
        <v>30</v>
      </c>
      <c r="I2323" s="257">
        <v>24807.05</v>
      </c>
    </row>
    <row r="2324" spans="3:9" x14ac:dyDescent="0.2">
      <c r="C2324" s="255">
        <v>45395</v>
      </c>
      <c r="D2324" s="256" t="s">
        <v>5484</v>
      </c>
      <c r="E2324" s="256" t="s">
        <v>5485</v>
      </c>
      <c r="F2324" s="256" t="s">
        <v>5475</v>
      </c>
      <c r="G2324" s="257">
        <v>70</v>
      </c>
      <c r="I2324" s="257">
        <v>24737.05</v>
      </c>
    </row>
    <row r="2325" spans="3:9" x14ac:dyDescent="0.2">
      <c r="C2325" s="255">
        <v>45395</v>
      </c>
      <c r="D2325" s="256" t="s">
        <v>5486</v>
      </c>
      <c r="E2325" s="256" t="s">
        <v>5487</v>
      </c>
      <c r="F2325" s="256" t="s">
        <v>5475</v>
      </c>
      <c r="G2325" s="257">
        <v>110</v>
      </c>
      <c r="I2325" s="257">
        <v>24627.05</v>
      </c>
    </row>
    <row r="2326" spans="3:9" x14ac:dyDescent="0.2">
      <c r="C2326" s="255">
        <v>45395</v>
      </c>
      <c r="D2326" s="256" t="s">
        <v>5488</v>
      </c>
      <c r="E2326" s="256" t="s">
        <v>5489</v>
      </c>
      <c r="F2326" s="256" t="s">
        <v>5475</v>
      </c>
      <c r="G2326" s="257">
        <v>20</v>
      </c>
      <c r="I2326" s="257">
        <v>24607.05</v>
      </c>
    </row>
    <row r="2327" spans="3:9" x14ac:dyDescent="0.2">
      <c r="C2327" s="255">
        <v>45395</v>
      </c>
      <c r="D2327" s="256" t="s">
        <v>5490</v>
      </c>
      <c r="E2327" s="256" t="s">
        <v>5491</v>
      </c>
      <c r="F2327" s="256" t="s">
        <v>5475</v>
      </c>
      <c r="G2327" s="257">
        <v>4800</v>
      </c>
      <c r="I2327" s="257">
        <v>19807.05</v>
      </c>
    </row>
    <row r="2328" spans="3:9" x14ac:dyDescent="0.2">
      <c r="C2328" s="255">
        <v>45395</v>
      </c>
      <c r="D2328" s="256" t="s">
        <v>5492</v>
      </c>
      <c r="E2328" s="256" t="s">
        <v>5493</v>
      </c>
      <c r="F2328" s="256" t="s">
        <v>5475</v>
      </c>
      <c r="G2328" s="257">
        <v>960</v>
      </c>
      <c r="I2328" s="257">
        <v>18847.05</v>
      </c>
    </row>
    <row r="2329" spans="3:9" x14ac:dyDescent="0.2">
      <c r="C2329" s="255">
        <v>45395</v>
      </c>
      <c r="D2329" s="256" t="s">
        <v>5494</v>
      </c>
      <c r="E2329" s="256" t="s">
        <v>5495</v>
      </c>
      <c r="F2329" s="256" t="s">
        <v>5475</v>
      </c>
      <c r="G2329" s="257">
        <v>195</v>
      </c>
      <c r="I2329" s="257">
        <v>18652.05</v>
      </c>
    </row>
    <row r="2330" spans="3:9" x14ac:dyDescent="0.2">
      <c r="C2330" s="255">
        <v>45395</v>
      </c>
      <c r="D2330" s="256" t="s">
        <v>5496</v>
      </c>
      <c r="E2330" s="256" t="s">
        <v>5497</v>
      </c>
      <c r="F2330" s="256" t="s">
        <v>5475</v>
      </c>
      <c r="G2330" s="257">
        <v>240</v>
      </c>
      <c r="I2330" s="257">
        <v>18412.05</v>
      </c>
    </row>
    <row r="2331" spans="3:9" x14ac:dyDescent="0.2">
      <c r="C2331" s="255">
        <v>45396</v>
      </c>
      <c r="D2331" s="256" t="s">
        <v>5498</v>
      </c>
      <c r="E2331" s="256" t="s">
        <v>5499</v>
      </c>
      <c r="F2331" s="256" t="s">
        <v>5500</v>
      </c>
      <c r="G2331" s="257">
        <v>50</v>
      </c>
      <c r="I2331" s="257">
        <v>18362.05</v>
      </c>
    </row>
    <row r="2332" spans="3:9" x14ac:dyDescent="0.2">
      <c r="C2332" s="255">
        <v>45396</v>
      </c>
      <c r="D2332" s="256" t="s">
        <v>5501</v>
      </c>
      <c r="E2332" s="256" t="s">
        <v>5502</v>
      </c>
      <c r="F2332" s="256" t="s">
        <v>5500</v>
      </c>
      <c r="G2332" s="257">
        <v>100</v>
      </c>
      <c r="I2332" s="257">
        <v>18262.05</v>
      </c>
    </row>
    <row r="2333" spans="3:9" x14ac:dyDescent="0.2">
      <c r="C2333" s="255">
        <v>45396</v>
      </c>
      <c r="D2333" s="256" t="s">
        <v>5503</v>
      </c>
      <c r="E2333" s="256" t="s">
        <v>5504</v>
      </c>
      <c r="F2333" s="256" t="s">
        <v>5500</v>
      </c>
      <c r="G2333" s="257">
        <v>500</v>
      </c>
      <c r="I2333" s="257">
        <v>17762.05</v>
      </c>
    </row>
    <row r="2334" spans="3:9" x14ac:dyDescent="0.2">
      <c r="C2334" s="255">
        <v>45396</v>
      </c>
      <c r="D2334" s="256" t="s">
        <v>5505</v>
      </c>
      <c r="E2334" s="256" t="s">
        <v>5506</v>
      </c>
      <c r="F2334" s="256" t="s">
        <v>5500</v>
      </c>
      <c r="G2334" s="257">
        <v>20</v>
      </c>
      <c r="I2334" s="257">
        <v>17742.05</v>
      </c>
    </row>
    <row r="2335" spans="3:9" x14ac:dyDescent="0.2">
      <c r="C2335" s="255">
        <v>45396</v>
      </c>
      <c r="D2335" s="256" t="s">
        <v>5507</v>
      </c>
      <c r="E2335" s="256" t="s">
        <v>5508</v>
      </c>
      <c r="F2335" s="256" t="s">
        <v>5500</v>
      </c>
      <c r="G2335" s="257">
        <v>195</v>
      </c>
      <c r="I2335" s="257">
        <v>17547.05</v>
      </c>
    </row>
    <row r="2336" spans="3:9" x14ac:dyDescent="0.2">
      <c r="C2336" s="255">
        <v>45396</v>
      </c>
      <c r="D2336" s="256" t="s">
        <v>5509</v>
      </c>
      <c r="E2336" s="256" t="s">
        <v>5510</v>
      </c>
      <c r="F2336" s="256" t="s">
        <v>5500</v>
      </c>
      <c r="H2336" s="257">
        <v>10</v>
      </c>
      <c r="I2336" s="257">
        <v>17557.05</v>
      </c>
    </row>
    <row r="2337" spans="3:9" x14ac:dyDescent="0.2">
      <c r="C2337" s="255">
        <v>45396</v>
      </c>
      <c r="D2337" s="256" t="s">
        <v>5511</v>
      </c>
      <c r="E2337" s="256" t="s">
        <v>5512</v>
      </c>
      <c r="F2337" s="256" t="s">
        <v>5500</v>
      </c>
      <c r="G2337" s="257">
        <v>340</v>
      </c>
      <c r="I2337" s="257">
        <v>17217.05</v>
      </c>
    </row>
    <row r="2338" spans="3:9" x14ac:dyDescent="0.2">
      <c r="C2338" s="255">
        <v>45397</v>
      </c>
      <c r="D2338" s="256" t="s">
        <v>5513</v>
      </c>
      <c r="E2338" s="256" t="s">
        <v>5514</v>
      </c>
      <c r="F2338" s="256" t="s">
        <v>5515</v>
      </c>
      <c r="G2338" s="257">
        <v>5</v>
      </c>
      <c r="I2338" s="257">
        <v>17212.05</v>
      </c>
    </row>
    <row r="2339" spans="3:9" x14ac:dyDescent="0.2">
      <c r="C2339" s="255">
        <v>45397</v>
      </c>
      <c r="D2339" s="256" t="s">
        <v>5516</v>
      </c>
      <c r="E2339" s="256" t="s">
        <v>5517</v>
      </c>
      <c r="F2339" s="256" t="s">
        <v>5515</v>
      </c>
      <c r="H2339" s="257">
        <v>5</v>
      </c>
      <c r="I2339" s="257">
        <v>17217.05</v>
      </c>
    </row>
    <row r="2340" spans="3:9" x14ac:dyDescent="0.2">
      <c r="C2340" s="255">
        <v>45397</v>
      </c>
      <c r="D2340" s="256" t="s">
        <v>5518</v>
      </c>
      <c r="E2340" s="256" t="s">
        <v>5519</v>
      </c>
      <c r="F2340" s="256" t="s">
        <v>5515</v>
      </c>
      <c r="G2340" s="257">
        <v>117.25</v>
      </c>
      <c r="I2340" s="257">
        <v>17099.8</v>
      </c>
    </row>
    <row r="2341" spans="3:9" x14ac:dyDescent="0.2">
      <c r="C2341" s="255">
        <v>45397</v>
      </c>
      <c r="D2341" s="256" t="s">
        <v>5520</v>
      </c>
      <c r="E2341" s="256" t="s">
        <v>5521</v>
      </c>
      <c r="F2341" s="256" t="s">
        <v>5515</v>
      </c>
      <c r="G2341" s="257">
        <v>140</v>
      </c>
      <c r="I2341" s="257">
        <v>16959.8</v>
      </c>
    </row>
    <row r="2342" spans="3:9" x14ac:dyDescent="0.2">
      <c r="C2342" s="255">
        <v>45397</v>
      </c>
      <c r="D2342" s="256" t="s">
        <v>5522</v>
      </c>
      <c r="E2342" s="256" t="s">
        <v>5523</v>
      </c>
      <c r="F2342" s="256" t="s">
        <v>5515</v>
      </c>
      <c r="G2342" s="257">
        <v>175.12</v>
      </c>
      <c r="I2342" s="257">
        <v>16784.68</v>
      </c>
    </row>
    <row r="2343" spans="3:9" x14ac:dyDescent="0.2">
      <c r="C2343" s="255">
        <v>45398</v>
      </c>
      <c r="D2343" s="256" t="s">
        <v>5524</v>
      </c>
      <c r="E2343" s="256" t="s">
        <v>5525</v>
      </c>
      <c r="F2343" s="256" t="s">
        <v>5526</v>
      </c>
      <c r="G2343" s="257">
        <v>899</v>
      </c>
      <c r="I2343" s="257">
        <v>15885.68</v>
      </c>
    </row>
    <row r="2344" spans="3:9" x14ac:dyDescent="0.2">
      <c r="C2344" s="255">
        <v>45398</v>
      </c>
      <c r="D2344" s="256" t="s">
        <v>5527</v>
      </c>
      <c r="E2344" s="256" t="s">
        <v>5528</v>
      </c>
      <c r="F2344" s="256" t="s">
        <v>5526</v>
      </c>
      <c r="H2344" s="257">
        <v>340</v>
      </c>
      <c r="I2344" s="257">
        <v>16225.68</v>
      </c>
    </row>
    <row r="2345" spans="3:9" x14ac:dyDescent="0.2">
      <c r="C2345" s="255">
        <v>45398</v>
      </c>
      <c r="D2345" s="256" t="s">
        <v>5529</v>
      </c>
      <c r="E2345" s="256" t="s">
        <v>5530</v>
      </c>
      <c r="F2345" s="256" t="s">
        <v>5526</v>
      </c>
      <c r="H2345" s="257">
        <v>50</v>
      </c>
      <c r="I2345" s="257">
        <v>16275.68</v>
      </c>
    </row>
    <row r="2346" spans="3:9" x14ac:dyDescent="0.2">
      <c r="C2346" s="255">
        <v>45398</v>
      </c>
      <c r="D2346" s="256" t="s">
        <v>5531</v>
      </c>
      <c r="E2346" s="256" t="s">
        <v>5532</v>
      </c>
      <c r="F2346" s="256" t="s">
        <v>5526</v>
      </c>
      <c r="H2346" s="257">
        <v>50</v>
      </c>
      <c r="I2346" s="257">
        <v>16325.68</v>
      </c>
    </row>
    <row r="2347" spans="3:9" x14ac:dyDescent="0.2">
      <c r="C2347" s="255">
        <v>45398</v>
      </c>
      <c r="D2347" s="256" t="s">
        <v>5533</v>
      </c>
      <c r="E2347" s="256" t="s">
        <v>5534</v>
      </c>
      <c r="F2347" s="256" t="s">
        <v>5526</v>
      </c>
      <c r="G2347" s="257">
        <v>50</v>
      </c>
      <c r="I2347" s="257">
        <v>16275.68</v>
      </c>
    </row>
    <row r="2348" spans="3:9" x14ac:dyDescent="0.2">
      <c r="C2348" s="255">
        <v>45398</v>
      </c>
      <c r="D2348" s="256" t="s">
        <v>5535</v>
      </c>
      <c r="E2348" s="256" t="s">
        <v>5536</v>
      </c>
      <c r="F2348" s="256" t="s">
        <v>5526</v>
      </c>
      <c r="G2348" s="257">
        <v>50</v>
      </c>
      <c r="I2348" s="257">
        <v>16225.68</v>
      </c>
    </row>
    <row r="2349" spans="3:9" x14ac:dyDescent="0.2">
      <c r="C2349" s="255">
        <v>45398</v>
      </c>
      <c r="D2349" s="256" t="s">
        <v>5537</v>
      </c>
      <c r="E2349" s="256" t="s">
        <v>5538</v>
      </c>
      <c r="F2349" s="256" t="s">
        <v>5526</v>
      </c>
      <c r="G2349" s="257">
        <v>36</v>
      </c>
      <c r="I2349" s="257">
        <v>16189.68</v>
      </c>
    </row>
    <row r="2350" spans="3:9" x14ac:dyDescent="0.2">
      <c r="C2350" s="255">
        <v>45398</v>
      </c>
      <c r="D2350" s="256" t="s">
        <v>5539</v>
      </c>
      <c r="E2350" s="256" t="s">
        <v>5540</v>
      </c>
      <c r="F2350" s="256" t="s">
        <v>5526</v>
      </c>
      <c r="G2350" s="257">
        <v>160</v>
      </c>
      <c r="I2350" s="257">
        <v>16029.68</v>
      </c>
    </row>
    <row r="2351" spans="3:9" x14ac:dyDescent="0.2">
      <c r="C2351" s="255">
        <v>45398</v>
      </c>
      <c r="D2351" s="256" t="s">
        <v>5541</v>
      </c>
      <c r="E2351" s="256" t="s">
        <v>5542</v>
      </c>
      <c r="F2351" s="256" t="s">
        <v>5526</v>
      </c>
      <c r="G2351" s="257">
        <v>143.32</v>
      </c>
      <c r="I2351" s="257">
        <v>15886.36</v>
      </c>
    </row>
    <row r="2352" spans="3:9" x14ac:dyDescent="0.2">
      <c r="C2352" s="255">
        <v>45398</v>
      </c>
      <c r="D2352" s="256" t="s">
        <v>5543</v>
      </c>
      <c r="E2352" s="256" t="s">
        <v>5544</v>
      </c>
      <c r="F2352" s="256" t="s">
        <v>5526</v>
      </c>
      <c r="G2352" s="257">
        <v>148.4</v>
      </c>
      <c r="I2352" s="257">
        <v>15737.96</v>
      </c>
    </row>
    <row r="2353" spans="3:9" x14ac:dyDescent="0.2">
      <c r="C2353" s="255">
        <v>45398</v>
      </c>
      <c r="D2353" s="256" t="s">
        <v>5545</v>
      </c>
      <c r="E2353" s="256" t="s">
        <v>5546</v>
      </c>
      <c r="F2353" s="256" t="s">
        <v>5526</v>
      </c>
      <c r="G2353" s="257">
        <v>55</v>
      </c>
      <c r="I2353" s="257">
        <v>15682.96</v>
      </c>
    </row>
    <row r="2354" spans="3:9" x14ac:dyDescent="0.2">
      <c r="C2354" s="255">
        <v>45398</v>
      </c>
      <c r="D2354" s="256" t="s">
        <v>5547</v>
      </c>
      <c r="E2354" s="256" t="s">
        <v>5548</v>
      </c>
      <c r="F2354" s="256" t="s">
        <v>5526</v>
      </c>
      <c r="G2354" s="257">
        <v>733</v>
      </c>
      <c r="I2354" s="257">
        <v>14949.96</v>
      </c>
    </row>
    <row r="2355" spans="3:9" x14ac:dyDescent="0.2">
      <c r="C2355" s="255">
        <v>45399</v>
      </c>
      <c r="D2355" s="256" t="s">
        <v>5549</v>
      </c>
      <c r="E2355" s="256" t="s">
        <v>5550</v>
      </c>
      <c r="F2355" s="256" t="s">
        <v>5551</v>
      </c>
      <c r="G2355" s="257">
        <v>4500</v>
      </c>
      <c r="I2355" s="257">
        <v>10449.959999999999</v>
      </c>
    </row>
    <row r="2356" spans="3:9" x14ac:dyDescent="0.2">
      <c r="C2356" s="255">
        <v>45399</v>
      </c>
      <c r="D2356" s="256" t="s">
        <v>5552</v>
      </c>
      <c r="E2356" s="256" t="s">
        <v>5553</v>
      </c>
      <c r="F2356" s="256" t="s">
        <v>5551</v>
      </c>
      <c r="G2356" s="257">
        <v>120</v>
      </c>
      <c r="I2356" s="257">
        <v>10329.959999999999</v>
      </c>
    </row>
    <row r="2357" spans="3:9" x14ac:dyDescent="0.2">
      <c r="C2357" s="255">
        <v>45399</v>
      </c>
      <c r="D2357" s="256" t="s">
        <v>5554</v>
      </c>
      <c r="E2357" s="256" t="s">
        <v>5555</v>
      </c>
      <c r="F2357" s="256" t="s">
        <v>5551</v>
      </c>
      <c r="H2357" s="257">
        <v>950</v>
      </c>
      <c r="I2357" s="257">
        <v>11279.96</v>
      </c>
    </row>
    <row r="2358" spans="3:9" x14ac:dyDescent="0.2">
      <c r="C2358" s="255">
        <v>45399</v>
      </c>
      <c r="D2358" s="256" t="s">
        <v>5556</v>
      </c>
      <c r="E2358" s="256" t="s">
        <v>5557</v>
      </c>
      <c r="F2358" s="256" t="s">
        <v>5551</v>
      </c>
      <c r="H2358" s="257">
        <v>733</v>
      </c>
      <c r="I2358" s="257">
        <v>12012.96</v>
      </c>
    </row>
    <row r="2359" spans="3:9" x14ac:dyDescent="0.2">
      <c r="C2359" s="255">
        <v>45399</v>
      </c>
      <c r="D2359" s="256" t="s">
        <v>5558</v>
      </c>
      <c r="E2359" s="256" t="s">
        <v>5559</v>
      </c>
      <c r="F2359" s="256" t="s">
        <v>5551</v>
      </c>
      <c r="H2359" s="257">
        <v>295</v>
      </c>
      <c r="I2359" s="257">
        <v>12307.96</v>
      </c>
    </row>
    <row r="2360" spans="3:9" x14ac:dyDescent="0.2">
      <c r="C2360" s="255">
        <v>45399</v>
      </c>
      <c r="D2360" s="256" t="s">
        <v>5560</v>
      </c>
      <c r="E2360" s="256" t="s">
        <v>5561</v>
      </c>
      <c r="F2360" s="256" t="s">
        <v>5551</v>
      </c>
      <c r="G2360" s="257">
        <v>34</v>
      </c>
      <c r="I2360" s="257">
        <v>12273.96</v>
      </c>
    </row>
    <row r="2361" spans="3:9" x14ac:dyDescent="0.2">
      <c r="C2361" s="255">
        <v>45399</v>
      </c>
      <c r="D2361" s="256" t="s">
        <v>5562</v>
      </c>
      <c r="E2361" s="256" t="s">
        <v>5563</v>
      </c>
      <c r="F2361" s="256" t="s">
        <v>5551</v>
      </c>
      <c r="H2361" s="257">
        <v>9659</v>
      </c>
      <c r="I2361" s="257">
        <v>21932.959999999999</v>
      </c>
    </row>
    <row r="2362" spans="3:9" x14ac:dyDescent="0.2">
      <c r="C2362" s="255">
        <v>45400</v>
      </c>
      <c r="D2362" s="256" t="s">
        <v>5564</v>
      </c>
      <c r="E2362" s="256" t="s">
        <v>5565</v>
      </c>
      <c r="F2362" s="256" t="s">
        <v>5566</v>
      </c>
      <c r="G2362" s="257">
        <v>342</v>
      </c>
      <c r="I2362" s="257">
        <v>21590.959999999999</v>
      </c>
    </row>
    <row r="2363" spans="3:9" x14ac:dyDescent="0.2">
      <c r="C2363" s="255">
        <v>45400</v>
      </c>
      <c r="D2363" s="256" t="s">
        <v>5567</v>
      </c>
      <c r="E2363" s="256" t="s">
        <v>5568</v>
      </c>
      <c r="F2363" s="256" t="s">
        <v>5566</v>
      </c>
      <c r="G2363" s="257">
        <v>74</v>
      </c>
      <c r="I2363" s="257">
        <v>21516.959999999999</v>
      </c>
    </row>
    <row r="2364" spans="3:9" x14ac:dyDescent="0.2">
      <c r="C2364" s="255">
        <v>45400</v>
      </c>
      <c r="D2364" s="256" t="s">
        <v>5569</v>
      </c>
      <c r="E2364" s="256" t="s">
        <v>5570</v>
      </c>
      <c r="F2364" s="256" t="s">
        <v>5566</v>
      </c>
      <c r="G2364" s="257">
        <v>60</v>
      </c>
      <c r="I2364" s="257">
        <v>21456.959999999999</v>
      </c>
    </row>
    <row r="2365" spans="3:9" x14ac:dyDescent="0.2">
      <c r="C2365" s="255">
        <v>45400</v>
      </c>
      <c r="D2365" s="256" t="s">
        <v>5571</v>
      </c>
      <c r="E2365" s="256" t="s">
        <v>5572</v>
      </c>
      <c r="F2365" s="256" t="s">
        <v>5566</v>
      </c>
      <c r="G2365" s="257">
        <v>100</v>
      </c>
      <c r="I2365" s="257">
        <v>21356.959999999999</v>
      </c>
    </row>
    <row r="2366" spans="3:9" x14ac:dyDescent="0.2">
      <c r="C2366" s="255">
        <v>45400</v>
      </c>
      <c r="D2366" s="256" t="s">
        <v>5573</v>
      </c>
      <c r="E2366" s="256" t="s">
        <v>5574</v>
      </c>
      <c r="F2366" s="256" t="s">
        <v>5566</v>
      </c>
      <c r="G2366" s="257">
        <v>115</v>
      </c>
      <c r="I2366" s="257">
        <v>21241.96</v>
      </c>
    </row>
    <row r="2367" spans="3:9" x14ac:dyDescent="0.2">
      <c r="C2367" s="255">
        <v>45400</v>
      </c>
      <c r="D2367" s="256" t="s">
        <v>5575</v>
      </c>
      <c r="E2367" s="256" t="s">
        <v>5576</v>
      </c>
      <c r="F2367" s="256" t="s">
        <v>5566</v>
      </c>
      <c r="G2367" s="257">
        <v>5</v>
      </c>
      <c r="I2367" s="257">
        <v>21236.959999999999</v>
      </c>
    </row>
    <row r="2368" spans="3:9" x14ac:dyDescent="0.2">
      <c r="C2368" s="255">
        <v>45400</v>
      </c>
      <c r="D2368" s="256" t="s">
        <v>5577</v>
      </c>
      <c r="E2368" s="256" t="s">
        <v>5578</v>
      </c>
      <c r="F2368" s="256" t="s">
        <v>5566</v>
      </c>
      <c r="G2368" s="257">
        <v>189.27</v>
      </c>
      <c r="I2368" s="257">
        <v>21047.69</v>
      </c>
    </row>
    <row r="2369" spans="3:9" x14ac:dyDescent="0.2">
      <c r="C2369" s="255">
        <v>45400</v>
      </c>
      <c r="D2369" s="256" t="s">
        <v>5579</v>
      </c>
      <c r="E2369" s="256" t="s">
        <v>5580</v>
      </c>
      <c r="F2369" s="256" t="s">
        <v>5566</v>
      </c>
      <c r="G2369" s="257">
        <v>160.16999999999999</v>
      </c>
      <c r="I2369" s="257">
        <v>20887.52</v>
      </c>
    </row>
    <row r="2370" spans="3:9" x14ac:dyDescent="0.2">
      <c r="C2370" s="255">
        <v>45400</v>
      </c>
      <c r="D2370" s="256" t="s">
        <v>5581</v>
      </c>
      <c r="E2370" s="256" t="s">
        <v>5582</v>
      </c>
      <c r="F2370" s="256" t="s">
        <v>5566</v>
      </c>
      <c r="G2370" s="257">
        <v>111</v>
      </c>
      <c r="I2370" s="257">
        <v>20776.52</v>
      </c>
    </row>
    <row r="2371" spans="3:9" x14ac:dyDescent="0.2">
      <c r="C2371" s="255">
        <v>45401</v>
      </c>
      <c r="D2371" s="256" t="s">
        <v>5583</v>
      </c>
      <c r="E2371" s="256" t="s">
        <v>5584</v>
      </c>
      <c r="F2371" s="256" t="s">
        <v>5585</v>
      </c>
      <c r="G2371" s="257">
        <v>430</v>
      </c>
      <c r="I2371" s="257">
        <v>20346.52</v>
      </c>
    </row>
    <row r="2372" spans="3:9" x14ac:dyDescent="0.2">
      <c r="C2372" s="255">
        <v>45401</v>
      </c>
      <c r="D2372" s="256" t="s">
        <v>5586</v>
      </c>
      <c r="E2372" s="256" t="s">
        <v>5587</v>
      </c>
      <c r="F2372" s="256" t="s">
        <v>5585</v>
      </c>
      <c r="H2372" s="257">
        <v>1043</v>
      </c>
      <c r="I2372" s="257">
        <v>21389.52</v>
      </c>
    </row>
    <row r="2373" spans="3:9" x14ac:dyDescent="0.2">
      <c r="C2373" s="255">
        <v>45402</v>
      </c>
      <c r="D2373" s="256" t="s">
        <v>5588</v>
      </c>
      <c r="E2373" s="256" t="s">
        <v>5589</v>
      </c>
      <c r="F2373" s="256" t="s">
        <v>5590</v>
      </c>
      <c r="G2373" s="257">
        <v>59</v>
      </c>
      <c r="I2373" s="257">
        <v>21330.52</v>
      </c>
    </row>
    <row r="2374" spans="3:9" x14ac:dyDescent="0.2">
      <c r="C2374" s="255">
        <v>45402</v>
      </c>
      <c r="D2374" s="256" t="s">
        <v>5591</v>
      </c>
      <c r="E2374" s="256" t="s">
        <v>5592</v>
      </c>
      <c r="F2374" s="256" t="s">
        <v>5590</v>
      </c>
      <c r="G2374" s="257">
        <v>68</v>
      </c>
      <c r="I2374" s="257">
        <v>21262.52</v>
      </c>
    </row>
    <row r="2375" spans="3:9" x14ac:dyDescent="0.2">
      <c r="C2375" s="255">
        <v>45402</v>
      </c>
      <c r="D2375" s="256" t="s">
        <v>5593</v>
      </c>
      <c r="E2375" s="256" t="s">
        <v>5594</v>
      </c>
      <c r="F2375" s="256" t="s">
        <v>5590</v>
      </c>
      <c r="G2375" s="257">
        <v>10</v>
      </c>
      <c r="I2375" s="257">
        <v>21252.52</v>
      </c>
    </row>
    <row r="2376" spans="3:9" x14ac:dyDescent="0.2">
      <c r="C2376" s="255">
        <v>45402</v>
      </c>
      <c r="D2376" s="256" t="s">
        <v>5595</v>
      </c>
      <c r="E2376" s="256" t="s">
        <v>5596</v>
      </c>
      <c r="F2376" s="256" t="s">
        <v>5590</v>
      </c>
      <c r="G2376" s="257">
        <v>10</v>
      </c>
      <c r="I2376" s="257">
        <v>21242.52</v>
      </c>
    </row>
    <row r="2377" spans="3:9" x14ac:dyDescent="0.2">
      <c r="C2377" s="255">
        <v>45403</v>
      </c>
      <c r="D2377" s="256" t="s">
        <v>5597</v>
      </c>
      <c r="E2377" s="256" t="s">
        <v>5598</v>
      </c>
      <c r="F2377" s="256" t="s">
        <v>5599</v>
      </c>
      <c r="G2377" s="257">
        <v>100</v>
      </c>
      <c r="I2377" s="257">
        <v>21142.52</v>
      </c>
    </row>
    <row r="2378" spans="3:9" x14ac:dyDescent="0.2">
      <c r="C2378" s="255">
        <v>45403</v>
      </c>
      <c r="D2378" s="256" t="s">
        <v>5600</v>
      </c>
      <c r="E2378" s="256" t="s">
        <v>5601</v>
      </c>
      <c r="F2378" s="256" t="s">
        <v>5599</v>
      </c>
      <c r="G2378" s="257">
        <v>330</v>
      </c>
      <c r="I2378" s="257">
        <v>20812.52</v>
      </c>
    </row>
    <row r="2379" spans="3:9" x14ac:dyDescent="0.2">
      <c r="C2379" s="255">
        <v>45403</v>
      </c>
      <c r="D2379" s="256" t="s">
        <v>5602</v>
      </c>
      <c r="E2379" s="256" t="s">
        <v>5603</v>
      </c>
      <c r="F2379" s="256" t="s">
        <v>5599</v>
      </c>
      <c r="G2379" s="257">
        <v>251.24</v>
      </c>
      <c r="I2379" s="257">
        <v>20561.28</v>
      </c>
    </row>
    <row r="2380" spans="3:9" x14ac:dyDescent="0.2">
      <c r="C2380" s="255">
        <v>45403</v>
      </c>
      <c r="D2380" s="256" t="s">
        <v>5604</v>
      </c>
      <c r="E2380" s="256" t="s">
        <v>5605</v>
      </c>
      <c r="F2380" s="256" t="s">
        <v>5599</v>
      </c>
      <c r="G2380" s="257">
        <v>138</v>
      </c>
      <c r="I2380" s="257">
        <v>20423.28</v>
      </c>
    </row>
    <row r="2381" spans="3:9" x14ac:dyDescent="0.2">
      <c r="C2381" s="255">
        <v>45404</v>
      </c>
      <c r="D2381" s="256" t="s">
        <v>5606</v>
      </c>
      <c r="E2381" s="256" t="s">
        <v>5607</v>
      </c>
      <c r="F2381" s="256" t="s">
        <v>5608</v>
      </c>
      <c r="G2381" s="257">
        <v>100</v>
      </c>
      <c r="I2381" s="257">
        <v>20323.28</v>
      </c>
    </row>
    <row r="2382" spans="3:9" x14ac:dyDescent="0.2">
      <c r="C2382" s="255">
        <v>45404</v>
      </c>
      <c r="D2382" s="256" t="s">
        <v>5609</v>
      </c>
      <c r="E2382" s="256" t="s">
        <v>5610</v>
      </c>
      <c r="F2382" s="256" t="s">
        <v>5608</v>
      </c>
      <c r="G2382" s="257">
        <v>1466.86</v>
      </c>
      <c r="I2382" s="257">
        <v>18856.419999999998</v>
      </c>
    </row>
    <row r="2383" spans="3:9" x14ac:dyDescent="0.2">
      <c r="C2383" s="255">
        <v>45404</v>
      </c>
      <c r="D2383" s="256" t="s">
        <v>5611</v>
      </c>
      <c r="E2383" s="256" t="s">
        <v>5612</v>
      </c>
      <c r="F2383" s="256" t="s">
        <v>5608</v>
      </c>
      <c r="G2383" s="257">
        <v>1746</v>
      </c>
      <c r="I2383" s="257">
        <v>17110.419999999998</v>
      </c>
    </row>
    <row r="2384" spans="3:9" x14ac:dyDescent="0.2">
      <c r="C2384" s="255">
        <v>45405</v>
      </c>
      <c r="D2384" s="256" t="s">
        <v>5613</v>
      </c>
      <c r="E2384" s="256" t="s">
        <v>5614</v>
      </c>
      <c r="F2384" s="256" t="s">
        <v>5615</v>
      </c>
      <c r="G2384" s="257">
        <v>155</v>
      </c>
      <c r="I2384" s="257">
        <v>16955.419999999998</v>
      </c>
    </row>
    <row r="2385" spans="3:9" x14ac:dyDescent="0.2">
      <c r="C2385" s="255">
        <v>45405</v>
      </c>
      <c r="D2385" s="256" t="s">
        <v>5616</v>
      </c>
      <c r="E2385" s="256" t="s">
        <v>5617</v>
      </c>
      <c r="F2385" s="256" t="s">
        <v>5615</v>
      </c>
      <c r="G2385" s="257">
        <v>642</v>
      </c>
      <c r="I2385" s="257">
        <v>16313.42</v>
      </c>
    </row>
    <row r="2386" spans="3:9" x14ac:dyDescent="0.2">
      <c r="C2386" s="255">
        <v>45405</v>
      </c>
      <c r="D2386" s="256" t="s">
        <v>5618</v>
      </c>
      <c r="E2386" s="256" t="s">
        <v>5619</v>
      </c>
      <c r="F2386" s="256" t="s">
        <v>5615</v>
      </c>
      <c r="G2386" s="257">
        <v>1060.82</v>
      </c>
      <c r="I2386" s="257">
        <v>15252.6</v>
      </c>
    </row>
    <row r="2387" spans="3:9" x14ac:dyDescent="0.2">
      <c r="C2387" s="255">
        <v>45406</v>
      </c>
      <c r="D2387" s="256" t="s">
        <v>5620</v>
      </c>
      <c r="E2387" s="256" t="s">
        <v>5621</v>
      </c>
      <c r="F2387" s="256" t="s">
        <v>5622</v>
      </c>
      <c r="H2387" s="257">
        <v>900</v>
      </c>
      <c r="I2387" s="257">
        <v>16152.6</v>
      </c>
    </row>
    <row r="2388" spans="3:9" x14ac:dyDescent="0.2">
      <c r="C2388" s="255">
        <v>45406</v>
      </c>
      <c r="D2388" s="256" t="s">
        <v>5623</v>
      </c>
      <c r="E2388" s="256" t="s">
        <v>5624</v>
      </c>
      <c r="F2388" s="256" t="s">
        <v>5622</v>
      </c>
      <c r="G2388" s="257">
        <v>31</v>
      </c>
      <c r="I2388" s="257">
        <v>16121.6</v>
      </c>
    </row>
    <row r="2389" spans="3:9" x14ac:dyDescent="0.2">
      <c r="C2389" s="255">
        <v>45406</v>
      </c>
      <c r="D2389" s="256" t="s">
        <v>5625</v>
      </c>
      <c r="E2389" s="256" t="s">
        <v>5626</v>
      </c>
      <c r="F2389" s="256" t="s">
        <v>5622</v>
      </c>
      <c r="G2389" s="257">
        <v>100</v>
      </c>
      <c r="I2389" s="257">
        <v>16021.6</v>
      </c>
    </row>
    <row r="2390" spans="3:9" x14ac:dyDescent="0.2">
      <c r="C2390" s="255">
        <v>45407</v>
      </c>
      <c r="D2390" s="256" t="s">
        <v>5627</v>
      </c>
      <c r="E2390" s="256" t="s">
        <v>5628</v>
      </c>
      <c r="F2390" s="256" t="s">
        <v>5629</v>
      </c>
      <c r="G2390" s="257">
        <v>67</v>
      </c>
      <c r="I2390" s="257">
        <v>15954.6</v>
      </c>
    </row>
    <row r="2391" spans="3:9" x14ac:dyDescent="0.2">
      <c r="C2391" s="255">
        <v>45407</v>
      </c>
      <c r="D2391" s="256" t="s">
        <v>5630</v>
      </c>
      <c r="E2391" s="256" t="s">
        <v>5631</v>
      </c>
      <c r="F2391" s="256" t="s">
        <v>5629</v>
      </c>
      <c r="G2391" s="257">
        <v>279.8</v>
      </c>
      <c r="I2391" s="257">
        <v>15674.8</v>
      </c>
    </row>
    <row r="2392" spans="3:9" x14ac:dyDescent="0.2">
      <c r="C2392" s="255">
        <v>45407</v>
      </c>
      <c r="D2392" s="256" t="s">
        <v>5632</v>
      </c>
      <c r="E2392" s="256" t="s">
        <v>5633</v>
      </c>
      <c r="F2392" s="256" t="s">
        <v>5629</v>
      </c>
      <c r="G2392" s="257">
        <v>166</v>
      </c>
      <c r="I2392" s="257">
        <v>15508.8</v>
      </c>
    </row>
    <row r="2393" spans="3:9" x14ac:dyDescent="0.2">
      <c r="C2393" s="255">
        <v>45408</v>
      </c>
      <c r="D2393" s="256" t="s">
        <v>5634</v>
      </c>
      <c r="E2393" s="256" t="s">
        <v>5635</v>
      </c>
      <c r="F2393" s="256" t="s">
        <v>5636</v>
      </c>
      <c r="G2393" s="257">
        <v>20</v>
      </c>
      <c r="I2393" s="257">
        <v>15488.8</v>
      </c>
    </row>
    <row r="2394" spans="3:9" x14ac:dyDescent="0.2">
      <c r="C2394" s="255">
        <v>45408</v>
      </c>
      <c r="D2394" s="256" t="s">
        <v>5637</v>
      </c>
      <c r="E2394" s="256" t="s">
        <v>5638</v>
      </c>
      <c r="F2394" s="256" t="s">
        <v>5636</v>
      </c>
      <c r="G2394" s="257">
        <v>100</v>
      </c>
      <c r="I2394" s="257">
        <v>15388.8</v>
      </c>
    </row>
    <row r="2395" spans="3:9" x14ac:dyDescent="0.2">
      <c r="C2395" s="255">
        <v>45408</v>
      </c>
      <c r="D2395" s="256" t="s">
        <v>5639</v>
      </c>
      <c r="E2395" s="256" t="s">
        <v>5640</v>
      </c>
      <c r="F2395" s="256" t="s">
        <v>5636</v>
      </c>
      <c r="G2395" s="257">
        <v>65</v>
      </c>
      <c r="I2395" s="257">
        <v>15323.8</v>
      </c>
    </row>
    <row r="2396" spans="3:9" x14ac:dyDescent="0.2">
      <c r="C2396" s="255">
        <v>45408</v>
      </c>
      <c r="D2396" s="256" t="s">
        <v>5641</v>
      </c>
      <c r="E2396" s="256" t="s">
        <v>5642</v>
      </c>
      <c r="F2396" s="256" t="s">
        <v>5636</v>
      </c>
      <c r="G2396" s="257">
        <v>2200</v>
      </c>
      <c r="I2396" s="257">
        <v>13123.8</v>
      </c>
    </row>
    <row r="2397" spans="3:9" x14ac:dyDescent="0.2">
      <c r="C2397" s="255">
        <v>45408</v>
      </c>
      <c r="D2397" s="256" t="s">
        <v>5643</v>
      </c>
      <c r="E2397" s="256" t="s">
        <v>5644</v>
      </c>
      <c r="F2397" s="256" t="s">
        <v>5636</v>
      </c>
      <c r="G2397" s="257">
        <v>261</v>
      </c>
      <c r="I2397" s="257">
        <v>12862.8</v>
      </c>
    </row>
    <row r="2398" spans="3:9" x14ac:dyDescent="0.2">
      <c r="C2398" s="255">
        <v>45409</v>
      </c>
      <c r="D2398" s="256" t="s">
        <v>5645</v>
      </c>
      <c r="E2398" s="256" t="s">
        <v>5646</v>
      </c>
      <c r="F2398" s="256" t="s">
        <v>5647</v>
      </c>
      <c r="H2398" s="257">
        <v>1001</v>
      </c>
      <c r="I2398" s="257">
        <v>13863.8</v>
      </c>
    </row>
    <row r="2399" spans="3:9" x14ac:dyDescent="0.2">
      <c r="C2399" s="255">
        <v>45409</v>
      </c>
      <c r="D2399" s="256" t="s">
        <v>5648</v>
      </c>
      <c r="E2399" s="256" t="s">
        <v>5649</v>
      </c>
      <c r="F2399" s="256" t="s">
        <v>5647</v>
      </c>
      <c r="G2399" s="257">
        <v>18</v>
      </c>
      <c r="I2399" s="257">
        <v>13845.8</v>
      </c>
    </row>
    <row r="2400" spans="3:9" x14ac:dyDescent="0.2">
      <c r="C2400" s="255">
        <v>45409</v>
      </c>
      <c r="D2400" s="256" t="s">
        <v>5650</v>
      </c>
      <c r="E2400" s="256" t="s">
        <v>5651</v>
      </c>
      <c r="F2400" s="256" t="s">
        <v>5647</v>
      </c>
      <c r="G2400" s="257">
        <v>152</v>
      </c>
      <c r="I2400" s="257">
        <v>13693.8</v>
      </c>
    </row>
    <row r="2401" spans="3:9" x14ac:dyDescent="0.2">
      <c r="C2401" s="255">
        <v>45409</v>
      </c>
      <c r="D2401" s="256" t="s">
        <v>5652</v>
      </c>
      <c r="E2401" s="256" t="s">
        <v>5653</v>
      </c>
      <c r="F2401" s="256" t="s">
        <v>5647</v>
      </c>
      <c r="G2401" s="257">
        <v>353</v>
      </c>
      <c r="I2401" s="257">
        <v>13340.8</v>
      </c>
    </row>
    <row r="2402" spans="3:9" x14ac:dyDescent="0.2">
      <c r="C2402" s="255">
        <v>45409</v>
      </c>
      <c r="D2402" s="256" t="s">
        <v>5654</v>
      </c>
      <c r="E2402" s="256" t="s">
        <v>5655</v>
      </c>
      <c r="F2402" s="256" t="s">
        <v>5647</v>
      </c>
      <c r="G2402" s="257">
        <v>152</v>
      </c>
      <c r="I2402" s="257">
        <v>13188.8</v>
      </c>
    </row>
    <row r="2403" spans="3:9" x14ac:dyDescent="0.2">
      <c r="C2403" s="255">
        <v>45410</v>
      </c>
      <c r="D2403" s="256" t="s">
        <v>5656</v>
      </c>
      <c r="E2403" s="256" t="s">
        <v>5657</v>
      </c>
      <c r="F2403" s="256" t="s">
        <v>5658</v>
      </c>
      <c r="G2403" s="257">
        <v>40</v>
      </c>
      <c r="I2403" s="257">
        <v>13148.8</v>
      </c>
    </row>
    <row r="2404" spans="3:9" x14ac:dyDescent="0.2">
      <c r="C2404" s="255">
        <v>45410</v>
      </c>
      <c r="D2404" s="256" t="s">
        <v>5659</v>
      </c>
      <c r="E2404" s="256" t="s">
        <v>5660</v>
      </c>
      <c r="F2404" s="256" t="s">
        <v>5658</v>
      </c>
      <c r="G2404" s="257">
        <v>20</v>
      </c>
      <c r="I2404" s="257">
        <v>13128.8</v>
      </c>
    </row>
    <row r="2405" spans="3:9" x14ac:dyDescent="0.2">
      <c r="C2405" s="255">
        <v>45411</v>
      </c>
      <c r="D2405" s="256" t="s">
        <v>5661</v>
      </c>
      <c r="E2405" s="256" t="s">
        <v>5662</v>
      </c>
      <c r="F2405" s="256" t="s">
        <v>5663</v>
      </c>
      <c r="H2405" s="257">
        <v>4009.86</v>
      </c>
      <c r="I2405" s="257">
        <v>17138.66</v>
      </c>
    </row>
    <row r="2406" spans="3:9" x14ac:dyDescent="0.2">
      <c r="C2406" s="255">
        <v>45411</v>
      </c>
      <c r="D2406" s="256" t="s">
        <v>5664</v>
      </c>
      <c r="E2406" s="256" t="s">
        <v>5665</v>
      </c>
      <c r="F2406" s="256" t="s">
        <v>5663</v>
      </c>
      <c r="G2406" s="257">
        <v>1000</v>
      </c>
      <c r="I2406" s="257">
        <v>16138.66</v>
      </c>
    </row>
    <row r="2407" spans="3:9" x14ac:dyDescent="0.2">
      <c r="C2407" s="255">
        <v>45411</v>
      </c>
      <c r="D2407" s="256" t="s">
        <v>5666</v>
      </c>
      <c r="E2407" s="256" t="s">
        <v>5667</v>
      </c>
      <c r="F2407" s="256" t="s">
        <v>5663</v>
      </c>
      <c r="G2407" s="257">
        <v>899</v>
      </c>
      <c r="I2407" s="257">
        <v>15239.66</v>
      </c>
    </row>
    <row r="2408" spans="3:9" x14ac:dyDescent="0.2">
      <c r="C2408" s="255">
        <v>45411</v>
      </c>
      <c r="D2408" s="256" t="s">
        <v>5668</v>
      </c>
      <c r="E2408" s="256" t="s">
        <v>5669</v>
      </c>
      <c r="F2408" s="256" t="s">
        <v>5663</v>
      </c>
      <c r="H2408" s="257">
        <v>408</v>
      </c>
      <c r="I2408" s="257">
        <v>15647.66</v>
      </c>
    </row>
    <row r="2409" spans="3:9" x14ac:dyDescent="0.2">
      <c r="C2409" s="255">
        <v>45411</v>
      </c>
      <c r="D2409" s="256" t="s">
        <v>5670</v>
      </c>
      <c r="E2409" s="256" t="s">
        <v>5671</v>
      </c>
      <c r="F2409" s="256" t="s">
        <v>5663</v>
      </c>
      <c r="G2409" s="257">
        <v>27</v>
      </c>
      <c r="I2409" s="257">
        <v>15620.66</v>
      </c>
    </row>
    <row r="2410" spans="3:9" x14ac:dyDescent="0.2">
      <c r="C2410" s="255">
        <v>45411</v>
      </c>
      <c r="D2410" s="256" t="s">
        <v>5672</v>
      </c>
      <c r="E2410" s="256" t="s">
        <v>5673</v>
      </c>
      <c r="F2410" s="256" t="s">
        <v>5663</v>
      </c>
      <c r="G2410" s="257">
        <v>50</v>
      </c>
      <c r="I2410" s="257">
        <v>15570.66</v>
      </c>
    </row>
    <row r="2411" spans="3:9" x14ac:dyDescent="0.2">
      <c r="C2411" s="255">
        <v>45412</v>
      </c>
      <c r="D2411" s="256" t="s">
        <v>5674</v>
      </c>
      <c r="E2411" s="256" t="s">
        <v>5675</v>
      </c>
      <c r="F2411" s="256" t="s">
        <v>5676</v>
      </c>
      <c r="G2411" s="257">
        <v>60</v>
      </c>
      <c r="I2411" s="257">
        <v>15510.66</v>
      </c>
    </row>
    <row r="2412" spans="3:9" x14ac:dyDescent="0.2">
      <c r="C2412" s="255">
        <v>45412</v>
      </c>
      <c r="D2412" s="256" t="s">
        <v>5677</v>
      </c>
      <c r="E2412" s="256" t="s">
        <v>5678</v>
      </c>
      <c r="F2412" s="256" t="s">
        <v>5676</v>
      </c>
      <c r="G2412" s="257">
        <v>80</v>
      </c>
      <c r="I2412" s="257">
        <v>15430.66</v>
      </c>
    </row>
    <row r="2413" spans="3:9" x14ac:dyDescent="0.2">
      <c r="C2413" s="255">
        <v>45412</v>
      </c>
      <c r="D2413" s="256" t="s">
        <v>5679</v>
      </c>
      <c r="E2413" s="256" t="s">
        <v>5680</v>
      </c>
      <c r="F2413" s="256" t="s">
        <v>5676</v>
      </c>
      <c r="G2413" s="257">
        <v>80</v>
      </c>
      <c r="I2413" s="257">
        <v>15350.66</v>
      </c>
    </row>
    <row r="2414" spans="3:9" x14ac:dyDescent="0.2">
      <c r="C2414" s="255">
        <v>45413</v>
      </c>
      <c r="D2414" s="256" t="s">
        <v>5681</v>
      </c>
      <c r="E2414" s="256" t="s">
        <v>5682</v>
      </c>
      <c r="F2414" s="256" t="s">
        <v>5683</v>
      </c>
      <c r="G2414" s="257">
        <v>10</v>
      </c>
      <c r="I2414" s="257">
        <v>15340.66</v>
      </c>
    </row>
    <row r="2415" spans="3:9" x14ac:dyDescent="0.2">
      <c r="C2415" s="255">
        <v>45413</v>
      </c>
      <c r="D2415" s="256" t="s">
        <v>5684</v>
      </c>
      <c r="E2415" s="256" t="s">
        <v>5685</v>
      </c>
      <c r="F2415" s="256" t="s">
        <v>5683</v>
      </c>
      <c r="G2415" s="257">
        <v>47</v>
      </c>
      <c r="I2415" s="257">
        <v>15293.66</v>
      </c>
    </row>
    <row r="2416" spans="3:9" x14ac:dyDescent="0.2">
      <c r="C2416" s="255">
        <v>45413</v>
      </c>
      <c r="D2416" s="256" t="s">
        <v>5686</v>
      </c>
      <c r="E2416" s="256" t="s">
        <v>5687</v>
      </c>
      <c r="F2416" s="256" t="s">
        <v>5683</v>
      </c>
      <c r="G2416" s="257">
        <v>60</v>
      </c>
      <c r="I2416" s="257">
        <v>15233.66</v>
      </c>
    </row>
    <row r="2417" spans="3:9" x14ac:dyDescent="0.2">
      <c r="C2417" s="255">
        <v>45413</v>
      </c>
      <c r="D2417" s="256" t="s">
        <v>5688</v>
      </c>
      <c r="E2417" s="256" t="s">
        <v>5689</v>
      </c>
      <c r="F2417" s="256" t="s">
        <v>5683</v>
      </c>
      <c r="H2417" s="257">
        <v>577</v>
      </c>
      <c r="I2417" s="257">
        <v>15810.66</v>
      </c>
    </row>
    <row r="2418" spans="3:9" x14ac:dyDescent="0.2">
      <c r="C2418" s="255">
        <v>45413</v>
      </c>
      <c r="D2418" s="256" t="s">
        <v>5690</v>
      </c>
      <c r="E2418" s="256" t="s">
        <v>5691</v>
      </c>
      <c r="F2418" s="256" t="s">
        <v>5683</v>
      </c>
      <c r="H2418" s="257">
        <v>2500</v>
      </c>
      <c r="I2418" s="257">
        <v>18310.66</v>
      </c>
    </row>
    <row r="2419" spans="3:9" x14ac:dyDescent="0.2">
      <c r="C2419" s="255">
        <v>45414</v>
      </c>
      <c r="D2419" s="256" t="s">
        <v>5692</v>
      </c>
      <c r="E2419" s="256" t="s">
        <v>5693</v>
      </c>
      <c r="F2419" s="256" t="s">
        <v>5694</v>
      </c>
      <c r="G2419" s="257">
        <v>80</v>
      </c>
      <c r="I2419" s="257">
        <v>18230.66</v>
      </c>
    </row>
    <row r="2420" spans="3:9" x14ac:dyDescent="0.2">
      <c r="C2420" s="255">
        <v>45414</v>
      </c>
      <c r="D2420" s="256" t="s">
        <v>5695</v>
      </c>
      <c r="E2420" s="256" t="s">
        <v>5696</v>
      </c>
      <c r="F2420" s="256" t="s">
        <v>5694</v>
      </c>
      <c r="G2420" s="257">
        <v>20</v>
      </c>
      <c r="I2420" s="257">
        <v>18210.66</v>
      </c>
    </row>
    <row r="2421" spans="3:9" x14ac:dyDescent="0.2">
      <c r="C2421" s="255">
        <v>45414</v>
      </c>
      <c r="D2421" s="256" t="s">
        <v>5697</v>
      </c>
      <c r="E2421" s="256" t="s">
        <v>5698</v>
      </c>
      <c r="F2421" s="256" t="s">
        <v>5694</v>
      </c>
      <c r="G2421" s="257">
        <v>48</v>
      </c>
      <c r="I2421" s="257">
        <v>18162.66</v>
      </c>
    </row>
    <row r="2422" spans="3:9" x14ac:dyDescent="0.2">
      <c r="C2422" s="255">
        <v>45414</v>
      </c>
      <c r="D2422" s="256" t="s">
        <v>5699</v>
      </c>
      <c r="E2422" s="256" t="s">
        <v>5700</v>
      </c>
      <c r="F2422" s="256" t="s">
        <v>5694</v>
      </c>
      <c r="G2422" s="257">
        <v>1100</v>
      </c>
      <c r="I2422" s="257">
        <v>17062.66</v>
      </c>
    </row>
    <row r="2423" spans="3:9" x14ac:dyDescent="0.2">
      <c r="C2423" s="255">
        <v>45415</v>
      </c>
      <c r="D2423" s="256" t="s">
        <v>5701</v>
      </c>
      <c r="E2423" s="256" t="s">
        <v>5702</v>
      </c>
      <c r="F2423" s="256" t="s">
        <v>5703</v>
      </c>
      <c r="H2423" s="257">
        <v>407</v>
      </c>
      <c r="I2423" s="257">
        <v>17469.66</v>
      </c>
    </row>
    <row r="2424" spans="3:9" x14ac:dyDescent="0.2">
      <c r="C2424" s="255">
        <v>45415</v>
      </c>
      <c r="D2424" s="256" t="s">
        <v>5704</v>
      </c>
      <c r="E2424" s="256" t="s">
        <v>5705</v>
      </c>
      <c r="F2424" s="256" t="s">
        <v>5703</v>
      </c>
      <c r="G2424" s="257">
        <v>47</v>
      </c>
      <c r="I2424" s="257">
        <v>17422.66</v>
      </c>
    </row>
    <row r="2425" spans="3:9" x14ac:dyDescent="0.2">
      <c r="C2425" s="255">
        <v>45416</v>
      </c>
      <c r="D2425" s="256" t="s">
        <v>5706</v>
      </c>
      <c r="E2425" s="256" t="s">
        <v>5707</v>
      </c>
      <c r="F2425" s="256" t="s">
        <v>5708</v>
      </c>
      <c r="G2425" s="257">
        <v>40</v>
      </c>
      <c r="I2425" s="257">
        <v>17382.66</v>
      </c>
    </row>
    <row r="2426" spans="3:9" x14ac:dyDescent="0.2">
      <c r="C2426" s="255">
        <v>45417</v>
      </c>
      <c r="D2426" s="256" t="s">
        <v>5709</v>
      </c>
      <c r="E2426" s="256" t="s">
        <v>5710</v>
      </c>
      <c r="F2426" s="256" t="s">
        <v>5711</v>
      </c>
      <c r="H2426" s="257">
        <v>9876</v>
      </c>
      <c r="I2426" s="257">
        <v>27258.66</v>
      </c>
    </row>
    <row r="2427" spans="3:9" x14ac:dyDescent="0.2">
      <c r="C2427" s="255">
        <v>45417</v>
      </c>
      <c r="D2427" s="256" t="s">
        <v>5712</v>
      </c>
      <c r="E2427" s="256" t="s">
        <v>5713</v>
      </c>
      <c r="F2427" s="256" t="s">
        <v>5711</v>
      </c>
      <c r="G2427" s="257">
        <v>60</v>
      </c>
      <c r="I2427" s="257">
        <v>27198.66</v>
      </c>
    </row>
    <row r="2428" spans="3:9" x14ac:dyDescent="0.2">
      <c r="C2428" s="255">
        <v>45417</v>
      </c>
      <c r="D2428" s="256" t="s">
        <v>5714</v>
      </c>
      <c r="E2428" s="256" t="s">
        <v>5715</v>
      </c>
      <c r="F2428" s="256" t="s">
        <v>5711</v>
      </c>
      <c r="G2428" s="257">
        <v>407</v>
      </c>
      <c r="I2428" s="257">
        <v>26791.66</v>
      </c>
    </row>
    <row r="2429" spans="3:9" x14ac:dyDescent="0.2">
      <c r="C2429" s="255">
        <v>45417</v>
      </c>
      <c r="D2429" s="256" t="s">
        <v>5716</v>
      </c>
      <c r="E2429" s="256" t="s">
        <v>5717</v>
      </c>
      <c r="F2429" s="256" t="s">
        <v>5711</v>
      </c>
      <c r="G2429" s="257">
        <v>9876</v>
      </c>
      <c r="I2429" s="257">
        <v>16915.66</v>
      </c>
    </row>
    <row r="2430" spans="3:9" x14ac:dyDescent="0.2">
      <c r="C2430" s="255">
        <v>45417</v>
      </c>
      <c r="D2430" s="256" t="s">
        <v>5718</v>
      </c>
      <c r="E2430" s="256" t="s">
        <v>5719</v>
      </c>
      <c r="F2430" s="256" t="s">
        <v>5711</v>
      </c>
      <c r="G2430" s="257">
        <v>2500</v>
      </c>
      <c r="I2430" s="257">
        <v>14415.66</v>
      </c>
    </row>
    <row r="2431" spans="3:9" x14ac:dyDescent="0.2">
      <c r="C2431" s="255">
        <v>45417</v>
      </c>
      <c r="D2431" s="256" t="s">
        <v>5720</v>
      </c>
      <c r="E2431" s="256" t="s">
        <v>5721</v>
      </c>
      <c r="F2431" s="256" t="s">
        <v>5711</v>
      </c>
      <c r="G2431" s="257">
        <v>180</v>
      </c>
      <c r="I2431" s="257">
        <v>14235.66</v>
      </c>
    </row>
    <row r="2432" spans="3:9" x14ac:dyDescent="0.2">
      <c r="C2432" s="255">
        <v>45417</v>
      </c>
      <c r="D2432" s="256" t="s">
        <v>5722</v>
      </c>
      <c r="E2432" s="256" t="s">
        <v>5723</v>
      </c>
      <c r="F2432" s="256" t="s">
        <v>5711</v>
      </c>
      <c r="G2432" s="257">
        <v>80</v>
      </c>
      <c r="I2432" s="257">
        <v>14155.66</v>
      </c>
    </row>
    <row r="2433" spans="3:9" x14ac:dyDescent="0.2">
      <c r="C2433" s="255">
        <v>45419</v>
      </c>
      <c r="D2433" s="256" t="s">
        <v>5724</v>
      </c>
      <c r="E2433" s="256" t="s">
        <v>5725</v>
      </c>
      <c r="F2433" s="256" t="s">
        <v>5726</v>
      </c>
      <c r="G2433" s="257">
        <v>95</v>
      </c>
      <c r="I2433" s="257">
        <v>14060.66</v>
      </c>
    </row>
    <row r="2434" spans="3:9" x14ac:dyDescent="0.2">
      <c r="C2434" s="255">
        <v>45420</v>
      </c>
      <c r="D2434" s="256" t="s">
        <v>5727</v>
      </c>
      <c r="E2434" s="256" t="s">
        <v>5728</v>
      </c>
      <c r="F2434" s="256" t="s">
        <v>5729</v>
      </c>
      <c r="G2434" s="257">
        <v>90</v>
      </c>
      <c r="I2434" s="257">
        <v>13970.66</v>
      </c>
    </row>
    <row r="2435" spans="3:9" x14ac:dyDescent="0.2">
      <c r="C2435" s="255">
        <v>45420</v>
      </c>
      <c r="D2435" s="256" t="s">
        <v>5730</v>
      </c>
      <c r="E2435" s="256" t="s">
        <v>5731</v>
      </c>
      <c r="F2435" s="256" t="s">
        <v>5729</v>
      </c>
      <c r="G2435" s="257">
        <v>33</v>
      </c>
      <c r="I2435" s="257">
        <v>13937.66</v>
      </c>
    </row>
    <row r="2436" spans="3:9" x14ac:dyDescent="0.2">
      <c r="C2436" s="255">
        <v>45420</v>
      </c>
      <c r="D2436" s="256" t="s">
        <v>5732</v>
      </c>
      <c r="E2436" s="256" t="s">
        <v>5733</v>
      </c>
      <c r="F2436" s="256" t="s">
        <v>5729</v>
      </c>
      <c r="H2436" s="257">
        <v>40</v>
      </c>
      <c r="I2436" s="257">
        <v>13977.66</v>
      </c>
    </row>
    <row r="2437" spans="3:9" x14ac:dyDescent="0.2">
      <c r="C2437" s="255">
        <v>45420</v>
      </c>
      <c r="D2437" s="256" t="s">
        <v>5734</v>
      </c>
      <c r="E2437" s="256" t="s">
        <v>5735</v>
      </c>
      <c r="F2437" s="256" t="s">
        <v>5729</v>
      </c>
      <c r="G2437" s="257">
        <v>95</v>
      </c>
      <c r="I2437" s="257">
        <v>13882.66</v>
      </c>
    </row>
    <row r="2438" spans="3:9" x14ac:dyDescent="0.2">
      <c r="C2438" s="255">
        <v>45420</v>
      </c>
      <c r="D2438" s="256" t="s">
        <v>5736</v>
      </c>
      <c r="E2438" s="256" t="s">
        <v>5737</v>
      </c>
      <c r="F2438" s="256" t="s">
        <v>5729</v>
      </c>
      <c r="G2438" s="257">
        <v>240</v>
      </c>
      <c r="I2438" s="257">
        <v>13642.66</v>
      </c>
    </row>
    <row r="2439" spans="3:9" x14ac:dyDescent="0.2">
      <c r="C2439" s="255">
        <v>45420</v>
      </c>
      <c r="D2439" s="256" t="s">
        <v>5738</v>
      </c>
      <c r="E2439" s="256" t="s">
        <v>5739</v>
      </c>
      <c r="F2439" s="256" t="s">
        <v>5729</v>
      </c>
      <c r="H2439" s="257">
        <v>60</v>
      </c>
      <c r="I2439" s="257">
        <v>13702.66</v>
      </c>
    </row>
    <row r="2440" spans="3:9" x14ac:dyDescent="0.2">
      <c r="C2440" s="255">
        <v>45420</v>
      </c>
      <c r="D2440" s="256" t="s">
        <v>5740</v>
      </c>
      <c r="E2440" s="256" t="s">
        <v>5741</v>
      </c>
      <c r="F2440" s="256" t="s">
        <v>5729</v>
      </c>
      <c r="H2440" s="257">
        <v>10</v>
      </c>
      <c r="I2440" s="257">
        <v>13712.66</v>
      </c>
    </row>
    <row r="2441" spans="3:9" x14ac:dyDescent="0.2">
      <c r="C2441" s="255">
        <v>45421</v>
      </c>
      <c r="D2441" s="256" t="s">
        <v>5742</v>
      </c>
      <c r="E2441" s="256" t="s">
        <v>5743</v>
      </c>
      <c r="F2441" s="256" t="s">
        <v>5744</v>
      </c>
      <c r="G2441" s="257">
        <v>100</v>
      </c>
      <c r="I2441" s="257">
        <v>13612.66</v>
      </c>
    </row>
    <row r="2442" spans="3:9" x14ac:dyDescent="0.2">
      <c r="C2442" s="255">
        <v>45422</v>
      </c>
      <c r="D2442" s="256" t="s">
        <v>5745</v>
      </c>
      <c r="E2442" s="256" t="s">
        <v>5746</v>
      </c>
      <c r="F2442" s="256" t="s">
        <v>5747</v>
      </c>
      <c r="G2442" s="257">
        <v>115</v>
      </c>
      <c r="I2442" s="257">
        <v>13497.66</v>
      </c>
    </row>
    <row r="2443" spans="3:9" x14ac:dyDescent="0.2">
      <c r="C2443" s="255">
        <v>45422</v>
      </c>
      <c r="D2443" s="256" t="s">
        <v>5748</v>
      </c>
      <c r="E2443" s="256" t="s">
        <v>5749</v>
      </c>
      <c r="F2443" s="256" t="s">
        <v>5747</v>
      </c>
      <c r="G2443" s="257">
        <v>127</v>
      </c>
      <c r="I2443" s="257">
        <v>13370.66</v>
      </c>
    </row>
    <row r="2444" spans="3:9" x14ac:dyDescent="0.2">
      <c r="C2444" s="255">
        <v>45422</v>
      </c>
      <c r="D2444" s="256" t="s">
        <v>5750</v>
      </c>
      <c r="E2444" s="256" t="s">
        <v>5751</v>
      </c>
      <c r="F2444" s="256" t="s">
        <v>5747</v>
      </c>
      <c r="G2444" s="257">
        <v>100</v>
      </c>
      <c r="I2444" s="257">
        <v>13270.66</v>
      </c>
    </row>
    <row r="2445" spans="3:9" x14ac:dyDescent="0.2">
      <c r="C2445" s="255">
        <v>45422</v>
      </c>
      <c r="D2445" s="256" t="s">
        <v>5752</v>
      </c>
      <c r="E2445" s="256" t="s">
        <v>5753</v>
      </c>
      <c r="F2445" s="256" t="s">
        <v>5747</v>
      </c>
      <c r="G2445" s="257">
        <v>93</v>
      </c>
      <c r="I2445" s="257">
        <v>13177.66</v>
      </c>
    </row>
    <row r="2446" spans="3:9" x14ac:dyDescent="0.2">
      <c r="C2446" s="255">
        <v>45423</v>
      </c>
      <c r="D2446" s="256" t="s">
        <v>5754</v>
      </c>
      <c r="E2446" s="256" t="s">
        <v>5755</v>
      </c>
      <c r="F2446" s="256" t="s">
        <v>5756</v>
      </c>
      <c r="H2446" s="257">
        <v>398</v>
      </c>
      <c r="I2446" s="257">
        <v>13575.66</v>
      </c>
    </row>
    <row r="2447" spans="3:9" x14ac:dyDescent="0.2">
      <c r="C2447" s="255">
        <v>45423</v>
      </c>
      <c r="D2447" s="256" t="s">
        <v>5757</v>
      </c>
      <c r="E2447" s="256" t="s">
        <v>5758</v>
      </c>
      <c r="F2447" s="256" t="s">
        <v>5756</v>
      </c>
      <c r="G2447" s="257">
        <v>210</v>
      </c>
      <c r="I2447" s="257">
        <v>13365.66</v>
      </c>
    </row>
    <row r="2448" spans="3:9" x14ac:dyDescent="0.2">
      <c r="C2448" s="255">
        <v>45424</v>
      </c>
      <c r="D2448" s="256" t="s">
        <v>5759</v>
      </c>
      <c r="E2448" s="256" t="s">
        <v>5760</v>
      </c>
      <c r="F2448" s="256" t="s">
        <v>5761</v>
      </c>
      <c r="G2448" s="257">
        <v>45</v>
      </c>
      <c r="I2448" s="257">
        <v>13320.66</v>
      </c>
    </row>
    <row r="2449" spans="3:9" x14ac:dyDescent="0.2">
      <c r="C2449" s="255">
        <v>45424</v>
      </c>
      <c r="D2449" s="256" t="s">
        <v>5762</v>
      </c>
      <c r="E2449" s="256" t="s">
        <v>5763</v>
      </c>
      <c r="F2449" s="256" t="s">
        <v>5761</v>
      </c>
      <c r="G2449" s="257">
        <v>25</v>
      </c>
      <c r="I2449" s="257">
        <v>13295.66</v>
      </c>
    </row>
    <row r="2450" spans="3:9" x14ac:dyDescent="0.2">
      <c r="C2450" s="255">
        <v>45424</v>
      </c>
      <c r="D2450" s="256" t="s">
        <v>5764</v>
      </c>
      <c r="E2450" s="256" t="s">
        <v>5765</v>
      </c>
      <c r="F2450" s="256" t="s">
        <v>5761</v>
      </c>
      <c r="G2450" s="257">
        <v>100</v>
      </c>
      <c r="I2450" s="257">
        <v>13195.66</v>
      </c>
    </row>
    <row r="2451" spans="3:9" x14ac:dyDescent="0.2">
      <c r="C2451" s="255">
        <v>45424</v>
      </c>
      <c r="D2451" s="256" t="s">
        <v>5766</v>
      </c>
      <c r="E2451" s="256" t="s">
        <v>5767</v>
      </c>
      <c r="F2451" s="256" t="s">
        <v>5761</v>
      </c>
      <c r="G2451" s="257">
        <v>8</v>
      </c>
      <c r="I2451" s="257">
        <v>13187.66</v>
      </c>
    </row>
    <row r="2452" spans="3:9" x14ac:dyDescent="0.2">
      <c r="C2452" s="255">
        <v>45425</v>
      </c>
      <c r="D2452" s="256" t="s">
        <v>5768</v>
      </c>
      <c r="E2452" s="256" t="s">
        <v>5769</v>
      </c>
      <c r="F2452" s="256" t="s">
        <v>5770</v>
      </c>
      <c r="G2452" s="257">
        <v>87</v>
      </c>
      <c r="I2452" s="257">
        <v>13100.66</v>
      </c>
    </row>
    <row r="2453" spans="3:9" x14ac:dyDescent="0.2">
      <c r="C2453" s="255">
        <v>45426</v>
      </c>
      <c r="D2453" s="256" t="s">
        <v>5771</v>
      </c>
      <c r="E2453" s="256" t="s">
        <v>5772</v>
      </c>
      <c r="F2453" s="256" t="s">
        <v>5773</v>
      </c>
      <c r="G2453" s="257">
        <v>36</v>
      </c>
      <c r="I2453" s="257">
        <v>13064.66</v>
      </c>
    </row>
    <row r="2454" spans="3:9" x14ac:dyDescent="0.2">
      <c r="C2454" s="255">
        <v>45426</v>
      </c>
      <c r="D2454" s="256" t="s">
        <v>5774</v>
      </c>
      <c r="E2454" s="256" t="s">
        <v>335</v>
      </c>
      <c r="F2454" s="256" t="s">
        <v>5773</v>
      </c>
      <c r="H2454" s="257">
        <v>115</v>
      </c>
      <c r="I2454" s="257">
        <v>13179.66</v>
      </c>
    </row>
    <row r="2455" spans="3:9" x14ac:dyDescent="0.2">
      <c r="C2455" s="255">
        <v>45427</v>
      </c>
      <c r="D2455" s="256" t="s">
        <v>5775</v>
      </c>
      <c r="E2455" s="256" t="s">
        <v>5776</v>
      </c>
      <c r="F2455" s="256" t="s">
        <v>5777</v>
      </c>
      <c r="G2455" s="257">
        <v>727.28</v>
      </c>
      <c r="I2455" s="257">
        <v>12452.38</v>
      </c>
    </row>
    <row r="2456" spans="3:9" x14ac:dyDescent="0.2">
      <c r="C2456" s="255">
        <v>45427</v>
      </c>
      <c r="D2456" s="256" t="s">
        <v>5778</v>
      </c>
      <c r="E2456" s="256" t="s">
        <v>5779</v>
      </c>
      <c r="F2456" s="256" t="s">
        <v>5777</v>
      </c>
      <c r="H2456" s="257">
        <v>5</v>
      </c>
      <c r="I2456" s="257">
        <v>12457.38</v>
      </c>
    </row>
    <row r="2457" spans="3:9" x14ac:dyDescent="0.2">
      <c r="C2457" s="255">
        <v>45427</v>
      </c>
      <c r="D2457" s="256" t="s">
        <v>5780</v>
      </c>
      <c r="E2457" s="256" t="s">
        <v>5781</v>
      </c>
      <c r="F2457" s="256" t="s">
        <v>5777</v>
      </c>
      <c r="G2457" s="257">
        <v>10</v>
      </c>
      <c r="I2457" s="257">
        <v>12447.38</v>
      </c>
    </row>
    <row r="2458" spans="3:9" x14ac:dyDescent="0.2">
      <c r="C2458" s="255">
        <v>45428</v>
      </c>
      <c r="D2458" s="256" t="s">
        <v>5782</v>
      </c>
      <c r="E2458" s="256" t="s">
        <v>5783</v>
      </c>
      <c r="F2458" s="256" t="s">
        <v>5784</v>
      </c>
      <c r="G2458" s="257">
        <v>29</v>
      </c>
      <c r="I2458" s="257">
        <v>12418.38</v>
      </c>
    </row>
    <row r="2459" spans="3:9" x14ac:dyDescent="0.2">
      <c r="C2459" s="255">
        <v>45429</v>
      </c>
      <c r="D2459" s="256" t="s">
        <v>5785</v>
      </c>
      <c r="E2459" s="256" t="s">
        <v>5786</v>
      </c>
      <c r="F2459" s="256" t="s">
        <v>5787</v>
      </c>
      <c r="G2459" s="257">
        <v>250</v>
      </c>
      <c r="I2459" s="257">
        <v>12168.38</v>
      </c>
    </row>
    <row r="2460" spans="3:9" x14ac:dyDescent="0.2">
      <c r="C2460" s="255">
        <v>45429</v>
      </c>
      <c r="D2460" s="256" t="s">
        <v>5788</v>
      </c>
      <c r="E2460" s="256" t="s">
        <v>5789</v>
      </c>
      <c r="F2460" s="256" t="s">
        <v>5787</v>
      </c>
      <c r="G2460" s="257">
        <v>250</v>
      </c>
      <c r="I2460" s="257">
        <v>11918.38</v>
      </c>
    </row>
    <row r="2461" spans="3:9" x14ac:dyDescent="0.2">
      <c r="C2461" s="255">
        <v>45429</v>
      </c>
      <c r="D2461" s="256" t="s">
        <v>5790</v>
      </c>
      <c r="E2461" s="256" t="s">
        <v>5791</v>
      </c>
      <c r="F2461" s="256" t="s">
        <v>5787</v>
      </c>
      <c r="G2461" s="257">
        <v>250</v>
      </c>
      <c r="I2461" s="257">
        <v>11668.38</v>
      </c>
    </row>
    <row r="2462" spans="3:9" x14ac:dyDescent="0.2">
      <c r="C2462" s="255">
        <v>45432</v>
      </c>
      <c r="D2462" s="256" t="s">
        <v>5792</v>
      </c>
      <c r="E2462" s="256" t="s">
        <v>5793</v>
      </c>
      <c r="F2462" s="256" t="s">
        <v>5794</v>
      </c>
      <c r="G2462" s="257">
        <v>20</v>
      </c>
      <c r="I2462" s="257">
        <v>11648.38</v>
      </c>
    </row>
    <row r="2463" spans="3:9" x14ac:dyDescent="0.2">
      <c r="C2463" s="255">
        <v>45432</v>
      </c>
      <c r="D2463" s="256" t="s">
        <v>5795</v>
      </c>
      <c r="E2463" s="256" t="s">
        <v>5796</v>
      </c>
      <c r="F2463" s="256" t="s">
        <v>5794</v>
      </c>
      <c r="G2463" s="257">
        <v>60</v>
      </c>
      <c r="I2463" s="257">
        <v>11588.38</v>
      </c>
    </row>
    <row r="2464" spans="3:9" x14ac:dyDescent="0.2">
      <c r="C2464" s="255">
        <v>45432</v>
      </c>
      <c r="D2464" s="256" t="s">
        <v>5797</v>
      </c>
      <c r="E2464" s="256" t="s">
        <v>5798</v>
      </c>
      <c r="F2464" s="256" t="s">
        <v>5794</v>
      </c>
      <c r="G2464" s="257">
        <v>100</v>
      </c>
      <c r="I2464" s="257">
        <v>11488.38</v>
      </c>
    </row>
    <row r="2465" spans="3:9" x14ac:dyDescent="0.2">
      <c r="C2465" s="255">
        <v>45432</v>
      </c>
      <c r="D2465" s="256" t="s">
        <v>5799</v>
      </c>
      <c r="E2465" s="256" t="s">
        <v>5800</v>
      </c>
      <c r="F2465" s="256" t="s">
        <v>5794</v>
      </c>
      <c r="G2465" s="257">
        <v>156.86000000000001</v>
      </c>
      <c r="I2465" s="257">
        <v>11331.52</v>
      </c>
    </row>
    <row r="2466" spans="3:9" x14ac:dyDescent="0.2">
      <c r="C2466" s="255">
        <v>45433</v>
      </c>
      <c r="D2466" s="256" t="s">
        <v>5801</v>
      </c>
      <c r="E2466" s="256" t="s">
        <v>5802</v>
      </c>
      <c r="F2466" s="256" t="s">
        <v>5803</v>
      </c>
      <c r="H2466" s="257">
        <v>154</v>
      </c>
      <c r="I2466" s="257">
        <v>11485.52</v>
      </c>
    </row>
    <row r="2467" spans="3:9" x14ac:dyDescent="0.2">
      <c r="C2467" s="255">
        <v>45433</v>
      </c>
      <c r="D2467" s="256" t="s">
        <v>5804</v>
      </c>
      <c r="E2467" s="256" t="s">
        <v>5805</v>
      </c>
      <c r="F2467" s="256" t="s">
        <v>5803</v>
      </c>
      <c r="H2467" s="257">
        <v>790</v>
      </c>
      <c r="I2467" s="257">
        <v>12275.52</v>
      </c>
    </row>
    <row r="2468" spans="3:9" x14ac:dyDescent="0.2">
      <c r="C2468" s="255">
        <v>45434</v>
      </c>
      <c r="D2468" s="256" t="s">
        <v>5806</v>
      </c>
      <c r="E2468" s="256" t="s">
        <v>5807</v>
      </c>
      <c r="F2468" s="256" t="s">
        <v>5808</v>
      </c>
      <c r="G2468" s="257">
        <v>124.8</v>
      </c>
      <c r="I2468" s="257">
        <v>12150.72</v>
      </c>
    </row>
    <row r="2469" spans="3:9" x14ac:dyDescent="0.2">
      <c r="C2469" s="255">
        <v>45434</v>
      </c>
      <c r="D2469" s="256" t="s">
        <v>5809</v>
      </c>
      <c r="E2469" s="256" t="s">
        <v>5810</v>
      </c>
      <c r="F2469" s="256" t="s">
        <v>5808</v>
      </c>
      <c r="G2469" s="257">
        <v>191</v>
      </c>
      <c r="I2469" s="257">
        <v>11959.72</v>
      </c>
    </row>
    <row r="2470" spans="3:9" x14ac:dyDescent="0.2">
      <c r="C2470" s="255">
        <v>45435</v>
      </c>
      <c r="D2470" s="256" t="s">
        <v>5811</v>
      </c>
      <c r="E2470" s="256" t="s">
        <v>5812</v>
      </c>
      <c r="F2470" s="256" t="s">
        <v>5813</v>
      </c>
      <c r="G2470" s="257">
        <v>116</v>
      </c>
      <c r="I2470" s="257">
        <v>11843.72</v>
      </c>
    </row>
    <row r="2471" spans="3:9" x14ac:dyDescent="0.2">
      <c r="C2471" s="255">
        <v>45435</v>
      </c>
      <c r="D2471" s="256" t="s">
        <v>5814</v>
      </c>
      <c r="E2471" s="256" t="s">
        <v>5815</v>
      </c>
      <c r="F2471" s="256" t="s">
        <v>5813</v>
      </c>
      <c r="G2471" s="257">
        <v>234.75</v>
      </c>
      <c r="I2471" s="257">
        <v>11608.97</v>
      </c>
    </row>
    <row r="2472" spans="3:9" x14ac:dyDescent="0.2">
      <c r="C2472" s="255">
        <v>45436</v>
      </c>
      <c r="D2472" s="256" t="s">
        <v>5816</v>
      </c>
      <c r="E2472" s="256" t="s">
        <v>5817</v>
      </c>
      <c r="F2472" s="256" t="s">
        <v>5818</v>
      </c>
      <c r="H2472" s="257">
        <v>10</v>
      </c>
      <c r="I2472" s="257">
        <v>11618.97</v>
      </c>
    </row>
    <row r="2473" spans="3:9" x14ac:dyDescent="0.2">
      <c r="C2473" s="255">
        <v>45436</v>
      </c>
      <c r="D2473" s="256" t="s">
        <v>5819</v>
      </c>
      <c r="E2473" s="256" t="s">
        <v>5820</v>
      </c>
      <c r="F2473" s="256" t="s">
        <v>5818</v>
      </c>
      <c r="G2473" s="257">
        <v>0.94</v>
      </c>
      <c r="I2473" s="257">
        <v>11618.03</v>
      </c>
    </row>
    <row r="2474" spans="3:9" x14ac:dyDescent="0.2">
      <c r="C2474" s="255">
        <v>45437</v>
      </c>
      <c r="D2474" s="256" t="s">
        <v>5821</v>
      </c>
      <c r="E2474" s="256" t="s">
        <v>5822</v>
      </c>
      <c r="F2474" s="256" t="s">
        <v>5823</v>
      </c>
      <c r="H2474" s="257">
        <v>5</v>
      </c>
      <c r="I2474" s="257">
        <v>11623.03</v>
      </c>
    </row>
    <row r="2475" spans="3:9" x14ac:dyDescent="0.2">
      <c r="C2475" s="255">
        <v>45437</v>
      </c>
      <c r="D2475" s="256" t="s">
        <v>5824</v>
      </c>
      <c r="E2475" s="256" t="s">
        <v>5825</v>
      </c>
      <c r="F2475" s="256" t="s">
        <v>5823</v>
      </c>
      <c r="H2475" s="257">
        <v>6500</v>
      </c>
      <c r="I2475" s="257">
        <v>18123.03</v>
      </c>
    </row>
    <row r="2476" spans="3:9" x14ac:dyDescent="0.2">
      <c r="C2476" s="255">
        <v>45438</v>
      </c>
      <c r="D2476" s="256" t="s">
        <v>5826</v>
      </c>
      <c r="E2476" s="256" t="s">
        <v>5827</v>
      </c>
      <c r="F2476" s="256" t="s">
        <v>5828</v>
      </c>
      <c r="G2476" s="257">
        <v>100</v>
      </c>
      <c r="I2476" s="257">
        <v>18023.03</v>
      </c>
    </row>
    <row r="2477" spans="3:9" x14ac:dyDescent="0.2">
      <c r="C2477" s="255">
        <v>45438</v>
      </c>
      <c r="D2477" s="256" t="s">
        <v>5829</v>
      </c>
      <c r="E2477" s="256" t="s">
        <v>5830</v>
      </c>
      <c r="F2477" s="256" t="s">
        <v>5828</v>
      </c>
      <c r="H2477" s="257">
        <v>6969</v>
      </c>
      <c r="I2477" s="257">
        <v>24992.03</v>
      </c>
    </row>
    <row r="2478" spans="3:9" x14ac:dyDescent="0.2">
      <c r="C2478" s="255">
        <v>45438</v>
      </c>
      <c r="D2478" s="256" t="s">
        <v>5831</v>
      </c>
      <c r="E2478" s="256" t="s">
        <v>5832</v>
      </c>
      <c r="F2478" s="256" t="s">
        <v>5828</v>
      </c>
      <c r="H2478" s="257">
        <v>6969</v>
      </c>
      <c r="I2478" s="257">
        <v>31961.03</v>
      </c>
    </row>
    <row r="2479" spans="3:9" x14ac:dyDescent="0.2">
      <c r="C2479" s="255">
        <v>45438</v>
      </c>
      <c r="D2479" s="256" t="s">
        <v>5833</v>
      </c>
      <c r="E2479" s="256" t="s">
        <v>5834</v>
      </c>
      <c r="F2479" s="256" t="s">
        <v>5828</v>
      </c>
      <c r="G2479" s="257">
        <v>10000</v>
      </c>
      <c r="I2479" s="257">
        <v>21961.03</v>
      </c>
    </row>
    <row r="2480" spans="3:9" x14ac:dyDescent="0.2">
      <c r="C2480" s="255">
        <v>45438</v>
      </c>
      <c r="D2480" s="256" t="s">
        <v>5835</v>
      </c>
      <c r="E2480" s="256" t="s">
        <v>5836</v>
      </c>
      <c r="F2480" s="256" t="s">
        <v>5828</v>
      </c>
      <c r="G2480" s="257">
        <v>5338</v>
      </c>
      <c r="I2480" s="257">
        <v>16623.03</v>
      </c>
    </row>
    <row r="2481" spans="3:9" x14ac:dyDescent="0.2">
      <c r="C2481" s="255">
        <v>45439</v>
      </c>
      <c r="D2481" s="256" t="s">
        <v>5837</v>
      </c>
      <c r="E2481" s="256" t="s">
        <v>5838</v>
      </c>
      <c r="F2481" s="256" t="s">
        <v>5839</v>
      </c>
      <c r="G2481" s="257">
        <v>211</v>
      </c>
      <c r="I2481" s="257">
        <v>16412.03</v>
      </c>
    </row>
    <row r="2482" spans="3:9" x14ac:dyDescent="0.2">
      <c r="C2482" s="255">
        <v>45439</v>
      </c>
      <c r="D2482" s="256" t="s">
        <v>5840</v>
      </c>
      <c r="E2482" s="256" t="s">
        <v>5841</v>
      </c>
      <c r="F2482" s="256" t="s">
        <v>5839</v>
      </c>
      <c r="G2482" s="257">
        <v>542</v>
      </c>
      <c r="I2482" s="257">
        <v>15870.03</v>
      </c>
    </row>
    <row r="2483" spans="3:9" x14ac:dyDescent="0.2">
      <c r="C2483" s="255">
        <v>45439</v>
      </c>
      <c r="D2483" s="256" t="s">
        <v>5842</v>
      </c>
      <c r="E2483" s="256" t="s">
        <v>5843</v>
      </c>
      <c r="F2483" s="256" t="s">
        <v>5839</v>
      </c>
      <c r="G2483" s="257">
        <v>40</v>
      </c>
      <c r="I2483" s="257">
        <v>15830.03</v>
      </c>
    </row>
    <row r="2484" spans="3:9" x14ac:dyDescent="0.2">
      <c r="C2484" s="255">
        <v>45439</v>
      </c>
      <c r="D2484" s="256" t="s">
        <v>5844</v>
      </c>
      <c r="E2484" s="256" t="s">
        <v>5845</v>
      </c>
      <c r="F2484" s="256" t="s">
        <v>5839</v>
      </c>
      <c r="G2484" s="257">
        <v>240</v>
      </c>
      <c r="I2484" s="257">
        <v>15590.03</v>
      </c>
    </row>
    <row r="2485" spans="3:9" x14ac:dyDescent="0.2">
      <c r="C2485" s="255">
        <v>45439</v>
      </c>
      <c r="D2485" s="256" t="s">
        <v>5846</v>
      </c>
      <c r="E2485" s="256" t="s">
        <v>5847</v>
      </c>
      <c r="F2485" s="256" t="s">
        <v>5839</v>
      </c>
      <c r="G2485" s="257">
        <v>1000</v>
      </c>
      <c r="I2485" s="257">
        <v>14590.03</v>
      </c>
    </row>
    <row r="2486" spans="3:9" x14ac:dyDescent="0.2">
      <c r="C2486" s="255">
        <v>45439</v>
      </c>
      <c r="D2486" s="256" t="s">
        <v>5848</v>
      </c>
      <c r="E2486" s="256" t="s">
        <v>5849</v>
      </c>
      <c r="F2486" s="256" t="s">
        <v>5839</v>
      </c>
      <c r="G2486" s="257">
        <v>1867</v>
      </c>
      <c r="I2486" s="257">
        <v>12723.03</v>
      </c>
    </row>
    <row r="2487" spans="3:9" x14ac:dyDescent="0.2">
      <c r="C2487" s="255">
        <v>45439</v>
      </c>
      <c r="D2487" s="256" t="s">
        <v>5850</v>
      </c>
      <c r="E2487" s="256" t="s">
        <v>5851</v>
      </c>
      <c r="F2487" s="256" t="s">
        <v>5839</v>
      </c>
      <c r="G2487" s="257">
        <v>20</v>
      </c>
      <c r="I2487" s="257">
        <v>12703.03</v>
      </c>
    </row>
    <row r="2488" spans="3:9" x14ac:dyDescent="0.2">
      <c r="C2488" s="255">
        <v>45439</v>
      </c>
      <c r="D2488" s="256" t="s">
        <v>5852</v>
      </c>
      <c r="E2488" s="256" t="s">
        <v>5853</v>
      </c>
      <c r="F2488" s="256" t="s">
        <v>5839</v>
      </c>
      <c r="G2488" s="257">
        <v>90</v>
      </c>
      <c r="I2488" s="257">
        <v>12613.03</v>
      </c>
    </row>
    <row r="2489" spans="3:9" x14ac:dyDescent="0.2">
      <c r="C2489" s="255">
        <v>45440</v>
      </c>
      <c r="D2489" s="256" t="s">
        <v>5854</v>
      </c>
      <c r="E2489" s="256" t="s">
        <v>5855</v>
      </c>
      <c r="F2489" s="256" t="s">
        <v>5856</v>
      </c>
      <c r="G2489" s="257">
        <v>600</v>
      </c>
      <c r="I2489" s="257">
        <v>12013.03</v>
      </c>
    </row>
    <row r="2490" spans="3:9" x14ac:dyDescent="0.2">
      <c r="C2490" s="255">
        <v>45440</v>
      </c>
      <c r="D2490" s="256" t="s">
        <v>5857</v>
      </c>
      <c r="E2490" s="256" t="s">
        <v>5858</v>
      </c>
      <c r="F2490" s="256" t="s">
        <v>5856</v>
      </c>
      <c r="G2490" s="257">
        <v>247</v>
      </c>
      <c r="I2490" s="257">
        <v>11766.03</v>
      </c>
    </row>
    <row r="2491" spans="3:9" x14ac:dyDescent="0.2">
      <c r="C2491" s="255">
        <v>45441</v>
      </c>
      <c r="D2491" s="256" t="s">
        <v>5859</v>
      </c>
      <c r="E2491" s="256" t="s">
        <v>5860</v>
      </c>
      <c r="F2491" s="256" t="s">
        <v>5861</v>
      </c>
      <c r="G2491" s="257">
        <v>1060.82</v>
      </c>
      <c r="I2491" s="257">
        <v>10705.21</v>
      </c>
    </row>
    <row r="2492" spans="3:9" x14ac:dyDescent="0.2">
      <c r="C2492" s="255">
        <v>45441</v>
      </c>
      <c r="D2492" s="256" t="s">
        <v>5862</v>
      </c>
      <c r="E2492" s="256" t="s">
        <v>5863</v>
      </c>
      <c r="F2492" s="256" t="s">
        <v>5861</v>
      </c>
      <c r="G2492" s="257">
        <v>47</v>
      </c>
      <c r="I2492" s="257">
        <v>10658.21</v>
      </c>
    </row>
    <row r="2493" spans="3:9" x14ac:dyDescent="0.2">
      <c r="C2493" s="255">
        <v>45442</v>
      </c>
      <c r="D2493" s="256" t="s">
        <v>5864</v>
      </c>
      <c r="E2493" s="256" t="s">
        <v>5865</v>
      </c>
      <c r="F2493" s="256" t="s">
        <v>5866</v>
      </c>
      <c r="H2493" s="257">
        <v>334</v>
      </c>
      <c r="I2493" s="257">
        <v>10992.21</v>
      </c>
    </row>
    <row r="2494" spans="3:9" x14ac:dyDescent="0.2">
      <c r="C2494" s="255">
        <v>45443</v>
      </c>
      <c r="D2494" s="256" t="s">
        <v>5867</v>
      </c>
      <c r="E2494" s="256" t="s">
        <v>5868</v>
      </c>
      <c r="F2494" s="256" t="s">
        <v>5869</v>
      </c>
      <c r="G2494" s="257">
        <v>30</v>
      </c>
      <c r="I2494" s="257">
        <v>10962.21</v>
      </c>
    </row>
    <row r="2495" spans="3:9" x14ac:dyDescent="0.2">
      <c r="C2495" s="255">
        <v>45445</v>
      </c>
      <c r="D2495" s="256" t="s">
        <v>5870</v>
      </c>
      <c r="E2495" s="256" t="s">
        <v>5871</v>
      </c>
      <c r="F2495" s="256" t="s">
        <v>5872</v>
      </c>
      <c r="G2495" s="257">
        <v>126</v>
      </c>
      <c r="I2495" s="257">
        <v>10836.21</v>
      </c>
    </row>
    <row r="2496" spans="3:9" x14ac:dyDescent="0.2">
      <c r="C2496" s="255">
        <v>45445</v>
      </c>
      <c r="D2496" s="256" t="s">
        <v>5873</v>
      </c>
      <c r="E2496" s="256" t="s">
        <v>5874</v>
      </c>
      <c r="F2496" s="256" t="s">
        <v>5872</v>
      </c>
      <c r="H2496" s="257">
        <v>5</v>
      </c>
      <c r="I2496" s="257">
        <v>10841.21</v>
      </c>
    </row>
    <row r="2497" spans="3:9" x14ac:dyDescent="0.2">
      <c r="C2497" s="255">
        <v>45445</v>
      </c>
      <c r="D2497" s="256" t="s">
        <v>5875</v>
      </c>
      <c r="E2497" s="256" t="s">
        <v>5876</v>
      </c>
      <c r="F2497" s="256" t="s">
        <v>5872</v>
      </c>
      <c r="H2497" s="257">
        <v>10</v>
      </c>
      <c r="I2497" s="257">
        <v>10851.21</v>
      </c>
    </row>
    <row r="2498" spans="3:9" x14ac:dyDescent="0.2">
      <c r="C2498" s="255">
        <v>45446</v>
      </c>
      <c r="D2498" s="256" t="s">
        <v>5877</v>
      </c>
      <c r="E2498" s="256" t="s">
        <v>5878</v>
      </c>
      <c r="F2498" s="256" t="s">
        <v>5879</v>
      </c>
      <c r="H2498" s="257">
        <v>5</v>
      </c>
      <c r="I2498" s="257">
        <v>10856.21</v>
      </c>
    </row>
    <row r="2499" spans="3:9" x14ac:dyDescent="0.2">
      <c r="C2499" s="255">
        <v>45447</v>
      </c>
      <c r="D2499" s="256" t="s">
        <v>5880</v>
      </c>
      <c r="E2499" s="256" t="s">
        <v>5881</v>
      </c>
      <c r="F2499" s="256" t="s">
        <v>5879</v>
      </c>
      <c r="G2499" s="257">
        <v>44</v>
      </c>
      <c r="I2499" s="257">
        <v>10812.21</v>
      </c>
    </row>
    <row r="2500" spans="3:9" x14ac:dyDescent="0.2">
      <c r="C2500" s="255">
        <v>45447</v>
      </c>
      <c r="D2500" s="256" t="s">
        <v>5882</v>
      </c>
      <c r="E2500" s="256" t="s">
        <v>5883</v>
      </c>
      <c r="F2500" s="256" t="s">
        <v>5879</v>
      </c>
      <c r="G2500" s="257">
        <v>40</v>
      </c>
      <c r="I2500" s="257">
        <v>10772.21</v>
      </c>
    </row>
    <row r="2501" spans="3:9" x14ac:dyDescent="0.2">
      <c r="C2501" s="255">
        <v>45447</v>
      </c>
      <c r="D2501" s="256" t="s">
        <v>5884</v>
      </c>
      <c r="E2501" s="256" t="s">
        <v>5885</v>
      </c>
      <c r="F2501" s="256" t="s">
        <v>5879</v>
      </c>
      <c r="G2501" s="257">
        <v>20</v>
      </c>
      <c r="I2501" s="257">
        <v>10752.21</v>
      </c>
    </row>
    <row r="2502" spans="3:9" x14ac:dyDescent="0.2">
      <c r="C2502" s="255">
        <v>45447</v>
      </c>
      <c r="D2502" s="256" t="s">
        <v>5886</v>
      </c>
      <c r="E2502" s="256" t="s">
        <v>5887</v>
      </c>
      <c r="F2502" s="256" t="s">
        <v>5879</v>
      </c>
      <c r="G2502" s="257">
        <v>71</v>
      </c>
      <c r="I2502" s="257">
        <v>10681.21</v>
      </c>
    </row>
    <row r="2503" spans="3:9" x14ac:dyDescent="0.2">
      <c r="C2503" s="255">
        <v>45448</v>
      </c>
      <c r="D2503" s="256" t="s">
        <v>5888</v>
      </c>
      <c r="E2503" s="256" t="s">
        <v>5889</v>
      </c>
      <c r="F2503" s="256" t="s">
        <v>5890</v>
      </c>
      <c r="H2503" s="257">
        <v>175</v>
      </c>
      <c r="I2503" s="257">
        <v>10856.21</v>
      </c>
    </row>
    <row r="2504" spans="3:9" x14ac:dyDescent="0.2">
      <c r="C2504" s="255">
        <v>45448</v>
      </c>
      <c r="D2504" s="256" t="s">
        <v>5891</v>
      </c>
      <c r="E2504" s="256" t="s">
        <v>5892</v>
      </c>
      <c r="F2504" s="256" t="s">
        <v>5890</v>
      </c>
      <c r="G2504" s="257">
        <v>106</v>
      </c>
      <c r="I2504" s="257">
        <v>10750.21</v>
      </c>
    </row>
    <row r="2505" spans="3:9" x14ac:dyDescent="0.2">
      <c r="C2505" s="255">
        <v>45448</v>
      </c>
      <c r="D2505" s="256" t="s">
        <v>5893</v>
      </c>
      <c r="E2505" s="256" t="s">
        <v>5894</v>
      </c>
      <c r="F2505" s="256" t="s">
        <v>5890</v>
      </c>
      <c r="H2505" s="257">
        <v>106</v>
      </c>
      <c r="I2505" s="257">
        <v>10856.21</v>
      </c>
    </row>
    <row r="2506" spans="3:9" x14ac:dyDescent="0.2">
      <c r="C2506" s="255">
        <v>45448</v>
      </c>
      <c r="D2506" s="256" t="s">
        <v>5895</v>
      </c>
      <c r="E2506" s="256" t="s">
        <v>5896</v>
      </c>
      <c r="F2506" s="256" t="s">
        <v>5890</v>
      </c>
      <c r="H2506" s="257">
        <v>899</v>
      </c>
      <c r="I2506" s="257">
        <v>11755.21</v>
      </c>
    </row>
    <row r="2507" spans="3:9" x14ac:dyDescent="0.2">
      <c r="C2507" s="255">
        <v>45448</v>
      </c>
      <c r="D2507" s="256" t="s">
        <v>5897</v>
      </c>
      <c r="E2507" s="256" t="s">
        <v>5898</v>
      </c>
      <c r="F2507" s="256" t="s">
        <v>5890</v>
      </c>
      <c r="G2507" s="257">
        <v>899</v>
      </c>
      <c r="I2507" s="257">
        <v>10856.21</v>
      </c>
    </row>
    <row r="2508" spans="3:9" x14ac:dyDescent="0.2">
      <c r="C2508" s="255">
        <v>45450</v>
      </c>
      <c r="D2508" s="256" t="s">
        <v>5899</v>
      </c>
      <c r="E2508" s="256" t="s">
        <v>5900</v>
      </c>
      <c r="F2508" s="256" t="s">
        <v>5901</v>
      </c>
      <c r="G2508" s="257">
        <v>20</v>
      </c>
      <c r="I2508" s="257">
        <v>10836.21</v>
      </c>
    </row>
    <row r="2509" spans="3:9" x14ac:dyDescent="0.2">
      <c r="C2509" s="255">
        <v>45450</v>
      </c>
      <c r="D2509" s="256" t="s">
        <v>5902</v>
      </c>
      <c r="E2509" s="256" t="s">
        <v>5903</v>
      </c>
      <c r="F2509" s="256" t="s">
        <v>5901</v>
      </c>
      <c r="G2509" s="257">
        <v>24</v>
      </c>
      <c r="I2509" s="257">
        <v>10812.21</v>
      </c>
    </row>
    <row r="2510" spans="3:9" x14ac:dyDescent="0.2">
      <c r="C2510" s="255">
        <v>45453</v>
      </c>
      <c r="D2510" s="256" t="s">
        <v>5904</v>
      </c>
      <c r="E2510" s="256" t="s">
        <v>5905</v>
      </c>
      <c r="F2510" s="256" t="s">
        <v>5906</v>
      </c>
      <c r="H2510" s="257">
        <v>46000</v>
      </c>
      <c r="I2510" s="257">
        <v>56812.21</v>
      </c>
    </row>
    <row r="2511" spans="3:9" x14ac:dyDescent="0.2">
      <c r="C2511" s="255">
        <v>45456</v>
      </c>
      <c r="D2511" s="256" t="s">
        <v>5907</v>
      </c>
      <c r="E2511" s="256" t="s">
        <v>5908</v>
      </c>
      <c r="F2511" s="256" t="s">
        <v>5909</v>
      </c>
      <c r="G2511" s="257">
        <v>100</v>
      </c>
      <c r="I2511" s="257">
        <v>56712.21</v>
      </c>
    </row>
    <row r="2512" spans="3:9" x14ac:dyDescent="0.2">
      <c r="C2512" s="255">
        <v>45456</v>
      </c>
      <c r="D2512" s="256" t="s">
        <v>5910</v>
      </c>
      <c r="E2512" s="256" t="s">
        <v>5911</v>
      </c>
      <c r="F2512" s="256" t="s">
        <v>5909</v>
      </c>
      <c r="G2512" s="257">
        <v>20</v>
      </c>
      <c r="I2512" s="257">
        <v>56692.21</v>
      </c>
    </row>
    <row r="2513" spans="3:9" x14ac:dyDescent="0.2">
      <c r="C2513" s="255">
        <v>45457</v>
      </c>
      <c r="D2513" s="256" t="s">
        <v>5912</v>
      </c>
      <c r="E2513" s="256" t="s">
        <v>5913</v>
      </c>
      <c r="F2513" s="256" t="s">
        <v>5914</v>
      </c>
      <c r="G2513" s="257">
        <v>130</v>
      </c>
      <c r="I2513" s="257">
        <v>56562.21</v>
      </c>
    </row>
    <row r="2514" spans="3:9" x14ac:dyDescent="0.2">
      <c r="C2514" s="255">
        <v>45458</v>
      </c>
      <c r="D2514" s="256" t="s">
        <v>5915</v>
      </c>
      <c r="E2514" s="256" t="s">
        <v>5916</v>
      </c>
      <c r="F2514" s="256" t="s">
        <v>5917</v>
      </c>
      <c r="G2514" s="257">
        <v>573</v>
      </c>
      <c r="I2514" s="257">
        <v>55989.21</v>
      </c>
    </row>
    <row r="2515" spans="3:9" x14ac:dyDescent="0.2">
      <c r="C2515" s="255">
        <v>45458</v>
      </c>
      <c r="D2515" s="256" t="s">
        <v>5918</v>
      </c>
      <c r="E2515" s="256" t="s">
        <v>5919</v>
      </c>
      <c r="F2515" s="256" t="s">
        <v>5917</v>
      </c>
      <c r="G2515" s="257">
        <v>536</v>
      </c>
      <c r="I2515" s="257">
        <v>55453.21</v>
      </c>
    </row>
    <row r="2516" spans="3:9" x14ac:dyDescent="0.2">
      <c r="C2516" s="255">
        <v>45458</v>
      </c>
      <c r="D2516" s="256" t="s">
        <v>5920</v>
      </c>
      <c r="E2516" s="256" t="s">
        <v>5921</v>
      </c>
      <c r="F2516" s="256" t="s">
        <v>5917</v>
      </c>
      <c r="G2516" s="257">
        <v>0.24</v>
      </c>
      <c r="I2516" s="257">
        <v>55452.97</v>
      </c>
    </row>
    <row r="2517" spans="3:9" x14ac:dyDescent="0.2">
      <c r="C2517" s="255">
        <v>45458</v>
      </c>
      <c r="D2517" s="256" t="s">
        <v>5922</v>
      </c>
      <c r="E2517" s="256" t="s">
        <v>5923</v>
      </c>
      <c r="F2517" s="256" t="s">
        <v>5917</v>
      </c>
      <c r="G2517" s="257">
        <v>120</v>
      </c>
      <c r="I2517" s="257">
        <v>55332.97</v>
      </c>
    </row>
    <row r="2518" spans="3:9" x14ac:dyDescent="0.2">
      <c r="C2518" s="255">
        <v>45458</v>
      </c>
      <c r="D2518" s="256" t="s">
        <v>5924</v>
      </c>
      <c r="E2518" s="256" t="s">
        <v>5925</v>
      </c>
      <c r="F2518" s="256" t="s">
        <v>5917</v>
      </c>
      <c r="G2518" s="257">
        <v>20</v>
      </c>
      <c r="I2518" s="257">
        <v>55312.97</v>
      </c>
    </row>
    <row r="2519" spans="3:9" x14ac:dyDescent="0.2">
      <c r="C2519" s="255">
        <v>45458</v>
      </c>
      <c r="D2519" s="256" t="s">
        <v>5926</v>
      </c>
      <c r="E2519" s="256" t="s">
        <v>5927</v>
      </c>
      <c r="F2519" s="256" t="s">
        <v>5917</v>
      </c>
      <c r="G2519" s="257">
        <v>10</v>
      </c>
      <c r="I2519" s="257">
        <v>55302.97</v>
      </c>
    </row>
    <row r="2520" spans="3:9" x14ac:dyDescent="0.2">
      <c r="C2520" s="255">
        <v>45458</v>
      </c>
      <c r="D2520" s="256" t="s">
        <v>5928</v>
      </c>
      <c r="E2520" s="256" t="s">
        <v>5929</v>
      </c>
      <c r="F2520" s="256" t="s">
        <v>5930</v>
      </c>
      <c r="G2520" s="257">
        <v>159</v>
      </c>
      <c r="I2520" s="257">
        <v>55143.97</v>
      </c>
    </row>
    <row r="2521" spans="3:9" x14ac:dyDescent="0.2">
      <c r="C2521" s="255">
        <v>45459</v>
      </c>
      <c r="D2521" s="256" t="s">
        <v>5931</v>
      </c>
      <c r="E2521" s="256" t="s">
        <v>5932</v>
      </c>
      <c r="F2521" s="256" t="s">
        <v>5930</v>
      </c>
      <c r="G2521" s="257">
        <v>1600</v>
      </c>
      <c r="I2521" s="257">
        <v>53543.97</v>
      </c>
    </row>
    <row r="2522" spans="3:9" x14ac:dyDescent="0.2">
      <c r="C2522" s="255">
        <v>45459</v>
      </c>
      <c r="D2522" s="256" t="s">
        <v>5933</v>
      </c>
      <c r="E2522" s="256" t="s">
        <v>5934</v>
      </c>
      <c r="F2522" s="256" t="s">
        <v>5930</v>
      </c>
      <c r="G2522" s="257">
        <v>590</v>
      </c>
      <c r="I2522" s="257">
        <v>52953.97</v>
      </c>
    </row>
    <row r="2523" spans="3:9" x14ac:dyDescent="0.2">
      <c r="C2523" s="255">
        <v>45459</v>
      </c>
      <c r="D2523" s="256" t="s">
        <v>5935</v>
      </c>
      <c r="E2523" s="256" t="s">
        <v>5936</v>
      </c>
      <c r="F2523" s="256" t="s">
        <v>5930</v>
      </c>
      <c r="G2523" s="257">
        <v>30</v>
      </c>
      <c r="I2523" s="257">
        <v>52923.97</v>
      </c>
    </row>
    <row r="2524" spans="3:9" x14ac:dyDescent="0.2">
      <c r="C2524" s="255">
        <v>45460</v>
      </c>
      <c r="D2524" s="256" t="s">
        <v>5937</v>
      </c>
      <c r="E2524" s="256" t="s">
        <v>5938</v>
      </c>
      <c r="F2524" s="256" t="s">
        <v>5939</v>
      </c>
      <c r="G2524" s="257">
        <v>215.6</v>
      </c>
      <c r="I2524" s="257">
        <v>52708.37</v>
      </c>
    </row>
    <row r="2525" spans="3:9" x14ac:dyDescent="0.2">
      <c r="C2525" s="255">
        <v>45460</v>
      </c>
      <c r="D2525" s="256" t="s">
        <v>5940</v>
      </c>
      <c r="E2525" s="256" t="s">
        <v>5941</v>
      </c>
      <c r="F2525" s="256" t="s">
        <v>5939</v>
      </c>
      <c r="G2525" s="257">
        <v>29</v>
      </c>
      <c r="I2525" s="257">
        <v>52679.37</v>
      </c>
    </row>
    <row r="2526" spans="3:9" x14ac:dyDescent="0.2">
      <c r="C2526" s="255">
        <v>45460</v>
      </c>
      <c r="D2526" s="256" t="s">
        <v>5942</v>
      </c>
      <c r="E2526" s="256" t="s">
        <v>5943</v>
      </c>
      <c r="F2526" s="256" t="s">
        <v>5939</v>
      </c>
      <c r="G2526" s="257">
        <v>100</v>
      </c>
      <c r="I2526" s="257">
        <v>52579.37</v>
      </c>
    </row>
    <row r="2527" spans="3:9" x14ac:dyDescent="0.2">
      <c r="C2527" s="255">
        <v>45460</v>
      </c>
      <c r="D2527" s="256" t="s">
        <v>5944</v>
      </c>
      <c r="E2527" s="256" t="s">
        <v>5945</v>
      </c>
      <c r="F2527" s="256" t="s">
        <v>5939</v>
      </c>
      <c r="G2527" s="257">
        <v>40</v>
      </c>
      <c r="I2527" s="257">
        <v>52539.37</v>
      </c>
    </row>
    <row r="2528" spans="3:9" x14ac:dyDescent="0.2">
      <c r="C2528" s="255">
        <v>45460</v>
      </c>
      <c r="D2528" s="256" t="s">
        <v>5946</v>
      </c>
      <c r="E2528" s="256" t="s">
        <v>5947</v>
      </c>
      <c r="F2528" s="256" t="s">
        <v>5939</v>
      </c>
      <c r="G2528" s="257">
        <v>138</v>
      </c>
      <c r="I2528" s="257">
        <v>52401.37</v>
      </c>
    </row>
    <row r="2529" spans="3:9" x14ac:dyDescent="0.2">
      <c r="C2529" s="255">
        <v>45460</v>
      </c>
      <c r="D2529" s="256" t="s">
        <v>5948</v>
      </c>
      <c r="E2529" s="256" t="s">
        <v>5949</v>
      </c>
      <c r="F2529" s="256" t="s">
        <v>5939</v>
      </c>
      <c r="G2529" s="257">
        <v>15</v>
      </c>
      <c r="I2529" s="257">
        <v>52386.37</v>
      </c>
    </row>
    <row r="2530" spans="3:9" x14ac:dyDescent="0.2">
      <c r="C2530" s="255">
        <v>45460</v>
      </c>
      <c r="D2530" s="256" t="s">
        <v>5950</v>
      </c>
      <c r="E2530" s="256" t="s">
        <v>5951</v>
      </c>
      <c r="F2530" s="256" t="s">
        <v>5939</v>
      </c>
      <c r="G2530" s="257">
        <v>20</v>
      </c>
      <c r="I2530" s="257">
        <v>52366.37</v>
      </c>
    </row>
    <row r="2531" spans="3:9" x14ac:dyDescent="0.2">
      <c r="C2531" s="255">
        <v>45460</v>
      </c>
      <c r="D2531" s="256" t="s">
        <v>5952</v>
      </c>
      <c r="E2531" s="256" t="s">
        <v>5953</v>
      </c>
      <c r="F2531" s="256" t="s">
        <v>5939</v>
      </c>
      <c r="G2531" s="257">
        <v>152</v>
      </c>
      <c r="I2531" s="257">
        <v>52214.37</v>
      </c>
    </row>
    <row r="2532" spans="3:9" x14ac:dyDescent="0.2">
      <c r="C2532" s="255">
        <v>45461</v>
      </c>
      <c r="D2532" s="256" t="s">
        <v>5954</v>
      </c>
      <c r="E2532" s="256" t="s">
        <v>5955</v>
      </c>
      <c r="F2532" s="256" t="s">
        <v>5956</v>
      </c>
      <c r="G2532" s="257">
        <v>204</v>
      </c>
      <c r="I2532" s="257">
        <v>52010.37</v>
      </c>
    </row>
    <row r="2533" spans="3:9" x14ac:dyDescent="0.2">
      <c r="C2533" s="255">
        <v>45461</v>
      </c>
      <c r="D2533" s="256" t="s">
        <v>5957</v>
      </c>
      <c r="E2533" s="256" t="s">
        <v>5958</v>
      </c>
      <c r="F2533" s="256" t="s">
        <v>5956</v>
      </c>
      <c r="G2533" s="257">
        <v>151.55000000000001</v>
      </c>
      <c r="I2533" s="257">
        <v>51858.82</v>
      </c>
    </row>
    <row r="2534" spans="3:9" x14ac:dyDescent="0.2">
      <c r="C2534" s="255">
        <v>45461</v>
      </c>
      <c r="D2534" s="256" t="s">
        <v>5959</v>
      </c>
      <c r="E2534" s="256" t="s">
        <v>5960</v>
      </c>
      <c r="F2534" s="256" t="s">
        <v>5956</v>
      </c>
      <c r="G2534" s="257">
        <v>25</v>
      </c>
      <c r="I2534" s="257">
        <v>51833.82</v>
      </c>
    </row>
    <row r="2535" spans="3:9" x14ac:dyDescent="0.2">
      <c r="C2535" s="255">
        <v>45461</v>
      </c>
      <c r="D2535" s="256" t="s">
        <v>5961</v>
      </c>
      <c r="E2535" s="256" t="s">
        <v>5962</v>
      </c>
      <c r="F2535" s="256" t="s">
        <v>5956</v>
      </c>
      <c r="G2535" s="257">
        <v>173.48</v>
      </c>
      <c r="I2535" s="257">
        <v>51660.34</v>
      </c>
    </row>
    <row r="2536" spans="3:9" x14ac:dyDescent="0.2">
      <c r="C2536" s="255">
        <v>45461</v>
      </c>
      <c r="D2536" s="256" t="s">
        <v>5963</v>
      </c>
      <c r="E2536" s="256" t="s">
        <v>5964</v>
      </c>
      <c r="F2536" s="256" t="s">
        <v>5956</v>
      </c>
      <c r="G2536" s="257">
        <v>98</v>
      </c>
      <c r="I2536" s="257">
        <v>51562.34</v>
      </c>
    </row>
    <row r="2537" spans="3:9" x14ac:dyDescent="0.2">
      <c r="C2537" s="255">
        <v>45462</v>
      </c>
      <c r="D2537" s="256" t="s">
        <v>5965</v>
      </c>
      <c r="E2537" s="256" t="s">
        <v>5966</v>
      </c>
      <c r="F2537" s="256" t="s">
        <v>5967</v>
      </c>
      <c r="G2537" s="257">
        <v>211</v>
      </c>
      <c r="I2537" s="257">
        <v>51351.34</v>
      </c>
    </row>
    <row r="2538" spans="3:9" x14ac:dyDescent="0.2">
      <c r="C2538" s="255">
        <v>45463</v>
      </c>
      <c r="D2538" s="256" t="s">
        <v>5968</v>
      </c>
      <c r="E2538" s="256" t="s">
        <v>5969</v>
      </c>
      <c r="F2538" s="256" t="s">
        <v>5970</v>
      </c>
      <c r="G2538" s="257">
        <v>144</v>
      </c>
      <c r="I2538" s="257">
        <v>51207.34</v>
      </c>
    </row>
    <row r="2539" spans="3:9" x14ac:dyDescent="0.2">
      <c r="C2539" s="255">
        <v>45463</v>
      </c>
      <c r="D2539" s="256" t="s">
        <v>5971</v>
      </c>
      <c r="E2539" s="256" t="s">
        <v>5972</v>
      </c>
      <c r="F2539" s="256" t="s">
        <v>5970</v>
      </c>
      <c r="G2539" s="257">
        <v>120</v>
      </c>
      <c r="I2539" s="257">
        <v>51087.34</v>
      </c>
    </row>
    <row r="2540" spans="3:9" x14ac:dyDescent="0.2">
      <c r="C2540" s="255">
        <v>45464</v>
      </c>
      <c r="D2540" s="256" t="s">
        <v>5973</v>
      </c>
      <c r="E2540" s="256" t="s">
        <v>5974</v>
      </c>
      <c r="F2540" s="256" t="s">
        <v>5975</v>
      </c>
      <c r="G2540" s="257">
        <v>35</v>
      </c>
      <c r="I2540" s="257">
        <v>51052.34</v>
      </c>
    </row>
    <row r="2541" spans="3:9" x14ac:dyDescent="0.2">
      <c r="C2541" s="255">
        <v>45464</v>
      </c>
      <c r="D2541" s="256" t="s">
        <v>5976</v>
      </c>
      <c r="E2541" s="256" t="s">
        <v>5977</v>
      </c>
      <c r="F2541" s="256" t="s">
        <v>5975</v>
      </c>
      <c r="G2541" s="257">
        <v>10</v>
      </c>
      <c r="I2541" s="257">
        <v>51042.34</v>
      </c>
    </row>
    <row r="2542" spans="3:9" x14ac:dyDescent="0.2">
      <c r="C2542" s="255">
        <v>45465</v>
      </c>
      <c r="D2542" s="256" t="s">
        <v>5978</v>
      </c>
      <c r="E2542" s="256" t="s">
        <v>5979</v>
      </c>
      <c r="F2542" s="256" t="s">
        <v>5980</v>
      </c>
      <c r="G2542" s="257">
        <v>152</v>
      </c>
      <c r="I2542" s="257">
        <v>50890.34</v>
      </c>
    </row>
    <row r="2543" spans="3:9" x14ac:dyDescent="0.2">
      <c r="C2543" s="255">
        <v>45466</v>
      </c>
      <c r="D2543" s="256" t="s">
        <v>5981</v>
      </c>
      <c r="E2543" s="256" t="s">
        <v>5982</v>
      </c>
      <c r="F2543" s="256" t="s">
        <v>5983</v>
      </c>
      <c r="G2543" s="257">
        <v>30</v>
      </c>
      <c r="I2543" s="257">
        <v>50860.34</v>
      </c>
    </row>
    <row r="2544" spans="3:9" x14ac:dyDescent="0.2">
      <c r="C2544" s="255">
        <v>45466</v>
      </c>
      <c r="D2544" s="256" t="s">
        <v>5984</v>
      </c>
      <c r="E2544" s="256" t="s">
        <v>5985</v>
      </c>
      <c r="F2544" s="256" t="s">
        <v>5983</v>
      </c>
      <c r="G2544" s="257">
        <v>40</v>
      </c>
      <c r="I2544" s="257">
        <v>50820.34</v>
      </c>
    </row>
    <row r="2545" spans="3:9" x14ac:dyDescent="0.2">
      <c r="C2545" s="255">
        <v>45466</v>
      </c>
      <c r="D2545" s="256" t="s">
        <v>5986</v>
      </c>
      <c r="E2545" s="256" t="s">
        <v>5987</v>
      </c>
      <c r="F2545" s="256" t="s">
        <v>5983</v>
      </c>
      <c r="G2545" s="257">
        <v>275</v>
      </c>
      <c r="I2545" s="257">
        <v>50545.34</v>
      </c>
    </row>
    <row r="2546" spans="3:9" x14ac:dyDescent="0.2">
      <c r="C2546" s="255">
        <v>45468</v>
      </c>
      <c r="D2546" s="256" t="s">
        <v>5988</v>
      </c>
      <c r="E2546" s="256" t="s">
        <v>5989</v>
      </c>
      <c r="F2546" s="256" t="s">
        <v>5990</v>
      </c>
      <c r="G2546" s="257">
        <v>9</v>
      </c>
      <c r="I2546" s="257">
        <v>50536.34</v>
      </c>
    </row>
    <row r="2547" spans="3:9" x14ac:dyDescent="0.2">
      <c r="C2547" s="255">
        <v>45468</v>
      </c>
      <c r="D2547" s="256" t="s">
        <v>5991</v>
      </c>
      <c r="E2547" s="256" t="s">
        <v>5992</v>
      </c>
      <c r="F2547" s="256" t="s">
        <v>5990</v>
      </c>
      <c r="G2547" s="257">
        <v>118.7</v>
      </c>
      <c r="I2547" s="257">
        <v>50417.64</v>
      </c>
    </row>
    <row r="2548" spans="3:9" x14ac:dyDescent="0.2">
      <c r="C2548" s="255">
        <v>45468</v>
      </c>
      <c r="D2548" s="256" t="s">
        <v>5993</v>
      </c>
      <c r="E2548" s="256" t="s">
        <v>5994</v>
      </c>
      <c r="F2548" s="256" t="s">
        <v>5990</v>
      </c>
      <c r="H2548" s="257">
        <v>790</v>
      </c>
      <c r="I2548" s="257">
        <v>51207.64</v>
      </c>
    </row>
    <row r="2549" spans="3:9" x14ac:dyDescent="0.2">
      <c r="C2549" s="255">
        <v>45469</v>
      </c>
      <c r="D2549" s="256" t="s">
        <v>5995</v>
      </c>
      <c r="E2549" s="256" t="s">
        <v>5996</v>
      </c>
      <c r="F2549" s="256" t="s">
        <v>5997</v>
      </c>
      <c r="G2549" s="257">
        <v>1060.82</v>
      </c>
      <c r="I2549" s="257">
        <v>50146.82</v>
      </c>
    </row>
    <row r="2550" spans="3:9" x14ac:dyDescent="0.2">
      <c r="C2550" s="255">
        <v>45470</v>
      </c>
      <c r="D2550" s="256" t="s">
        <v>5998</v>
      </c>
      <c r="E2550" s="256" t="s">
        <v>5999</v>
      </c>
      <c r="F2550" s="256" t="s">
        <v>6000</v>
      </c>
      <c r="H2550" s="257">
        <v>899</v>
      </c>
      <c r="I2550" s="257">
        <v>51045.82</v>
      </c>
    </row>
    <row r="2551" spans="3:9" x14ac:dyDescent="0.2">
      <c r="C2551" s="255">
        <v>45470</v>
      </c>
      <c r="D2551" s="256" t="s">
        <v>6001</v>
      </c>
      <c r="E2551" s="256" t="s">
        <v>6002</v>
      </c>
      <c r="F2551" s="256" t="s">
        <v>6000</v>
      </c>
      <c r="H2551" s="257">
        <v>1000</v>
      </c>
      <c r="I2551" s="257">
        <v>52045.82</v>
      </c>
    </row>
    <row r="2552" spans="3:9" x14ac:dyDescent="0.2">
      <c r="C2552" s="255">
        <v>45470</v>
      </c>
      <c r="D2552" s="256" t="s">
        <v>6003</v>
      </c>
      <c r="E2552" s="256" t="s">
        <v>6004</v>
      </c>
      <c r="F2552" s="256" t="s">
        <v>6000</v>
      </c>
      <c r="G2552" s="257">
        <v>200</v>
      </c>
      <c r="I2552" s="257">
        <v>51845.82</v>
      </c>
    </row>
    <row r="2553" spans="3:9" x14ac:dyDescent="0.2">
      <c r="C2553" s="255">
        <v>45470</v>
      </c>
      <c r="D2553" s="256" t="s">
        <v>6005</v>
      </c>
      <c r="E2553" s="256" t="s">
        <v>6006</v>
      </c>
      <c r="F2553" s="256" t="s">
        <v>6000</v>
      </c>
      <c r="G2553" s="257">
        <v>40</v>
      </c>
      <c r="I2553" s="257">
        <v>51805.82</v>
      </c>
    </row>
    <row r="2554" spans="3:9" x14ac:dyDescent="0.2">
      <c r="C2554" s="255">
        <v>45470</v>
      </c>
      <c r="D2554" s="256" t="s">
        <v>6007</v>
      </c>
      <c r="E2554" s="256" t="s">
        <v>6008</v>
      </c>
      <c r="F2554" s="256" t="s">
        <v>6000</v>
      </c>
      <c r="G2554" s="257">
        <v>20</v>
      </c>
      <c r="I2554" s="257">
        <v>51785.82</v>
      </c>
    </row>
    <row r="2555" spans="3:9" x14ac:dyDescent="0.2">
      <c r="C2555" s="255">
        <v>45470</v>
      </c>
      <c r="D2555" s="256" t="s">
        <v>6009</v>
      </c>
      <c r="E2555" s="256" t="s">
        <v>6010</v>
      </c>
      <c r="F2555" s="256" t="s">
        <v>6000</v>
      </c>
      <c r="G2555" s="257">
        <v>40</v>
      </c>
      <c r="I2555" s="257">
        <v>51745.82</v>
      </c>
    </row>
    <row r="2556" spans="3:9" x14ac:dyDescent="0.2">
      <c r="C2556" s="255">
        <v>45470</v>
      </c>
      <c r="D2556" s="256" t="s">
        <v>6011</v>
      </c>
      <c r="E2556" s="256" t="s">
        <v>6012</v>
      </c>
      <c r="F2556" s="256" t="s">
        <v>6000</v>
      </c>
      <c r="G2556" s="257">
        <v>260</v>
      </c>
      <c r="I2556" s="257">
        <v>51485.82</v>
      </c>
    </row>
    <row r="2557" spans="3:9" x14ac:dyDescent="0.2">
      <c r="C2557" s="255">
        <v>45470</v>
      </c>
      <c r="D2557" s="256" t="s">
        <v>6013</v>
      </c>
      <c r="E2557" s="256" t="s">
        <v>6014</v>
      </c>
      <c r="F2557" s="256" t="s">
        <v>6000</v>
      </c>
      <c r="H2557" s="257">
        <v>5</v>
      </c>
      <c r="I2557" s="257">
        <v>51490.82</v>
      </c>
    </row>
    <row r="2558" spans="3:9" x14ac:dyDescent="0.2">
      <c r="C2558" s="255">
        <v>45471</v>
      </c>
      <c r="D2558" s="256" t="s">
        <v>6015</v>
      </c>
      <c r="E2558" s="256" t="s">
        <v>6016</v>
      </c>
      <c r="F2558" s="256" t="s">
        <v>6017</v>
      </c>
      <c r="G2558" s="257">
        <v>7130</v>
      </c>
      <c r="I2558" s="257">
        <v>44360.82</v>
      </c>
    </row>
    <row r="2559" spans="3:9" x14ac:dyDescent="0.2">
      <c r="C2559" s="255">
        <v>45471</v>
      </c>
      <c r="D2559" s="256" t="s">
        <v>6018</v>
      </c>
      <c r="E2559" s="256" t="s">
        <v>6019</v>
      </c>
      <c r="F2559" s="256" t="s">
        <v>6017</v>
      </c>
      <c r="H2559" s="257">
        <v>450</v>
      </c>
      <c r="I2559" s="257">
        <v>44810.82</v>
      </c>
    </row>
    <row r="2560" spans="3:9" x14ac:dyDescent="0.2">
      <c r="C2560" s="255">
        <v>45473</v>
      </c>
      <c r="D2560" s="256" t="s">
        <v>6020</v>
      </c>
      <c r="E2560" s="256" t="s">
        <v>6021</v>
      </c>
      <c r="F2560" s="256" t="s">
        <v>6022</v>
      </c>
      <c r="G2560" s="257">
        <v>158.07</v>
      </c>
      <c r="I2560" s="257">
        <v>44652.75</v>
      </c>
    </row>
    <row r="2561" spans="3:9" x14ac:dyDescent="0.2">
      <c r="C2561" s="255">
        <v>45473</v>
      </c>
      <c r="D2561" s="256" t="s">
        <v>6023</v>
      </c>
      <c r="E2561" s="256" t="s">
        <v>6024</v>
      </c>
      <c r="F2561" s="256" t="s">
        <v>6025</v>
      </c>
      <c r="G2561" s="257">
        <v>120</v>
      </c>
      <c r="I2561" s="257">
        <v>44532.75</v>
      </c>
    </row>
    <row r="2562" spans="3:9" x14ac:dyDescent="0.2">
      <c r="C2562" s="255">
        <v>45474</v>
      </c>
      <c r="D2562" s="256" t="s">
        <v>6026</v>
      </c>
      <c r="E2562" s="256" t="s">
        <v>335</v>
      </c>
      <c r="F2562" s="256" t="s">
        <v>6022</v>
      </c>
      <c r="H2562" s="257">
        <v>191</v>
      </c>
      <c r="I2562" s="257">
        <v>44723.75</v>
      </c>
    </row>
    <row r="2563" spans="3:9" x14ac:dyDescent="0.2">
      <c r="C2563" s="255">
        <v>45475</v>
      </c>
      <c r="D2563" s="256" t="s">
        <v>6027</v>
      </c>
      <c r="E2563" s="256" t="s">
        <v>6028</v>
      </c>
      <c r="F2563" s="256" t="s">
        <v>6029</v>
      </c>
      <c r="G2563" s="257">
        <v>66.150000000000006</v>
      </c>
      <c r="I2563" s="257">
        <v>44657.599999999999</v>
      </c>
    </row>
    <row r="2564" spans="3:9" x14ac:dyDescent="0.2">
      <c r="C2564" s="255">
        <v>45475</v>
      </c>
      <c r="D2564" s="256" t="s">
        <v>6030</v>
      </c>
      <c r="E2564" s="256" t="s">
        <v>6031</v>
      </c>
      <c r="F2564" s="256" t="s">
        <v>6029</v>
      </c>
      <c r="G2564" s="257">
        <v>1</v>
      </c>
      <c r="I2564" s="257">
        <v>44656.6</v>
      </c>
    </row>
    <row r="2565" spans="3:9" x14ac:dyDescent="0.2">
      <c r="C2565" s="255">
        <v>45475</v>
      </c>
      <c r="D2565" s="256" t="s">
        <v>6032</v>
      </c>
      <c r="E2565" s="256" t="s">
        <v>6033</v>
      </c>
      <c r="F2565" s="256" t="s">
        <v>6029</v>
      </c>
      <c r="G2565" s="257">
        <v>117.09</v>
      </c>
      <c r="I2565" s="257">
        <v>44539.51</v>
      </c>
    </row>
    <row r="2566" spans="3:9" x14ac:dyDescent="0.2">
      <c r="C2566" s="255">
        <v>45475</v>
      </c>
      <c r="D2566" s="256" t="s">
        <v>6034</v>
      </c>
      <c r="E2566" s="256" t="s">
        <v>6035</v>
      </c>
      <c r="F2566" s="256" t="s">
        <v>6029</v>
      </c>
      <c r="H2566" s="257">
        <v>899</v>
      </c>
      <c r="I2566" s="257">
        <v>45438.51</v>
      </c>
    </row>
    <row r="2567" spans="3:9" x14ac:dyDescent="0.2">
      <c r="C2567" s="255">
        <v>45476</v>
      </c>
      <c r="D2567" s="256" t="s">
        <v>6036</v>
      </c>
      <c r="E2567" s="256" t="s">
        <v>6037</v>
      </c>
      <c r="F2567" s="256" t="s">
        <v>6038</v>
      </c>
      <c r="H2567" s="257">
        <v>1900</v>
      </c>
      <c r="I2567" s="257">
        <v>47338.51</v>
      </c>
    </row>
    <row r="2568" spans="3:9" x14ac:dyDescent="0.2">
      <c r="C2568" s="255">
        <v>45477</v>
      </c>
      <c r="D2568" s="256" t="s">
        <v>6039</v>
      </c>
      <c r="E2568" s="256" t="s">
        <v>6040</v>
      </c>
      <c r="F2568" s="256" t="s">
        <v>6041</v>
      </c>
      <c r="H2568" s="257">
        <v>4000</v>
      </c>
      <c r="I2568" s="257">
        <v>51338.51</v>
      </c>
    </row>
    <row r="2569" spans="3:9" x14ac:dyDescent="0.2">
      <c r="C2569" s="255">
        <v>45477</v>
      </c>
      <c r="D2569" s="256" t="s">
        <v>6042</v>
      </c>
      <c r="E2569" s="256" t="s">
        <v>6043</v>
      </c>
      <c r="F2569" s="256" t="s">
        <v>6041</v>
      </c>
      <c r="G2569" s="257">
        <v>4000</v>
      </c>
      <c r="I2569" s="257">
        <v>47338.51</v>
      </c>
    </row>
    <row r="2570" spans="3:9" x14ac:dyDescent="0.2">
      <c r="C2570" s="255">
        <v>45478</v>
      </c>
      <c r="D2570" s="256" t="s">
        <v>6044</v>
      </c>
      <c r="E2570" s="256" t="s">
        <v>6045</v>
      </c>
      <c r="F2570" s="256" t="s">
        <v>6046</v>
      </c>
      <c r="G2570" s="257">
        <v>11290</v>
      </c>
      <c r="I2570" s="257">
        <v>36048.51</v>
      </c>
    </row>
    <row r="2571" spans="3:9" x14ac:dyDescent="0.2">
      <c r="C2571" s="255">
        <v>45480</v>
      </c>
      <c r="D2571" s="256" t="s">
        <v>6047</v>
      </c>
      <c r="E2571" s="256" t="s">
        <v>6048</v>
      </c>
      <c r="F2571" s="256" t="s">
        <v>6049</v>
      </c>
      <c r="G2571" s="257">
        <v>100</v>
      </c>
      <c r="I2571" s="257">
        <v>35948.51</v>
      </c>
    </row>
    <row r="2572" spans="3:9" x14ac:dyDescent="0.2">
      <c r="C2572" s="255">
        <v>45481</v>
      </c>
      <c r="D2572" s="256" t="s">
        <v>6050</v>
      </c>
      <c r="E2572" s="256" t="s">
        <v>6051</v>
      </c>
      <c r="F2572" s="256" t="s">
        <v>6052</v>
      </c>
      <c r="G2572" s="257">
        <v>251</v>
      </c>
      <c r="I2572" s="257">
        <v>35697.51</v>
      </c>
    </row>
    <row r="2573" spans="3:9" x14ac:dyDescent="0.2">
      <c r="C2573" s="255">
        <v>45482</v>
      </c>
      <c r="D2573" s="256" t="s">
        <v>6053</v>
      </c>
      <c r="E2573" s="256" t="s">
        <v>6054</v>
      </c>
      <c r="F2573" s="256" t="s">
        <v>6055</v>
      </c>
      <c r="G2573" s="257">
        <v>100</v>
      </c>
      <c r="I2573" s="257">
        <v>35597.51</v>
      </c>
    </row>
    <row r="2574" spans="3:9" x14ac:dyDescent="0.2">
      <c r="C2574" s="255">
        <v>45482</v>
      </c>
      <c r="D2574" s="256" t="s">
        <v>6056</v>
      </c>
      <c r="E2574" s="256" t="s">
        <v>6057</v>
      </c>
      <c r="F2574" s="256" t="s">
        <v>6055</v>
      </c>
      <c r="G2574" s="257">
        <v>100</v>
      </c>
      <c r="I2574" s="257">
        <v>35497.51</v>
      </c>
    </row>
    <row r="2575" spans="3:9" x14ac:dyDescent="0.2">
      <c r="C2575" s="255">
        <v>45482</v>
      </c>
      <c r="D2575" s="256" t="s">
        <v>6058</v>
      </c>
      <c r="E2575" s="256" t="s">
        <v>6059</v>
      </c>
      <c r="F2575" s="256" t="s">
        <v>6055</v>
      </c>
      <c r="H2575" s="257">
        <v>899</v>
      </c>
      <c r="I2575" s="257">
        <v>36396.51</v>
      </c>
    </row>
    <row r="2576" spans="3:9" x14ac:dyDescent="0.2">
      <c r="C2576" s="255">
        <v>45482</v>
      </c>
      <c r="D2576" s="256" t="s">
        <v>6060</v>
      </c>
      <c r="E2576" s="256" t="s">
        <v>6061</v>
      </c>
      <c r="F2576" s="256" t="s">
        <v>6055</v>
      </c>
      <c r="G2576" s="257">
        <v>899</v>
      </c>
      <c r="I2576" s="257">
        <v>35497.51</v>
      </c>
    </row>
    <row r="2577" spans="3:9" x14ac:dyDescent="0.2">
      <c r="C2577" s="255">
        <v>45482</v>
      </c>
      <c r="D2577" s="256" t="s">
        <v>6062</v>
      </c>
      <c r="E2577" s="256" t="s">
        <v>6063</v>
      </c>
      <c r="F2577" s="256" t="s">
        <v>6055</v>
      </c>
      <c r="G2577" s="257">
        <v>189</v>
      </c>
      <c r="I2577" s="257">
        <v>35308.51</v>
      </c>
    </row>
    <row r="2578" spans="3:9" x14ac:dyDescent="0.2">
      <c r="C2578" s="255">
        <v>45482</v>
      </c>
      <c r="D2578" s="256" t="s">
        <v>6064</v>
      </c>
      <c r="E2578" s="256" t="s">
        <v>6065</v>
      </c>
      <c r="F2578" s="256" t="s">
        <v>6055</v>
      </c>
      <c r="G2578" s="257">
        <v>65</v>
      </c>
      <c r="I2578" s="257">
        <v>35243.51</v>
      </c>
    </row>
    <row r="2579" spans="3:9" x14ac:dyDescent="0.2">
      <c r="C2579" s="255">
        <v>45482</v>
      </c>
      <c r="D2579" s="256" t="s">
        <v>6066</v>
      </c>
      <c r="E2579" s="256" t="s">
        <v>6067</v>
      </c>
      <c r="F2579" s="256" t="s">
        <v>6055</v>
      </c>
      <c r="G2579" s="257">
        <v>20</v>
      </c>
      <c r="I2579" s="257">
        <v>35223.51</v>
      </c>
    </row>
    <row r="2580" spans="3:9" x14ac:dyDescent="0.2">
      <c r="C2580" s="255">
        <v>45482</v>
      </c>
      <c r="D2580" s="256" t="s">
        <v>6068</v>
      </c>
      <c r="E2580" s="256" t="s">
        <v>6069</v>
      </c>
      <c r="F2580" s="256" t="s">
        <v>6055</v>
      </c>
      <c r="G2580" s="257">
        <v>293</v>
      </c>
      <c r="I2580" s="257">
        <v>34930.51</v>
      </c>
    </row>
    <row r="2581" spans="3:9" x14ac:dyDescent="0.2">
      <c r="C2581" s="255">
        <v>45484</v>
      </c>
      <c r="D2581" s="256" t="s">
        <v>6070</v>
      </c>
      <c r="E2581" s="256" t="s">
        <v>6071</v>
      </c>
      <c r="F2581" s="256" t="s">
        <v>6072</v>
      </c>
      <c r="H2581" s="257">
        <v>899</v>
      </c>
      <c r="I2581" s="257">
        <v>35829.51</v>
      </c>
    </row>
    <row r="2582" spans="3:9" x14ac:dyDescent="0.2">
      <c r="C2582" s="255">
        <v>45484</v>
      </c>
      <c r="D2582" s="256" t="s">
        <v>6073</v>
      </c>
      <c r="E2582" s="256" t="s">
        <v>6074</v>
      </c>
      <c r="F2582" s="256" t="s">
        <v>6072</v>
      </c>
      <c r="H2582" s="257">
        <v>899</v>
      </c>
      <c r="I2582" s="257">
        <v>36728.51</v>
      </c>
    </row>
    <row r="2583" spans="3:9" x14ac:dyDescent="0.2">
      <c r="C2583" s="255">
        <v>45484</v>
      </c>
      <c r="D2583" s="256" t="s">
        <v>6075</v>
      </c>
      <c r="E2583" s="256" t="s">
        <v>6076</v>
      </c>
      <c r="F2583" s="256" t="s">
        <v>6072</v>
      </c>
      <c r="G2583" s="257">
        <v>10</v>
      </c>
      <c r="I2583" s="257">
        <v>36718.51</v>
      </c>
    </row>
    <row r="2584" spans="3:9" x14ac:dyDescent="0.2">
      <c r="C2584" s="255">
        <v>45484</v>
      </c>
      <c r="D2584" s="256" t="s">
        <v>6077</v>
      </c>
      <c r="E2584" s="256" t="s">
        <v>6078</v>
      </c>
      <c r="F2584" s="256" t="s">
        <v>6072</v>
      </c>
      <c r="G2584" s="257">
        <v>1514</v>
      </c>
      <c r="I2584" s="257">
        <v>35204.51</v>
      </c>
    </row>
    <row r="2585" spans="3:9" x14ac:dyDescent="0.2">
      <c r="C2585" s="255">
        <v>45485</v>
      </c>
      <c r="D2585" s="256" t="s">
        <v>6079</v>
      </c>
      <c r="E2585" s="256" t="s">
        <v>6080</v>
      </c>
      <c r="F2585" s="256" t="s">
        <v>6081</v>
      </c>
      <c r="G2585" s="257">
        <v>20</v>
      </c>
      <c r="I2585" s="257">
        <v>35184.51</v>
      </c>
    </row>
    <row r="2586" spans="3:9" x14ac:dyDescent="0.2">
      <c r="C2586" s="255">
        <v>45485</v>
      </c>
      <c r="D2586" s="256" t="s">
        <v>6082</v>
      </c>
      <c r="E2586" s="256" t="s">
        <v>6083</v>
      </c>
      <c r="F2586" s="256" t="s">
        <v>6081</v>
      </c>
      <c r="H2586" s="257">
        <v>190000</v>
      </c>
      <c r="I2586" s="257">
        <v>225184.51</v>
      </c>
    </row>
    <row r="2587" spans="3:9" x14ac:dyDescent="0.2">
      <c r="C2587" s="255">
        <v>45485</v>
      </c>
      <c r="D2587" s="256" t="s">
        <v>6084</v>
      </c>
      <c r="E2587" s="256" t="s">
        <v>6085</v>
      </c>
      <c r="F2587" s="256" t="s">
        <v>6081</v>
      </c>
      <c r="H2587" s="257">
        <v>899</v>
      </c>
      <c r="I2587" s="257">
        <v>226083.51</v>
      </c>
    </row>
    <row r="2588" spans="3:9" x14ac:dyDescent="0.2">
      <c r="C2588" s="255">
        <v>45487</v>
      </c>
      <c r="D2588" s="256" t="s">
        <v>6086</v>
      </c>
      <c r="E2588" s="256" t="s">
        <v>6087</v>
      </c>
      <c r="F2588" s="256" t="s">
        <v>6088</v>
      </c>
      <c r="G2588" s="257">
        <v>899</v>
      </c>
      <c r="I2588" s="257">
        <v>225184.51</v>
      </c>
    </row>
    <row r="2589" spans="3:9" x14ac:dyDescent="0.2">
      <c r="C2589" s="255">
        <v>45487</v>
      </c>
      <c r="D2589" s="256" t="s">
        <v>6089</v>
      </c>
      <c r="E2589" s="256" t="s">
        <v>6090</v>
      </c>
      <c r="F2589" s="256" t="s">
        <v>6088</v>
      </c>
      <c r="G2589" s="257">
        <v>849</v>
      </c>
      <c r="I2589" s="257">
        <v>224335.51</v>
      </c>
    </row>
    <row r="2590" spans="3:9" x14ac:dyDescent="0.2">
      <c r="C2590" s="255">
        <v>45487</v>
      </c>
      <c r="D2590" s="256" t="s">
        <v>6091</v>
      </c>
      <c r="E2590" s="256" t="s">
        <v>6092</v>
      </c>
      <c r="F2590" s="256" t="s">
        <v>6088</v>
      </c>
      <c r="G2590" s="257">
        <v>100</v>
      </c>
      <c r="I2590" s="257">
        <v>224235.51</v>
      </c>
    </row>
    <row r="2591" spans="3:9" x14ac:dyDescent="0.2">
      <c r="C2591" s="255">
        <v>45487</v>
      </c>
      <c r="D2591" s="256" t="s">
        <v>6093</v>
      </c>
      <c r="E2591" s="256" t="s">
        <v>6094</v>
      </c>
      <c r="F2591" s="256" t="s">
        <v>6088</v>
      </c>
      <c r="G2591" s="257">
        <v>10</v>
      </c>
      <c r="I2591" s="257">
        <v>224225.51</v>
      </c>
    </row>
    <row r="2592" spans="3:9" x14ac:dyDescent="0.2">
      <c r="C2592" s="255">
        <v>45487</v>
      </c>
      <c r="D2592" s="256" t="s">
        <v>6095</v>
      </c>
      <c r="E2592" s="256" t="s">
        <v>6096</v>
      </c>
      <c r="F2592" s="256" t="s">
        <v>6088</v>
      </c>
      <c r="G2592" s="257">
        <v>5</v>
      </c>
      <c r="I2592" s="257">
        <v>224220.51</v>
      </c>
    </row>
    <row r="2593" spans="3:9" x14ac:dyDescent="0.2">
      <c r="C2593" s="255">
        <v>45488</v>
      </c>
      <c r="D2593" s="256" t="s">
        <v>6097</v>
      </c>
      <c r="E2593" s="256" t="s">
        <v>6098</v>
      </c>
      <c r="F2593" s="256" t="s">
        <v>6099</v>
      </c>
      <c r="G2593" s="257">
        <v>700</v>
      </c>
      <c r="I2593" s="257">
        <v>223520.51</v>
      </c>
    </row>
    <row r="2594" spans="3:9" x14ac:dyDescent="0.2">
      <c r="C2594" s="255">
        <v>45488</v>
      </c>
      <c r="D2594" s="256" t="s">
        <v>6100</v>
      </c>
      <c r="E2594" s="256" t="s">
        <v>6101</v>
      </c>
      <c r="F2594" s="256" t="s">
        <v>6099</v>
      </c>
      <c r="G2594" s="257">
        <v>20</v>
      </c>
      <c r="I2594" s="257">
        <v>223500.51</v>
      </c>
    </row>
    <row r="2595" spans="3:9" x14ac:dyDescent="0.2">
      <c r="C2595" s="255">
        <v>45488</v>
      </c>
      <c r="D2595" s="256" t="s">
        <v>6102</v>
      </c>
      <c r="E2595" s="256" t="s">
        <v>6103</v>
      </c>
      <c r="F2595" s="256" t="s">
        <v>6099</v>
      </c>
      <c r="G2595" s="257">
        <v>5</v>
      </c>
      <c r="I2595" s="257">
        <v>223495.51</v>
      </c>
    </row>
    <row r="2596" spans="3:9" x14ac:dyDescent="0.2">
      <c r="C2596" s="255">
        <v>45488</v>
      </c>
      <c r="D2596" s="256" t="s">
        <v>6104</v>
      </c>
      <c r="E2596" s="256" t="s">
        <v>6105</v>
      </c>
      <c r="F2596" s="256" t="s">
        <v>6106</v>
      </c>
      <c r="H2596" s="257">
        <v>15086</v>
      </c>
      <c r="I2596" s="257">
        <v>238581.51</v>
      </c>
    </row>
    <row r="2597" spans="3:9" x14ac:dyDescent="0.2">
      <c r="C2597" s="255">
        <v>45488</v>
      </c>
      <c r="D2597" s="256" t="s">
        <v>6107</v>
      </c>
      <c r="E2597" s="256" t="s">
        <v>6108</v>
      </c>
      <c r="F2597" s="256" t="s">
        <v>6106</v>
      </c>
      <c r="G2597" s="257">
        <v>29499</v>
      </c>
      <c r="I2597" s="257">
        <v>209082.51</v>
      </c>
    </row>
    <row r="2598" spans="3:9" x14ac:dyDescent="0.2">
      <c r="C2598" s="255">
        <v>45488</v>
      </c>
      <c r="D2598" s="256" t="s">
        <v>6109</v>
      </c>
      <c r="E2598" s="256" t="s">
        <v>6110</v>
      </c>
      <c r="F2598" s="256" t="s">
        <v>6106</v>
      </c>
      <c r="H2598" s="257">
        <v>4495</v>
      </c>
      <c r="I2598" s="257">
        <v>213577.51</v>
      </c>
    </row>
    <row r="2599" spans="3:9" x14ac:dyDescent="0.2">
      <c r="C2599" s="255">
        <v>45489</v>
      </c>
      <c r="D2599" s="256" t="s">
        <v>6111</v>
      </c>
      <c r="E2599" s="256" t="s">
        <v>6112</v>
      </c>
      <c r="F2599" s="256" t="s">
        <v>6106</v>
      </c>
      <c r="G2599" s="257">
        <v>667.8</v>
      </c>
      <c r="I2599" s="257">
        <v>212909.71</v>
      </c>
    </row>
    <row r="2600" spans="3:9" x14ac:dyDescent="0.2">
      <c r="C2600" s="255">
        <v>45490</v>
      </c>
      <c r="D2600" s="256" t="s">
        <v>6113</v>
      </c>
      <c r="E2600" s="256" t="s">
        <v>6114</v>
      </c>
      <c r="F2600" s="256" t="s">
        <v>6115</v>
      </c>
      <c r="G2600" s="257">
        <v>29</v>
      </c>
      <c r="I2600" s="257">
        <v>212880.71</v>
      </c>
    </row>
    <row r="2601" spans="3:9" x14ac:dyDescent="0.2">
      <c r="C2601" s="255">
        <v>45492</v>
      </c>
      <c r="D2601" s="256" t="s">
        <v>6116</v>
      </c>
      <c r="E2601" s="256" t="s">
        <v>6117</v>
      </c>
      <c r="F2601" s="256" t="s">
        <v>6118</v>
      </c>
      <c r="H2601" s="257">
        <v>29499</v>
      </c>
      <c r="I2601" s="257">
        <v>242379.71</v>
      </c>
    </row>
    <row r="2602" spans="3:9" x14ac:dyDescent="0.2">
      <c r="C2602" s="255">
        <v>45496</v>
      </c>
      <c r="D2602" s="256" t="s">
        <v>6119</v>
      </c>
      <c r="E2602" s="256" t="s">
        <v>6120</v>
      </c>
      <c r="F2602" s="256" t="s">
        <v>6121</v>
      </c>
      <c r="G2602" s="257">
        <v>10000</v>
      </c>
      <c r="I2602" s="257">
        <v>232379.71</v>
      </c>
    </row>
    <row r="2603" spans="3:9" x14ac:dyDescent="0.2">
      <c r="C2603" s="255">
        <v>45497</v>
      </c>
      <c r="D2603" s="256" t="s">
        <v>6122</v>
      </c>
      <c r="E2603" s="256" t="s">
        <v>6123</v>
      </c>
      <c r="F2603" s="256" t="s">
        <v>6124</v>
      </c>
      <c r="G2603" s="257">
        <v>2500</v>
      </c>
      <c r="I2603" s="257">
        <v>229879.71</v>
      </c>
    </row>
    <row r="2604" spans="3:9" x14ac:dyDescent="0.2">
      <c r="C2604" s="255">
        <v>45497</v>
      </c>
      <c r="D2604" s="256" t="s">
        <v>6125</v>
      </c>
      <c r="E2604" s="256" t="s">
        <v>6126</v>
      </c>
      <c r="F2604" s="256" t="s">
        <v>6124</v>
      </c>
      <c r="G2604" s="257">
        <v>4000</v>
      </c>
      <c r="I2604" s="257">
        <v>225879.71</v>
      </c>
    </row>
    <row r="2605" spans="3:9" x14ac:dyDescent="0.2">
      <c r="C2605" s="255">
        <v>45497</v>
      </c>
      <c r="D2605" s="256" t="s">
        <v>6127</v>
      </c>
      <c r="E2605" s="256" t="s">
        <v>6128</v>
      </c>
      <c r="F2605" s="256" t="s">
        <v>6124</v>
      </c>
      <c r="G2605" s="257">
        <v>8000</v>
      </c>
      <c r="I2605" s="257">
        <v>217879.71</v>
      </c>
    </row>
    <row r="2606" spans="3:9" x14ac:dyDescent="0.2">
      <c r="C2606" s="255">
        <v>45498</v>
      </c>
      <c r="D2606" s="256" t="s">
        <v>6129</v>
      </c>
      <c r="E2606" s="256" t="s">
        <v>6130</v>
      </c>
      <c r="F2606" s="256" t="s">
        <v>6131</v>
      </c>
      <c r="G2606" s="257">
        <v>30</v>
      </c>
      <c r="I2606" s="257">
        <v>217849.71</v>
      </c>
    </row>
    <row r="2607" spans="3:9" x14ac:dyDescent="0.2">
      <c r="C2607" s="255">
        <v>45499</v>
      </c>
      <c r="D2607" s="256" t="s">
        <v>6132</v>
      </c>
      <c r="E2607" s="256" t="s">
        <v>6133</v>
      </c>
      <c r="F2607" s="256" t="s">
        <v>6134</v>
      </c>
      <c r="G2607" s="257">
        <v>55.76</v>
      </c>
      <c r="I2607" s="257">
        <v>217793.95</v>
      </c>
    </row>
    <row r="2608" spans="3:9" x14ac:dyDescent="0.2">
      <c r="C2608" s="255">
        <v>45499</v>
      </c>
      <c r="D2608" s="256" t="s">
        <v>6135</v>
      </c>
      <c r="E2608" s="256" t="s">
        <v>6136</v>
      </c>
      <c r="F2608" s="256" t="s">
        <v>6134</v>
      </c>
      <c r="G2608" s="257">
        <v>1060.82</v>
      </c>
      <c r="I2608" s="257">
        <v>216733.13</v>
      </c>
    </row>
    <row r="2609" spans="3:9" x14ac:dyDescent="0.2">
      <c r="C2609" s="255">
        <v>45499</v>
      </c>
      <c r="D2609" s="256" t="s">
        <v>6137</v>
      </c>
      <c r="E2609" s="256" t="s">
        <v>6138</v>
      </c>
      <c r="F2609" s="256" t="s">
        <v>6134</v>
      </c>
      <c r="G2609" s="257">
        <v>390</v>
      </c>
      <c r="I2609" s="257">
        <v>216343.13</v>
      </c>
    </row>
    <row r="2610" spans="3:9" x14ac:dyDescent="0.2">
      <c r="C2610" s="255">
        <v>45500</v>
      </c>
      <c r="D2610" s="256" t="s">
        <v>6139</v>
      </c>
      <c r="E2610" s="256" t="s">
        <v>6140</v>
      </c>
      <c r="F2610" s="256" t="s">
        <v>6141</v>
      </c>
      <c r="G2610" s="257">
        <v>20</v>
      </c>
      <c r="I2610" s="257">
        <v>216323.13</v>
      </c>
    </row>
    <row r="2611" spans="3:9" x14ac:dyDescent="0.2">
      <c r="C2611" s="255">
        <v>45500</v>
      </c>
      <c r="D2611" s="256" t="s">
        <v>6142</v>
      </c>
      <c r="E2611" s="256" t="s">
        <v>6143</v>
      </c>
      <c r="F2611" s="256" t="s">
        <v>6141</v>
      </c>
      <c r="G2611" s="257">
        <v>20</v>
      </c>
      <c r="I2611" s="257">
        <v>216303.13</v>
      </c>
    </row>
    <row r="2612" spans="3:9" x14ac:dyDescent="0.2">
      <c r="C2612" s="255">
        <v>45500</v>
      </c>
      <c r="D2612" s="256" t="s">
        <v>6144</v>
      </c>
      <c r="E2612" s="256" t="s">
        <v>6145</v>
      </c>
      <c r="F2612" s="256" t="s">
        <v>6141</v>
      </c>
      <c r="G2612" s="257">
        <v>10</v>
      </c>
      <c r="I2612" s="257">
        <v>216293.13</v>
      </c>
    </row>
    <row r="2613" spans="3:9" x14ac:dyDescent="0.2">
      <c r="C2613" s="255">
        <v>45500</v>
      </c>
      <c r="D2613" s="256" t="s">
        <v>6146</v>
      </c>
      <c r="E2613" s="256" t="s">
        <v>6147</v>
      </c>
      <c r="F2613" s="256" t="s">
        <v>6141</v>
      </c>
      <c r="G2613" s="257">
        <v>30</v>
      </c>
      <c r="I2613" s="257">
        <v>216263.13</v>
      </c>
    </row>
    <row r="2614" spans="3:9" x14ac:dyDescent="0.2">
      <c r="C2614" s="255">
        <v>45500</v>
      </c>
      <c r="D2614" s="256" t="s">
        <v>6148</v>
      </c>
      <c r="E2614" s="256" t="s">
        <v>6149</v>
      </c>
      <c r="F2614" s="256" t="s">
        <v>6141</v>
      </c>
      <c r="G2614" s="257">
        <v>100</v>
      </c>
      <c r="I2614" s="257">
        <v>216163.13</v>
      </c>
    </row>
    <row r="2615" spans="3:9" x14ac:dyDescent="0.2">
      <c r="C2615" s="255">
        <v>45502</v>
      </c>
      <c r="D2615" s="256" t="s">
        <v>5904</v>
      </c>
      <c r="E2615" s="256" t="s">
        <v>676</v>
      </c>
      <c r="F2615" s="256" t="s">
        <v>6150</v>
      </c>
      <c r="H2615" s="257">
        <v>49000</v>
      </c>
      <c r="I2615" s="257">
        <v>265163.13</v>
      </c>
    </row>
    <row r="2616" spans="3:9" x14ac:dyDescent="0.2">
      <c r="C2616" s="255">
        <v>45503</v>
      </c>
      <c r="D2616" s="256" t="s">
        <v>6151</v>
      </c>
      <c r="E2616" s="256" t="s">
        <v>6152</v>
      </c>
      <c r="F2616" s="256" t="s">
        <v>6153</v>
      </c>
      <c r="G2616" s="257">
        <v>100</v>
      </c>
      <c r="I2616" s="257">
        <v>265063.13</v>
      </c>
    </row>
    <row r="2617" spans="3:9" x14ac:dyDescent="0.2">
      <c r="C2617" s="255">
        <v>45503</v>
      </c>
      <c r="D2617" s="256" t="s">
        <v>6154</v>
      </c>
      <c r="E2617" s="256" t="s">
        <v>6155</v>
      </c>
      <c r="F2617" s="256" t="s">
        <v>6153</v>
      </c>
      <c r="G2617" s="257">
        <v>500</v>
      </c>
      <c r="I2617" s="257">
        <v>264563.13</v>
      </c>
    </row>
    <row r="2618" spans="3:9" x14ac:dyDescent="0.2">
      <c r="C2618" s="255">
        <v>45503</v>
      </c>
      <c r="D2618" s="256" t="s">
        <v>6156</v>
      </c>
      <c r="E2618" s="256" t="s">
        <v>6157</v>
      </c>
      <c r="F2618" s="256" t="s">
        <v>6153</v>
      </c>
      <c r="G2618" s="257">
        <v>1440</v>
      </c>
      <c r="I2618" s="257">
        <v>263123.13</v>
      </c>
    </row>
    <row r="2619" spans="3:9" x14ac:dyDescent="0.2">
      <c r="C2619" s="255">
        <v>45503</v>
      </c>
      <c r="D2619" s="256" t="s">
        <v>6158</v>
      </c>
      <c r="E2619" s="256" t="s">
        <v>6159</v>
      </c>
      <c r="F2619" s="256" t="s">
        <v>6153</v>
      </c>
      <c r="G2619" s="257">
        <v>264</v>
      </c>
      <c r="I2619" s="257">
        <v>262859.13</v>
      </c>
    </row>
    <row r="2620" spans="3:9" x14ac:dyDescent="0.2">
      <c r="C2620" s="255">
        <v>45504</v>
      </c>
      <c r="D2620" s="256" t="s">
        <v>6160</v>
      </c>
      <c r="E2620" s="256" t="s">
        <v>6161</v>
      </c>
      <c r="F2620" s="256" t="s">
        <v>6162</v>
      </c>
      <c r="G2620" s="257">
        <v>3</v>
      </c>
      <c r="I2620" s="257">
        <v>262856.13</v>
      </c>
    </row>
    <row r="2621" spans="3:9" x14ac:dyDescent="0.2">
      <c r="C2621" s="255">
        <v>45504</v>
      </c>
      <c r="D2621" s="256" t="s">
        <v>6163</v>
      </c>
      <c r="E2621" s="256" t="s">
        <v>734</v>
      </c>
      <c r="F2621" s="256" t="s">
        <v>6162</v>
      </c>
      <c r="H2621" s="257">
        <v>47000</v>
      </c>
      <c r="I2621" s="257">
        <v>309856.13</v>
      </c>
    </row>
    <row r="2622" spans="3:9" x14ac:dyDescent="0.2">
      <c r="C2622" s="255">
        <v>45505</v>
      </c>
      <c r="D2622" s="256" t="s">
        <v>6164</v>
      </c>
      <c r="E2622" s="256" t="s">
        <v>6165</v>
      </c>
      <c r="F2622" s="256" t="s">
        <v>6166</v>
      </c>
      <c r="H2622" s="257">
        <v>850</v>
      </c>
      <c r="I2622" s="257">
        <v>310706.13</v>
      </c>
    </row>
    <row r="2623" spans="3:9" x14ac:dyDescent="0.2">
      <c r="C2623" s="255">
        <v>45505</v>
      </c>
      <c r="D2623" s="256" t="s">
        <v>6167</v>
      </c>
      <c r="E2623" s="256" t="s">
        <v>6168</v>
      </c>
      <c r="F2623" s="256" t="s">
        <v>6166</v>
      </c>
      <c r="H2623" s="257">
        <v>505</v>
      </c>
      <c r="I2623" s="257">
        <v>311211.13</v>
      </c>
    </row>
    <row r="2624" spans="3:9" x14ac:dyDescent="0.2">
      <c r="C2624" s="255">
        <v>45505</v>
      </c>
      <c r="D2624" s="256" t="s">
        <v>6169</v>
      </c>
      <c r="E2624" s="256" t="s">
        <v>6170</v>
      </c>
      <c r="F2624" s="256" t="s">
        <v>6166</v>
      </c>
      <c r="H2624" s="257">
        <v>2334.9499999999998</v>
      </c>
      <c r="I2624" s="257">
        <v>313546.08</v>
      </c>
    </row>
    <row r="2625" spans="3:9" x14ac:dyDescent="0.2">
      <c r="C2625" s="255">
        <v>45506</v>
      </c>
      <c r="D2625" s="256" t="s">
        <v>6171</v>
      </c>
      <c r="E2625" s="256" t="s">
        <v>6172</v>
      </c>
      <c r="F2625" s="256" t="s">
        <v>6173</v>
      </c>
      <c r="G2625" s="257">
        <v>2334.9499999999998</v>
      </c>
      <c r="I2625" s="257">
        <v>311211.13</v>
      </c>
    </row>
    <row r="2626" spans="3:9" x14ac:dyDescent="0.2">
      <c r="C2626" s="255">
        <v>45506</v>
      </c>
      <c r="D2626" s="256" t="s">
        <v>6174</v>
      </c>
      <c r="E2626" s="256" t="s">
        <v>6175</v>
      </c>
      <c r="F2626" s="256" t="s">
        <v>6173</v>
      </c>
      <c r="G2626" s="257">
        <v>3152</v>
      </c>
      <c r="I2626" s="257">
        <v>308059.13</v>
      </c>
    </row>
    <row r="2627" spans="3:9" x14ac:dyDescent="0.2">
      <c r="C2627" s="255">
        <v>45506</v>
      </c>
      <c r="D2627" s="256" t="s">
        <v>6176</v>
      </c>
      <c r="E2627" s="256" t="s">
        <v>6177</v>
      </c>
      <c r="F2627" s="256" t="s">
        <v>6173</v>
      </c>
      <c r="G2627" s="257">
        <v>100</v>
      </c>
      <c r="I2627" s="257">
        <v>307959.13</v>
      </c>
    </row>
    <row r="2628" spans="3:9" x14ac:dyDescent="0.2">
      <c r="C2628" s="255">
        <v>45507</v>
      </c>
      <c r="D2628" s="256" t="s">
        <v>6178</v>
      </c>
      <c r="E2628" s="256" t="s">
        <v>6179</v>
      </c>
      <c r="F2628" s="256" t="s">
        <v>6180</v>
      </c>
      <c r="G2628" s="257">
        <v>5358.68</v>
      </c>
      <c r="I2628" s="257">
        <v>302600.45</v>
      </c>
    </row>
    <row r="2629" spans="3:9" x14ac:dyDescent="0.2">
      <c r="C2629" s="255">
        <v>45507</v>
      </c>
      <c r="D2629" s="256" t="s">
        <v>6181</v>
      </c>
      <c r="E2629" s="256" t="s">
        <v>6182</v>
      </c>
      <c r="F2629" s="256" t="s">
        <v>6180</v>
      </c>
      <c r="G2629" s="257">
        <v>200</v>
      </c>
      <c r="I2629" s="257">
        <v>302400.45</v>
      </c>
    </row>
    <row r="2630" spans="3:9" x14ac:dyDescent="0.2">
      <c r="C2630" s="255">
        <v>45509</v>
      </c>
      <c r="D2630" s="256" t="s">
        <v>6183</v>
      </c>
      <c r="E2630" s="256" t="s">
        <v>6184</v>
      </c>
      <c r="F2630" s="256" t="s">
        <v>6185</v>
      </c>
      <c r="H2630" s="257">
        <v>5610</v>
      </c>
      <c r="I2630" s="257">
        <v>308010.45</v>
      </c>
    </row>
    <row r="2631" spans="3:9" x14ac:dyDescent="0.2">
      <c r="C2631" s="255">
        <v>45509</v>
      </c>
      <c r="D2631" s="256" t="s">
        <v>6186</v>
      </c>
      <c r="E2631" s="256" t="s">
        <v>6187</v>
      </c>
      <c r="F2631" s="256" t="s">
        <v>6185</v>
      </c>
      <c r="G2631" s="257">
        <v>1003.54</v>
      </c>
      <c r="I2631" s="257">
        <v>307006.90999999997</v>
      </c>
    </row>
    <row r="2632" spans="3:9" x14ac:dyDescent="0.2">
      <c r="C2632" s="255">
        <v>45509</v>
      </c>
      <c r="D2632" s="256" t="s">
        <v>641</v>
      </c>
      <c r="E2632" s="256" t="s">
        <v>6188</v>
      </c>
      <c r="F2632" s="256" t="s">
        <v>6189</v>
      </c>
      <c r="H2632" s="257">
        <v>41000</v>
      </c>
      <c r="I2632" s="257">
        <v>348006.91</v>
      </c>
    </row>
    <row r="2633" spans="3:9" x14ac:dyDescent="0.2">
      <c r="C2633" s="255">
        <v>45509</v>
      </c>
      <c r="D2633" s="256" t="s">
        <v>6190</v>
      </c>
      <c r="E2633" s="256" t="s">
        <v>6191</v>
      </c>
      <c r="F2633" s="256" t="s">
        <v>6185</v>
      </c>
      <c r="G2633" s="257">
        <v>737.53</v>
      </c>
      <c r="I2633" s="257">
        <v>347269.38</v>
      </c>
    </row>
    <row r="2634" spans="3:9" x14ac:dyDescent="0.2">
      <c r="C2634" s="255">
        <v>45511</v>
      </c>
      <c r="D2634" s="256" t="s">
        <v>6192</v>
      </c>
      <c r="E2634" s="256" t="s">
        <v>6193</v>
      </c>
      <c r="F2634" s="256" t="s">
        <v>6194</v>
      </c>
      <c r="G2634" s="257">
        <v>184.45</v>
      </c>
      <c r="I2634" s="257">
        <v>347084.93</v>
      </c>
    </row>
    <row r="2635" spans="3:9" x14ac:dyDescent="0.2">
      <c r="C2635" s="255">
        <v>45511</v>
      </c>
      <c r="D2635" s="256" t="s">
        <v>6195</v>
      </c>
      <c r="E2635" s="256" t="s">
        <v>6196</v>
      </c>
      <c r="F2635" s="256" t="s">
        <v>6194</v>
      </c>
      <c r="G2635" s="257">
        <v>72</v>
      </c>
      <c r="I2635" s="257">
        <v>347012.93</v>
      </c>
    </row>
    <row r="2636" spans="3:9" x14ac:dyDescent="0.2">
      <c r="C2636" s="255">
        <v>45511</v>
      </c>
      <c r="D2636" s="256" t="s">
        <v>6197</v>
      </c>
      <c r="E2636" s="256" t="s">
        <v>6198</v>
      </c>
      <c r="F2636" s="256" t="s">
        <v>6194</v>
      </c>
      <c r="H2636" s="257">
        <v>737.53</v>
      </c>
      <c r="I2636" s="257">
        <v>347750.46</v>
      </c>
    </row>
    <row r="2637" spans="3:9" x14ac:dyDescent="0.2">
      <c r="C2637" s="255">
        <v>45511</v>
      </c>
      <c r="D2637" s="256" t="s">
        <v>6199</v>
      </c>
      <c r="E2637" s="256" t="s">
        <v>6200</v>
      </c>
      <c r="F2637" s="256" t="s">
        <v>6194</v>
      </c>
      <c r="H2637" s="257">
        <v>70.97</v>
      </c>
      <c r="I2637" s="257">
        <v>347821.43</v>
      </c>
    </row>
    <row r="2638" spans="3:9" x14ac:dyDescent="0.2">
      <c r="C2638" s="255">
        <v>45511</v>
      </c>
      <c r="D2638" s="256" t="s">
        <v>6201</v>
      </c>
      <c r="E2638" s="256" t="s">
        <v>6202</v>
      </c>
      <c r="F2638" s="256" t="s">
        <v>6194</v>
      </c>
      <c r="G2638" s="257">
        <v>66</v>
      </c>
      <c r="I2638" s="257">
        <v>347755.43</v>
      </c>
    </row>
    <row r="2639" spans="3:9" x14ac:dyDescent="0.2">
      <c r="C2639" s="255">
        <v>45511</v>
      </c>
      <c r="D2639" s="256" t="s">
        <v>6203</v>
      </c>
      <c r="E2639" s="256" t="s">
        <v>6204</v>
      </c>
      <c r="F2639" s="256" t="s">
        <v>6194</v>
      </c>
      <c r="G2639" s="257">
        <v>699</v>
      </c>
      <c r="I2639" s="257">
        <v>347056.43</v>
      </c>
    </row>
    <row r="2640" spans="3:9" x14ac:dyDescent="0.2">
      <c r="C2640" s="255">
        <v>45511</v>
      </c>
      <c r="D2640" s="256" t="s">
        <v>6205</v>
      </c>
      <c r="E2640" s="256" t="s">
        <v>6206</v>
      </c>
      <c r="F2640" s="256" t="s">
        <v>6194</v>
      </c>
      <c r="G2640" s="257">
        <v>50</v>
      </c>
      <c r="I2640" s="257">
        <v>347006.43</v>
      </c>
    </row>
    <row r="2641" spans="3:9" x14ac:dyDescent="0.2">
      <c r="C2641" s="255">
        <v>45511</v>
      </c>
      <c r="D2641" s="256" t="s">
        <v>5904</v>
      </c>
      <c r="E2641" s="256" t="s">
        <v>2974</v>
      </c>
      <c r="F2641" s="256" t="s">
        <v>6194</v>
      </c>
      <c r="H2641" s="257">
        <v>48000</v>
      </c>
      <c r="I2641" s="257">
        <v>395006.43</v>
      </c>
    </row>
    <row r="2642" spans="3:9" x14ac:dyDescent="0.2">
      <c r="C2642" s="255">
        <v>45511</v>
      </c>
      <c r="D2642" s="256" t="s">
        <v>6207</v>
      </c>
      <c r="E2642" s="256" t="s">
        <v>6208</v>
      </c>
      <c r="F2642" s="256" t="s">
        <v>6194</v>
      </c>
      <c r="G2642" s="257">
        <v>261.58</v>
      </c>
      <c r="I2642" s="257">
        <v>394744.85</v>
      </c>
    </row>
    <row r="2643" spans="3:9" x14ac:dyDescent="0.2">
      <c r="C2643" s="255">
        <v>45511</v>
      </c>
      <c r="D2643" s="256" t="s">
        <v>6209</v>
      </c>
      <c r="E2643" s="256" t="s">
        <v>6210</v>
      </c>
      <c r="F2643" s="256" t="s">
        <v>6194</v>
      </c>
      <c r="G2643" s="257">
        <v>244.38</v>
      </c>
      <c r="I2643" s="257">
        <v>394500.47</v>
      </c>
    </row>
    <row r="2644" spans="3:9" x14ac:dyDescent="0.2">
      <c r="C2644" s="255">
        <v>45511</v>
      </c>
      <c r="D2644" s="256" t="s">
        <v>6211</v>
      </c>
      <c r="E2644" s="256" t="s">
        <v>2974</v>
      </c>
      <c r="F2644" s="256" t="s">
        <v>6194</v>
      </c>
      <c r="G2644" s="257">
        <v>48000</v>
      </c>
      <c r="I2644" s="257">
        <v>346500.47</v>
      </c>
    </row>
    <row r="2645" spans="3:9" x14ac:dyDescent="0.2">
      <c r="C2645" s="255">
        <v>45512</v>
      </c>
      <c r="D2645" s="256" t="s">
        <v>6212</v>
      </c>
      <c r="E2645" s="256" t="s">
        <v>6213</v>
      </c>
      <c r="F2645" s="256" t="s">
        <v>6214</v>
      </c>
      <c r="G2645" s="257">
        <v>103.28</v>
      </c>
      <c r="I2645" s="257">
        <v>346397.19</v>
      </c>
    </row>
    <row r="2646" spans="3:9" x14ac:dyDescent="0.2">
      <c r="C2646" s="255">
        <v>45512</v>
      </c>
      <c r="D2646" s="256" t="s">
        <v>6215</v>
      </c>
      <c r="E2646" s="256" t="s">
        <v>6216</v>
      </c>
      <c r="F2646" s="256" t="s">
        <v>6214</v>
      </c>
      <c r="G2646" s="257">
        <v>1581.03</v>
      </c>
      <c r="I2646" s="257">
        <v>344816.16</v>
      </c>
    </row>
    <row r="2647" spans="3:9" x14ac:dyDescent="0.2">
      <c r="C2647" s="255">
        <v>45512</v>
      </c>
      <c r="D2647" s="256" t="s">
        <v>6217</v>
      </c>
      <c r="E2647" s="256" t="s">
        <v>6218</v>
      </c>
      <c r="F2647" s="256" t="s">
        <v>6214</v>
      </c>
      <c r="G2647" s="257">
        <v>1144</v>
      </c>
      <c r="I2647" s="257">
        <v>343672.16</v>
      </c>
    </row>
    <row r="2648" spans="3:9" x14ac:dyDescent="0.2">
      <c r="C2648" s="255">
        <v>45512</v>
      </c>
      <c r="D2648" s="256" t="s">
        <v>6219</v>
      </c>
      <c r="E2648" s="256" t="s">
        <v>6220</v>
      </c>
      <c r="F2648" s="256" t="s">
        <v>6214</v>
      </c>
      <c r="G2648" s="257">
        <v>60</v>
      </c>
      <c r="I2648" s="257">
        <v>343612.15999999997</v>
      </c>
    </row>
    <row r="2649" spans="3:9" x14ac:dyDescent="0.2">
      <c r="C2649" s="255">
        <v>45512</v>
      </c>
      <c r="D2649" s="256" t="s">
        <v>6221</v>
      </c>
      <c r="E2649" s="256" t="s">
        <v>6222</v>
      </c>
      <c r="F2649" s="256" t="s">
        <v>6223</v>
      </c>
      <c r="G2649" s="257">
        <v>3512</v>
      </c>
      <c r="I2649" s="257">
        <v>340100.16</v>
      </c>
    </row>
    <row r="2650" spans="3:9" x14ac:dyDescent="0.2">
      <c r="C2650" s="255">
        <v>45512</v>
      </c>
      <c r="D2650" s="256" t="s">
        <v>6224</v>
      </c>
      <c r="E2650" s="256" t="s">
        <v>6225</v>
      </c>
      <c r="F2650" s="256" t="s">
        <v>6223</v>
      </c>
      <c r="G2650" s="257">
        <v>550.78</v>
      </c>
      <c r="I2650" s="257">
        <v>339549.38</v>
      </c>
    </row>
    <row r="2651" spans="3:9" x14ac:dyDescent="0.2">
      <c r="C2651" s="255">
        <v>45513</v>
      </c>
      <c r="D2651" s="256" t="s">
        <v>6226</v>
      </c>
      <c r="E2651" s="256" t="s">
        <v>6227</v>
      </c>
      <c r="F2651" s="256" t="s">
        <v>6223</v>
      </c>
      <c r="G2651" s="257">
        <v>3774</v>
      </c>
      <c r="I2651" s="257">
        <v>335775.38</v>
      </c>
    </row>
    <row r="2652" spans="3:9" x14ac:dyDescent="0.2">
      <c r="C2652" s="255">
        <v>45513</v>
      </c>
      <c r="D2652" s="256" t="s">
        <v>6228</v>
      </c>
      <c r="E2652" s="256" t="s">
        <v>6229</v>
      </c>
      <c r="F2652" s="256" t="s">
        <v>6223</v>
      </c>
      <c r="G2652" s="257">
        <v>297</v>
      </c>
      <c r="I2652" s="257">
        <v>335478.38</v>
      </c>
    </row>
    <row r="2653" spans="3:9" x14ac:dyDescent="0.2">
      <c r="C2653" s="255">
        <v>45513</v>
      </c>
      <c r="D2653" s="256" t="s">
        <v>6230</v>
      </c>
      <c r="E2653" s="256" t="s">
        <v>6231</v>
      </c>
      <c r="F2653" s="256" t="s">
        <v>6223</v>
      </c>
      <c r="G2653" s="257">
        <v>400</v>
      </c>
      <c r="I2653" s="257">
        <v>335078.38</v>
      </c>
    </row>
    <row r="2654" spans="3:9" x14ac:dyDescent="0.2">
      <c r="C2654" s="255">
        <v>45513</v>
      </c>
      <c r="D2654" s="256" t="s">
        <v>6232</v>
      </c>
      <c r="E2654" s="256" t="s">
        <v>6233</v>
      </c>
      <c r="F2654" s="256" t="s">
        <v>6223</v>
      </c>
      <c r="G2654" s="257">
        <v>2406</v>
      </c>
      <c r="I2654" s="257">
        <v>332672.38</v>
      </c>
    </row>
    <row r="2655" spans="3:9" x14ac:dyDescent="0.2">
      <c r="C2655" s="255">
        <v>45513</v>
      </c>
      <c r="D2655" s="256" t="s">
        <v>6234</v>
      </c>
      <c r="E2655" s="256" t="s">
        <v>6235</v>
      </c>
      <c r="F2655" s="256" t="s">
        <v>6223</v>
      </c>
      <c r="G2655" s="257">
        <v>590</v>
      </c>
      <c r="I2655" s="257">
        <v>332082.38</v>
      </c>
    </row>
    <row r="2656" spans="3:9" x14ac:dyDescent="0.2">
      <c r="C2656" s="255">
        <v>45513</v>
      </c>
      <c r="D2656" s="256" t="s">
        <v>6236</v>
      </c>
      <c r="E2656" s="256" t="s">
        <v>6237</v>
      </c>
      <c r="F2656" s="256" t="s">
        <v>6223</v>
      </c>
      <c r="G2656" s="257">
        <v>110</v>
      </c>
      <c r="I2656" s="257">
        <v>331972.38</v>
      </c>
    </row>
    <row r="2657" spans="3:9" x14ac:dyDescent="0.2">
      <c r="C2657" s="255">
        <v>45513</v>
      </c>
      <c r="D2657" s="256" t="s">
        <v>6238</v>
      </c>
      <c r="E2657" s="256" t="s">
        <v>6239</v>
      </c>
      <c r="F2657" s="256" t="s">
        <v>6223</v>
      </c>
      <c r="G2657" s="257">
        <v>300</v>
      </c>
      <c r="I2657" s="257">
        <v>331672.38</v>
      </c>
    </row>
    <row r="2658" spans="3:9" x14ac:dyDescent="0.2">
      <c r="C2658" s="255">
        <v>45514</v>
      </c>
      <c r="D2658" s="256" t="s">
        <v>6240</v>
      </c>
      <c r="E2658" s="256" t="s">
        <v>6241</v>
      </c>
      <c r="F2658" s="256" t="s">
        <v>6242</v>
      </c>
      <c r="G2658" s="257">
        <v>70</v>
      </c>
      <c r="I2658" s="257">
        <v>331602.38</v>
      </c>
    </row>
    <row r="2659" spans="3:9" x14ac:dyDescent="0.2">
      <c r="C2659" s="255">
        <v>45514</v>
      </c>
      <c r="D2659" s="256" t="s">
        <v>6243</v>
      </c>
      <c r="E2659" s="256" t="s">
        <v>6244</v>
      </c>
      <c r="F2659" s="256" t="s">
        <v>6242</v>
      </c>
      <c r="G2659" s="257">
        <v>253</v>
      </c>
      <c r="I2659" s="257">
        <v>331349.38</v>
      </c>
    </row>
    <row r="2660" spans="3:9" x14ac:dyDescent="0.2">
      <c r="C2660" s="255">
        <v>45515</v>
      </c>
      <c r="D2660" s="256" t="s">
        <v>6245</v>
      </c>
      <c r="E2660" s="256" t="s">
        <v>6246</v>
      </c>
      <c r="F2660" s="256" t="s">
        <v>6247</v>
      </c>
      <c r="G2660" s="257">
        <v>415</v>
      </c>
      <c r="I2660" s="257">
        <v>330934.38</v>
      </c>
    </row>
    <row r="2661" spans="3:9" x14ac:dyDescent="0.2">
      <c r="C2661" s="255">
        <v>45515</v>
      </c>
      <c r="D2661" s="256" t="s">
        <v>6248</v>
      </c>
      <c r="E2661" s="256" t="s">
        <v>6249</v>
      </c>
      <c r="F2661" s="256" t="s">
        <v>6247</v>
      </c>
      <c r="G2661" s="257">
        <v>40</v>
      </c>
      <c r="I2661" s="257">
        <v>330894.38</v>
      </c>
    </row>
    <row r="2662" spans="3:9" x14ac:dyDescent="0.2">
      <c r="C2662" s="255">
        <v>45515</v>
      </c>
      <c r="D2662" s="256" t="s">
        <v>6250</v>
      </c>
      <c r="E2662" s="256" t="s">
        <v>6251</v>
      </c>
      <c r="F2662" s="256" t="s">
        <v>6247</v>
      </c>
      <c r="G2662" s="257">
        <v>213.15</v>
      </c>
      <c r="I2662" s="257">
        <v>330681.23</v>
      </c>
    </row>
    <row r="2663" spans="3:9" x14ac:dyDescent="0.2">
      <c r="C2663" s="255">
        <v>45515</v>
      </c>
      <c r="D2663" s="256" t="s">
        <v>6252</v>
      </c>
      <c r="E2663" s="256" t="s">
        <v>6253</v>
      </c>
      <c r="F2663" s="256" t="s">
        <v>6247</v>
      </c>
      <c r="G2663" s="257">
        <v>700</v>
      </c>
      <c r="I2663" s="257">
        <v>329981.23</v>
      </c>
    </row>
    <row r="2664" spans="3:9" x14ac:dyDescent="0.2">
      <c r="C2664" s="255">
        <v>45515</v>
      </c>
      <c r="D2664" s="256" t="s">
        <v>6254</v>
      </c>
      <c r="E2664" s="256" t="s">
        <v>6255</v>
      </c>
      <c r="F2664" s="256" t="s">
        <v>6247</v>
      </c>
      <c r="G2664" s="257">
        <v>100</v>
      </c>
      <c r="I2664" s="257">
        <v>329881.23</v>
      </c>
    </row>
    <row r="2665" spans="3:9" x14ac:dyDescent="0.2">
      <c r="C2665" s="255">
        <v>45515</v>
      </c>
      <c r="D2665" s="256" t="s">
        <v>6256</v>
      </c>
      <c r="E2665" s="256" t="s">
        <v>6257</v>
      </c>
      <c r="F2665" s="256" t="s">
        <v>6247</v>
      </c>
      <c r="G2665" s="257">
        <v>60</v>
      </c>
      <c r="I2665" s="257">
        <v>329821.23</v>
      </c>
    </row>
    <row r="2666" spans="3:9" x14ac:dyDescent="0.2">
      <c r="C2666" s="255">
        <v>45516</v>
      </c>
      <c r="D2666" s="256" t="s">
        <v>6258</v>
      </c>
      <c r="E2666" s="256" t="s">
        <v>6259</v>
      </c>
      <c r="F2666" s="256" t="s">
        <v>6260</v>
      </c>
      <c r="H2666" s="257">
        <v>450</v>
      </c>
      <c r="I2666" s="257">
        <v>330271.23</v>
      </c>
    </row>
    <row r="2667" spans="3:9" x14ac:dyDescent="0.2">
      <c r="C2667" s="255">
        <v>45516</v>
      </c>
      <c r="D2667" s="256" t="s">
        <v>6261</v>
      </c>
      <c r="E2667" s="256" t="s">
        <v>6262</v>
      </c>
      <c r="F2667" s="256" t="s">
        <v>6260</v>
      </c>
      <c r="G2667" s="257">
        <v>11000</v>
      </c>
      <c r="I2667" s="257">
        <v>319271.23</v>
      </c>
    </row>
    <row r="2668" spans="3:9" x14ac:dyDescent="0.2">
      <c r="C2668" s="255">
        <v>45516</v>
      </c>
      <c r="D2668" s="256" t="s">
        <v>6263</v>
      </c>
      <c r="E2668" s="256" t="s">
        <v>6264</v>
      </c>
      <c r="F2668" s="256" t="s">
        <v>6260</v>
      </c>
      <c r="G2668" s="257">
        <v>112.62</v>
      </c>
      <c r="I2668" s="257">
        <v>319158.61</v>
      </c>
    </row>
    <row r="2669" spans="3:9" x14ac:dyDescent="0.2">
      <c r="C2669" s="255">
        <v>45516</v>
      </c>
      <c r="D2669" s="256" t="s">
        <v>6265</v>
      </c>
      <c r="E2669" s="256" t="s">
        <v>6266</v>
      </c>
      <c r="F2669" s="256" t="s">
        <v>6260</v>
      </c>
      <c r="G2669" s="257">
        <v>77.819999999999993</v>
      </c>
      <c r="I2669" s="257">
        <v>319080.78999999998</v>
      </c>
    </row>
    <row r="2670" spans="3:9" x14ac:dyDescent="0.2">
      <c r="C2670" s="255">
        <v>45516</v>
      </c>
      <c r="D2670" s="256" t="s">
        <v>5904</v>
      </c>
      <c r="E2670" s="256" t="s">
        <v>6267</v>
      </c>
      <c r="F2670" s="256" t="s">
        <v>6260</v>
      </c>
      <c r="H2670" s="257">
        <v>46000</v>
      </c>
      <c r="I2670" s="257">
        <v>365080.79</v>
      </c>
    </row>
    <row r="2671" spans="3:9" x14ac:dyDescent="0.2">
      <c r="C2671" s="255">
        <v>45516</v>
      </c>
      <c r="D2671" s="256" t="s">
        <v>6268</v>
      </c>
      <c r="E2671" s="256" t="s">
        <v>6269</v>
      </c>
      <c r="F2671" s="256" t="s">
        <v>6260</v>
      </c>
      <c r="G2671" s="257">
        <v>550</v>
      </c>
      <c r="I2671" s="257">
        <v>364530.79</v>
      </c>
    </row>
    <row r="2672" spans="3:9" x14ac:dyDescent="0.2">
      <c r="C2672" s="255">
        <v>45516</v>
      </c>
      <c r="D2672" s="256" t="s">
        <v>6270</v>
      </c>
      <c r="E2672" s="256" t="s">
        <v>6271</v>
      </c>
      <c r="F2672" s="256" t="s">
        <v>6260</v>
      </c>
      <c r="G2672" s="257">
        <v>730.82</v>
      </c>
      <c r="I2672" s="257">
        <v>363799.97</v>
      </c>
    </row>
    <row r="2673" spans="3:9" x14ac:dyDescent="0.2">
      <c r="C2673" s="255">
        <v>45517</v>
      </c>
      <c r="D2673" s="256" t="s">
        <v>6272</v>
      </c>
      <c r="E2673" s="256" t="s">
        <v>6273</v>
      </c>
      <c r="F2673" s="256" t="s">
        <v>6274</v>
      </c>
      <c r="H2673" s="257">
        <v>400</v>
      </c>
      <c r="I2673" s="257">
        <v>364199.97</v>
      </c>
    </row>
    <row r="2674" spans="3:9" x14ac:dyDescent="0.2">
      <c r="C2674" s="255">
        <v>45517</v>
      </c>
      <c r="D2674" s="256" t="s">
        <v>6275</v>
      </c>
      <c r="E2674" s="256" t="s">
        <v>6276</v>
      </c>
      <c r="F2674" s="256" t="s">
        <v>6274</v>
      </c>
      <c r="G2674" s="257">
        <v>128.97</v>
      </c>
      <c r="I2674" s="257">
        <v>364071</v>
      </c>
    </row>
    <row r="2675" spans="3:9" x14ac:dyDescent="0.2">
      <c r="C2675" s="255">
        <v>45517</v>
      </c>
      <c r="D2675" s="256" t="s">
        <v>6277</v>
      </c>
      <c r="E2675" s="256" t="s">
        <v>6278</v>
      </c>
      <c r="F2675" s="256" t="s">
        <v>6274</v>
      </c>
      <c r="G2675" s="257">
        <v>1000</v>
      </c>
      <c r="I2675" s="257">
        <v>363071</v>
      </c>
    </row>
    <row r="2676" spans="3:9" x14ac:dyDescent="0.2">
      <c r="C2676" s="255">
        <v>45517</v>
      </c>
      <c r="D2676" s="256" t="s">
        <v>6279</v>
      </c>
      <c r="E2676" s="256" t="s">
        <v>6280</v>
      </c>
      <c r="F2676" s="256" t="s">
        <v>6274</v>
      </c>
      <c r="G2676" s="257">
        <v>240.12</v>
      </c>
      <c r="I2676" s="257">
        <v>362830.88</v>
      </c>
    </row>
    <row r="2677" spans="3:9" x14ac:dyDescent="0.2">
      <c r="C2677" s="255">
        <v>45517</v>
      </c>
      <c r="D2677" s="256" t="s">
        <v>6281</v>
      </c>
      <c r="E2677" s="256" t="s">
        <v>6282</v>
      </c>
      <c r="F2677" s="256" t="s">
        <v>6274</v>
      </c>
      <c r="G2677" s="257">
        <v>258</v>
      </c>
      <c r="I2677" s="257">
        <v>362572.88</v>
      </c>
    </row>
    <row r="2678" spans="3:9" x14ac:dyDescent="0.2">
      <c r="C2678" s="255">
        <v>45517</v>
      </c>
      <c r="D2678" s="256" t="s">
        <v>6283</v>
      </c>
      <c r="E2678" s="256" t="s">
        <v>6284</v>
      </c>
      <c r="F2678" s="256" t="s">
        <v>6285</v>
      </c>
      <c r="G2678" s="257">
        <v>290.57</v>
      </c>
      <c r="I2678" s="257">
        <v>362282.31</v>
      </c>
    </row>
    <row r="2679" spans="3:9" x14ac:dyDescent="0.2">
      <c r="C2679" s="255">
        <v>45518</v>
      </c>
      <c r="D2679" s="256" t="s">
        <v>6286</v>
      </c>
      <c r="E2679" s="256" t="s">
        <v>6287</v>
      </c>
      <c r="F2679" s="256" t="s">
        <v>6285</v>
      </c>
      <c r="H2679" s="257">
        <v>79.42</v>
      </c>
      <c r="I2679" s="257">
        <v>362361.73</v>
      </c>
    </row>
    <row r="2680" spans="3:9" x14ac:dyDescent="0.2">
      <c r="C2680" s="255">
        <v>45518</v>
      </c>
      <c r="D2680" s="256" t="s">
        <v>6288</v>
      </c>
      <c r="E2680" s="256" t="s">
        <v>6289</v>
      </c>
      <c r="F2680" s="256" t="s">
        <v>6285</v>
      </c>
      <c r="G2680" s="257">
        <v>80</v>
      </c>
      <c r="I2680" s="257">
        <v>362281.73</v>
      </c>
    </row>
    <row r="2681" spans="3:9" x14ac:dyDescent="0.2">
      <c r="C2681" s="255">
        <v>45518</v>
      </c>
      <c r="D2681" s="256" t="s">
        <v>6290</v>
      </c>
      <c r="E2681" s="256" t="s">
        <v>6291</v>
      </c>
      <c r="F2681" s="256" t="s">
        <v>6285</v>
      </c>
      <c r="G2681" s="257">
        <v>405</v>
      </c>
      <c r="I2681" s="257">
        <v>361876.73</v>
      </c>
    </row>
    <row r="2682" spans="3:9" x14ac:dyDescent="0.2">
      <c r="C2682" s="255">
        <v>45518</v>
      </c>
      <c r="D2682" s="256" t="s">
        <v>6292</v>
      </c>
      <c r="E2682" s="256" t="s">
        <v>6293</v>
      </c>
      <c r="F2682" s="256" t="s">
        <v>6285</v>
      </c>
      <c r="G2682" s="257">
        <v>170</v>
      </c>
      <c r="I2682" s="257">
        <v>361706.73</v>
      </c>
    </row>
    <row r="2683" spans="3:9" x14ac:dyDescent="0.2">
      <c r="C2683" s="255">
        <v>45518</v>
      </c>
      <c r="D2683" s="256" t="s">
        <v>6294</v>
      </c>
      <c r="E2683" s="256" t="s">
        <v>6295</v>
      </c>
      <c r="F2683" s="256" t="s">
        <v>6285</v>
      </c>
      <c r="G2683" s="257">
        <v>70</v>
      </c>
      <c r="I2683" s="257">
        <v>361636.73</v>
      </c>
    </row>
    <row r="2684" spans="3:9" x14ac:dyDescent="0.2">
      <c r="C2684" s="255">
        <v>45518</v>
      </c>
      <c r="D2684" s="256" t="s">
        <v>6296</v>
      </c>
      <c r="E2684" s="256" t="s">
        <v>6297</v>
      </c>
      <c r="F2684" s="256" t="s">
        <v>6285</v>
      </c>
      <c r="G2684" s="257">
        <v>340</v>
      </c>
      <c r="I2684" s="257">
        <v>361296.73</v>
      </c>
    </row>
    <row r="2685" spans="3:9" x14ac:dyDescent="0.2">
      <c r="C2685" s="255">
        <v>45519</v>
      </c>
      <c r="D2685" s="256" t="s">
        <v>6298</v>
      </c>
      <c r="E2685" s="256" t="s">
        <v>6299</v>
      </c>
      <c r="F2685" s="256" t="s">
        <v>6300</v>
      </c>
      <c r="G2685" s="257">
        <v>205</v>
      </c>
      <c r="I2685" s="257">
        <v>361091.73</v>
      </c>
    </row>
    <row r="2686" spans="3:9" x14ac:dyDescent="0.2">
      <c r="C2686" s="255">
        <v>45519</v>
      </c>
      <c r="D2686" s="256" t="s">
        <v>6301</v>
      </c>
      <c r="E2686" s="256" t="s">
        <v>6302</v>
      </c>
      <c r="F2686" s="256" t="s">
        <v>6300</v>
      </c>
      <c r="H2686" s="257">
        <v>550</v>
      </c>
      <c r="I2686" s="257">
        <v>361641.73</v>
      </c>
    </row>
    <row r="2687" spans="3:9" x14ac:dyDescent="0.2">
      <c r="C2687" s="255">
        <v>45519</v>
      </c>
      <c r="D2687" s="256" t="s">
        <v>6303</v>
      </c>
      <c r="E2687" s="256" t="s">
        <v>6304</v>
      </c>
      <c r="F2687" s="256" t="s">
        <v>6300</v>
      </c>
      <c r="G2687" s="257">
        <v>161.58000000000001</v>
      </c>
      <c r="I2687" s="257">
        <v>361480.15</v>
      </c>
    </row>
    <row r="2688" spans="3:9" x14ac:dyDescent="0.2">
      <c r="C2688" s="255">
        <v>45519</v>
      </c>
      <c r="D2688" s="256" t="s">
        <v>6305</v>
      </c>
      <c r="E2688" s="256" t="s">
        <v>6306</v>
      </c>
      <c r="F2688" s="256" t="s">
        <v>6300</v>
      </c>
      <c r="G2688" s="257">
        <v>272.86</v>
      </c>
      <c r="I2688" s="257">
        <v>361207.29</v>
      </c>
    </row>
    <row r="2689" spans="3:9" x14ac:dyDescent="0.2">
      <c r="C2689" s="255">
        <v>45520</v>
      </c>
      <c r="D2689" s="256" t="s">
        <v>6307</v>
      </c>
      <c r="E2689" s="256" t="s">
        <v>6308</v>
      </c>
      <c r="F2689" s="256" t="s">
        <v>6309</v>
      </c>
      <c r="G2689" s="257">
        <v>105.51</v>
      </c>
      <c r="I2689" s="257">
        <v>361101.78</v>
      </c>
    </row>
    <row r="2690" spans="3:9" x14ac:dyDescent="0.2">
      <c r="C2690" s="255">
        <v>45520</v>
      </c>
      <c r="D2690" s="256" t="s">
        <v>6310</v>
      </c>
      <c r="E2690" s="256" t="s">
        <v>6311</v>
      </c>
      <c r="F2690" s="256" t="s">
        <v>6309</v>
      </c>
      <c r="G2690" s="257">
        <v>90</v>
      </c>
      <c r="I2690" s="257">
        <v>361011.78</v>
      </c>
    </row>
    <row r="2691" spans="3:9" x14ac:dyDescent="0.2">
      <c r="C2691" s="255">
        <v>45520</v>
      </c>
      <c r="D2691" s="256" t="s">
        <v>6312</v>
      </c>
      <c r="E2691" s="256" t="s">
        <v>6313</v>
      </c>
      <c r="F2691" s="256" t="s">
        <v>6309</v>
      </c>
      <c r="G2691" s="257">
        <v>1290</v>
      </c>
      <c r="I2691" s="257">
        <v>359721.78</v>
      </c>
    </row>
    <row r="2692" spans="3:9" x14ac:dyDescent="0.2">
      <c r="C2692" s="255">
        <v>45520</v>
      </c>
      <c r="D2692" s="256" t="s">
        <v>6314</v>
      </c>
      <c r="E2692" s="256" t="s">
        <v>6315</v>
      </c>
      <c r="F2692" s="256" t="s">
        <v>6309</v>
      </c>
      <c r="G2692" s="257">
        <v>71</v>
      </c>
      <c r="I2692" s="257">
        <v>359650.78</v>
      </c>
    </row>
    <row r="2693" spans="3:9" x14ac:dyDescent="0.2">
      <c r="C2693" s="255">
        <v>45520</v>
      </c>
      <c r="D2693" s="256" t="s">
        <v>6316</v>
      </c>
      <c r="E2693" s="256" t="s">
        <v>6317</v>
      </c>
      <c r="F2693" s="256" t="s">
        <v>6309</v>
      </c>
      <c r="G2693" s="257">
        <v>20</v>
      </c>
      <c r="I2693" s="257">
        <v>359630.78</v>
      </c>
    </row>
    <row r="2694" spans="3:9" x14ac:dyDescent="0.2">
      <c r="C2694" s="255">
        <v>45520</v>
      </c>
      <c r="D2694" s="256" t="s">
        <v>6318</v>
      </c>
      <c r="E2694" s="256" t="s">
        <v>6319</v>
      </c>
      <c r="F2694" s="256" t="s">
        <v>6309</v>
      </c>
      <c r="G2694" s="257">
        <v>400</v>
      </c>
      <c r="I2694" s="257">
        <v>359230.78</v>
      </c>
    </row>
    <row r="2695" spans="3:9" x14ac:dyDescent="0.2">
      <c r="C2695" s="255">
        <v>45520</v>
      </c>
      <c r="D2695" s="256" t="s">
        <v>6320</v>
      </c>
      <c r="E2695" s="256" t="s">
        <v>6321</v>
      </c>
      <c r="F2695" s="256" t="s">
        <v>6309</v>
      </c>
      <c r="G2695" s="257">
        <v>812</v>
      </c>
      <c r="I2695" s="257">
        <v>358418.78</v>
      </c>
    </row>
    <row r="2696" spans="3:9" x14ac:dyDescent="0.2">
      <c r="C2696" s="255">
        <v>45520</v>
      </c>
      <c r="D2696" s="256" t="s">
        <v>6322</v>
      </c>
      <c r="E2696" s="256" t="s">
        <v>6323</v>
      </c>
      <c r="F2696" s="256" t="s">
        <v>6309</v>
      </c>
      <c r="G2696" s="257">
        <v>51</v>
      </c>
      <c r="I2696" s="257">
        <v>358367.78</v>
      </c>
    </row>
    <row r="2697" spans="3:9" x14ac:dyDescent="0.2">
      <c r="C2697" s="255">
        <v>45520</v>
      </c>
      <c r="D2697" s="256" t="s">
        <v>6324</v>
      </c>
      <c r="E2697" s="256" t="s">
        <v>6325</v>
      </c>
      <c r="F2697" s="256" t="s">
        <v>6309</v>
      </c>
      <c r="G2697" s="257">
        <v>80</v>
      </c>
      <c r="I2697" s="257">
        <v>358287.78</v>
      </c>
    </row>
    <row r="2698" spans="3:9" x14ac:dyDescent="0.2">
      <c r="C2698" s="255">
        <v>45521</v>
      </c>
      <c r="D2698" s="256" t="s">
        <v>6326</v>
      </c>
      <c r="E2698" s="256" t="s">
        <v>6327</v>
      </c>
      <c r="F2698" s="256" t="s">
        <v>6328</v>
      </c>
      <c r="G2698" s="257">
        <v>494.38</v>
      </c>
      <c r="I2698" s="257">
        <v>357793.4</v>
      </c>
    </row>
    <row r="2699" spans="3:9" x14ac:dyDescent="0.2">
      <c r="C2699" s="255">
        <v>45521</v>
      </c>
      <c r="D2699" s="256" t="s">
        <v>6329</v>
      </c>
      <c r="E2699" s="256" t="s">
        <v>6330</v>
      </c>
      <c r="F2699" s="256" t="s">
        <v>6328</v>
      </c>
      <c r="G2699" s="257">
        <v>29</v>
      </c>
      <c r="I2699" s="257">
        <v>357764.4</v>
      </c>
    </row>
    <row r="2700" spans="3:9" x14ac:dyDescent="0.2">
      <c r="C2700" s="255">
        <v>45521</v>
      </c>
      <c r="D2700" s="256" t="s">
        <v>6331</v>
      </c>
      <c r="E2700" s="256" t="s">
        <v>6332</v>
      </c>
      <c r="F2700" s="256" t="s">
        <v>6328</v>
      </c>
      <c r="G2700" s="257">
        <v>92.87</v>
      </c>
      <c r="I2700" s="257">
        <v>357671.53</v>
      </c>
    </row>
    <row r="2701" spans="3:9" x14ac:dyDescent="0.2">
      <c r="C2701" s="255">
        <v>45521</v>
      </c>
      <c r="D2701" s="256" t="s">
        <v>6333</v>
      </c>
      <c r="E2701" s="256" t="s">
        <v>6334</v>
      </c>
      <c r="F2701" s="256" t="s">
        <v>6328</v>
      </c>
      <c r="G2701" s="257">
        <v>220</v>
      </c>
      <c r="I2701" s="257">
        <v>357451.53</v>
      </c>
    </row>
    <row r="2702" spans="3:9" x14ac:dyDescent="0.2">
      <c r="C2702" s="255">
        <v>45522</v>
      </c>
      <c r="D2702" s="256" t="s">
        <v>6335</v>
      </c>
      <c r="E2702" s="256" t="s">
        <v>6336</v>
      </c>
      <c r="F2702" s="256" t="s">
        <v>6337</v>
      </c>
      <c r="G2702" s="257">
        <v>200</v>
      </c>
      <c r="I2702" s="257">
        <v>357251.53</v>
      </c>
    </row>
    <row r="2703" spans="3:9" x14ac:dyDescent="0.2">
      <c r="C2703" s="255">
        <v>45522</v>
      </c>
      <c r="D2703" s="256" t="s">
        <v>6338</v>
      </c>
      <c r="E2703" s="256" t="s">
        <v>6339</v>
      </c>
      <c r="F2703" s="256" t="s">
        <v>6337</v>
      </c>
      <c r="G2703" s="257">
        <v>200</v>
      </c>
      <c r="I2703" s="257">
        <v>357051.53</v>
      </c>
    </row>
    <row r="2704" spans="3:9" x14ac:dyDescent="0.2">
      <c r="C2704" s="255">
        <v>45522</v>
      </c>
      <c r="D2704" s="256" t="s">
        <v>6340</v>
      </c>
      <c r="E2704" s="256" t="s">
        <v>6341</v>
      </c>
      <c r="F2704" s="256" t="s">
        <v>6337</v>
      </c>
      <c r="G2704" s="257">
        <v>50</v>
      </c>
      <c r="I2704" s="257">
        <v>357001.53</v>
      </c>
    </row>
    <row r="2705" spans="3:9" x14ac:dyDescent="0.2">
      <c r="C2705" s="255">
        <v>45522</v>
      </c>
      <c r="D2705" s="256" t="s">
        <v>6342</v>
      </c>
      <c r="E2705" s="256" t="s">
        <v>6343</v>
      </c>
      <c r="F2705" s="256" t="s">
        <v>6337</v>
      </c>
      <c r="G2705" s="257">
        <v>1893.98</v>
      </c>
      <c r="I2705" s="257">
        <v>355107.55</v>
      </c>
    </row>
    <row r="2706" spans="3:9" x14ac:dyDescent="0.2">
      <c r="C2706" s="255">
        <v>45522</v>
      </c>
      <c r="D2706" s="256" t="s">
        <v>6344</v>
      </c>
      <c r="E2706" s="256" t="s">
        <v>6345</v>
      </c>
      <c r="F2706" s="256" t="s">
        <v>6346</v>
      </c>
      <c r="G2706" s="257">
        <v>102.48</v>
      </c>
      <c r="I2706" s="257">
        <v>355005.07</v>
      </c>
    </row>
    <row r="2707" spans="3:9" x14ac:dyDescent="0.2">
      <c r="C2707" s="255">
        <v>45523</v>
      </c>
      <c r="D2707" s="256" t="s">
        <v>6347</v>
      </c>
      <c r="E2707" s="256" t="s">
        <v>6348</v>
      </c>
      <c r="F2707" s="256" t="s">
        <v>6346</v>
      </c>
      <c r="G2707" s="257">
        <v>315</v>
      </c>
      <c r="I2707" s="257">
        <v>354690.07</v>
      </c>
    </row>
    <row r="2708" spans="3:9" x14ac:dyDescent="0.2">
      <c r="C2708" s="255">
        <v>45523</v>
      </c>
      <c r="D2708" s="256" t="s">
        <v>6349</v>
      </c>
      <c r="E2708" s="256" t="s">
        <v>6350</v>
      </c>
      <c r="F2708" s="256" t="s">
        <v>6346</v>
      </c>
      <c r="G2708" s="257">
        <v>47</v>
      </c>
      <c r="I2708" s="257">
        <v>354643.07</v>
      </c>
    </row>
    <row r="2709" spans="3:9" x14ac:dyDescent="0.2">
      <c r="C2709" s="255">
        <v>45523</v>
      </c>
      <c r="D2709" s="256" t="s">
        <v>6351</v>
      </c>
      <c r="E2709" s="256" t="s">
        <v>6352</v>
      </c>
      <c r="F2709" s="256" t="s">
        <v>6346</v>
      </c>
      <c r="G2709" s="257">
        <v>20</v>
      </c>
      <c r="I2709" s="257">
        <v>354623.07</v>
      </c>
    </row>
    <row r="2710" spans="3:9" x14ac:dyDescent="0.2">
      <c r="C2710" s="255">
        <v>45523</v>
      </c>
      <c r="D2710" s="256" t="s">
        <v>6353</v>
      </c>
      <c r="E2710" s="256" t="s">
        <v>676</v>
      </c>
      <c r="F2710" s="256" t="s">
        <v>6346</v>
      </c>
      <c r="G2710" s="257">
        <v>236700</v>
      </c>
      <c r="I2710" s="257">
        <v>117923.07</v>
      </c>
    </row>
    <row r="2711" spans="3:9" x14ac:dyDescent="0.2">
      <c r="C2711" s="255">
        <v>45523</v>
      </c>
      <c r="D2711" s="256" t="s">
        <v>5904</v>
      </c>
      <c r="E2711" s="256" t="s">
        <v>2781</v>
      </c>
      <c r="F2711" s="256" t="s">
        <v>6346</v>
      </c>
      <c r="H2711" s="257">
        <v>49000</v>
      </c>
      <c r="I2711" s="257">
        <v>166923.07</v>
      </c>
    </row>
    <row r="2712" spans="3:9" x14ac:dyDescent="0.2">
      <c r="C2712" s="255">
        <v>45523</v>
      </c>
      <c r="D2712" s="256" t="s">
        <v>6354</v>
      </c>
      <c r="E2712" s="256" t="s">
        <v>6355</v>
      </c>
      <c r="F2712" s="256" t="s">
        <v>6346</v>
      </c>
      <c r="G2712" s="257">
        <v>100</v>
      </c>
      <c r="I2712" s="257">
        <v>166823.07</v>
      </c>
    </row>
    <row r="2713" spans="3:9" x14ac:dyDescent="0.2">
      <c r="C2713" s="255">
        <v>45523</v>
      </c>
      <c r="D2713" s="256" t="s">
        <v>6356</v>
      </c>
      <c r="E2713" s="256" t="s">
        <v>6357</v>
      </c>
      <c r="F2713" s="256" t="s">
        <v>6346</v>
      </c>
      <c r="G2713" s="257">
        <v>30</v>
      </c>
      <c r="I2713" s="257">
        <v>166793.07</v>
      </c>
    </row>
    <row r="2714" spans="3:9" x14ac:dyDescent="0.2">
      <c r="C2714" s="255">
        <v>45524</v>
      </c>
      <c r="D2714" s="256" t="s">
        <v>6358</v>
      </c>
      <c r="E2714" s="256" t="s">
        <v>6359</v>
      </c>
      <c r="F2714" s="256" t="s">
        <v>6360</v>
      </c>
      <c r="G2714" s="257">
        <v>609</v>
      </c>
      <c r="I2714" s="257">
        <v>166184.07</v>
      </c>
    </row>
    <row r="2715" spans="3:9" x14ac:dyDescent="0.2">
      <c r="C2715" s="255">
        <v>45524</v>
      </c>
      <c r="D2715" s="256" t="s">
        <v>6361</v>
      </c>
      <c r="E2715" s="256" t="s">
        <v>6362</v>
      </c>
      <c r="F2715" s="256" t="s">
        <v>6360</v>
      </c>
      <c r="G2715" s="257">
        <v>195.15</v>
      </c>
      <c r="I2715" s="257">
        <v>165988.92000000001</v>
      </c>
    </row>
    <row r="2716" spans="3:9" x14ac:dyDescent="0.2">
      <c r="C2716" s="255">
        <v>45524</v>
      </c>
      <c r="D2716" s="256" t="s">
        <v>6363</v>
      </c>
      <c r="E2716" s="256" t="s">
        <v>6364</v>
      </c>
      <c r="F2716" s="256" t="s">
        <v>6360</v>
      </c>
      <c r="G2716" s="257">
        <v>226.62</v>
      </c>
      <c r="I2716" s="257">
        <v>165762.29999999999</v>
      </c>
    </row>
    <row r="2717" spans="3:9" x14ac:dyDescent="0.2">
      <c r="C2717" s="255">
        <v>45524</v>
      </c>
      <c r="D2717" s="256" t="s">
        <v>6365</v>
      </c>
      <c r="E2717" s="256" t="s">
        <v>6366</v>
      </c>
      <c r="F2717" s="256" t="s">
        <v>6367</v>
      </c>
      <c r="H2717" s="257">
        <v>62.89</v>
      </c>
      <c r="I2717" s="257">
        <v>165825.19</v>
      </c>
    </row>
    <row r="2718" spans="3:9" x14ac:dyDescent="0.2">
      <c r="C2718" s="255">
        <v>45525</v>
      </c>
      <c r="D2718" s="256" t="s">
        <v>6368</v>
      </c>
      <c r="E2718" s="256" t="s">
        <v>6369</v>
      </c>
      <c r="F2718" s="256" t="s">
        <v>6367</v>
      </c>
      <c r="G2718" s="257">
        <v>731.25</v>
      </c>
      <c r="I2718" s="257">
        <v>165093.94</v>
      </c>
    </row>
    <row r="2719" spans="3:9" x14ac:dyDescent="0.2">
      <c r="C2719" s="255">
        <v>45525</v>
      </c>
      <c r="D2719" s="256" t="s">
        <v>6370</v>
      </c>
      <c r="E2719" s="256" t="s">
        <v>6371</v>
      </c>
      <c r="F2719" s="256" t="s">
        <v>6367</v>
      </c>
      <c r="G2719" s="257">
        <v>26.08</v>
      </c>
      <c r="I2719" s="257">
        <v>165067.85999999999</v>
      </c>
    </row>
    <row r="2720" spans="3:9" x14ac:dyDescent="0.2">
      <c r="C2720" s="255">
        <v>45525</v>
      </c>
      <c r="D2720" s="256" t="s">
        <v>6372</v>
      </c>
      <c r="E2720" s="256" t="s">
        <v>6373</v>
      </c>
      <c r="F2720" s="256" t="s">
        <v>6367</v>
      </c>
      <c r="G2720" s="257">
        <v>465.03</v>
      </c>
      <c r="I2720" s="257">
        <v>164602.82999999999</v>
      </c>
    </row>
    <row r="2721" spans="3:9" x14ac:dyDescent="0.2">
      <c r="C2721" s="255">
        <v>45525</v>
      </c>
      <c r="D2721" s="256" t="s">
        <v>6374</v>
      </c>
      <c r="E2721" s="256" t="s">
        <v>6375</v>
      </c>
      <c r="F2721" s="256" t="s">
        <v>6367</v>
      </c>
      <c r="G2721" s="257">
        <v>465.03</v>
      </c>
      <c r="I2721" s="257">
        <v>164137.79999999999</v>
      </c>
    </row>
    <row r="2722" spans="3:9" x14ac:dyDescent="0.2">
      <c r="C2722" s="255">
        <v>45525</v>
      </c>
      <c r="D2722" s="256" t="s">
        <v>6376</v>
      </c>
      <c r="E2722" s="256" t="s">
        <v>6377</v>
      </c>
      <c r="F2722" s="256" t="s">
        <v>6367</v>
      </c>
      <c r="H2722" s="257">
        <v>465.03</v>
      </c>
      <c r="I2722" s="257">
        <v>164602.82999999999</v>
      </c>
    </row>
    <row r="2723" spans="3:9" x14ac:dyDescent="0.2">
      <c r="C2723" s="255">
        <v>45525</v>
      </c>
      <c r="D2723" s="256" t="s">
        <v>6378</v>
      </c>
      <c r="E2723" s="256" t="s">
        <v>6379</v>
      </c>
      <c r="F2723" s="256" t="s">
        <v>6367</v>
      </c>
      <c r="G2723" s="257">
        <v>213</v>
      </c>
      <c r="I2723" s="257">
        <v>164389.82999999999</v>
      </c>
    </row>
    <row r="2724" spans="3:9" x14ac:dyDescent="0.2">
      <c r="C2724" s="255">
        <v>45525</v>
      </c>
      <c r="D2724" s="256" t="s">
        <v>6380</v>
      </c>
      <c r="E2724" s="256" t="s">
        <v>6381</v>
      </c>
      <c r="F2724" s="256" t="s">
        <v>6367</v>
      </c>
      <c r="G2724" s="257">
        <v>560</v>
      </c>
      <c r="I2724" s="257">
        <v>163829.82999999999</v>
      </c>
    </row>
    <row r="2725" spans="3:9" x14ac:dyDescent="0.2">
      <c r="C2725" s="255">
        <v>45526</v>
      </c>
      <c r="D2725" s="256" t="s">
        <v>6382</v>
      </c>
      <c r="E2725" s="256" t="s">
        <v>6383</v>
      </c>
      <c r="F2725" s="256" t="s">
        <v>6384</v>
      </c>
      <c r="G2725" s="257">
        <v>15</v>
      </c>
      <c r="I2725" s="257">
        <v>163814.82999999999</v>
      </c>
    </row>
    <row r="2726" spans="3:9" x14ac:dyDescent="0.2">
      <c r="C2726" s="255">
        <v>45526</v>
      </c>
      <c r="D2726" s="256" t="s">
        <v>6385</v>
      </c>
      <c r="E2726" s="256" t="s">
        <v>6386</v>
      </c>
      <c r="F2726" s="256" t="s">
        <v>6384</v>
      </c>
      <c r="G2726" s="257">
        <v>487.5</v>
      </c>
      <c r="I2726" s="257">
        <v>163327.32999999999</v>
      </c>
    </row>
    <row r="2727" spans="3:9" x14ac:dyDescent="0.2">
      <c r="C2727" s="255">
        <v>45526</v>
      </c>
      <c r="D2727" s="256" t="s">
        <v>6387</v>
      </c>
      <c r="E2727" s="256" t="s">
        <v>6388</v>
      </c>
      <c r="F2727" s="256" t="s">
        <v>6384</v>
      </c>
      <c r="G2727" s="257">
        <v>7.93</v>
      </c>
      <c r="I2727" s="257">
        <v>163319.4</v>
      </c>
    </row>
    <row r="2728" spans="3:9" x14ac:dyDescent="0.2">
      <c r="C2728" s="255">
        <v>45526</v>
      </c>
      <c r="D2728" s="256" t="s">
        <v>6389</v>
      </c>
      <c r="E2728" s="256" t="s">
        <v>6390</v>
      </c>
      <c r="F2728" s="256" t="s">
        <v>6384</v>
      </c>
      <c r="G2728" s="257">
        <v>259.73</v>
      </c>
      <c r="I2728" s="257">
        <v>163059.67000000001</v>
      </c>
    </row>
    <row r="2729" spans="3:9" x14ac:dyDescent="0.2">
      <c r="C2729" s="255">
        <v>45527</v>
      </c>
      <c r="D2729" s="256" t="s">
        <v>6391</v>
      </c>
      <c r="E2729" s="256" t="s">
        <v>6392</v>
      </c>
      <c r="F2729" s="256" t="s">
        <v>6393</v>
      </c>
      <c r="G2729" s="257">
        <v>50</v>
      </c>
      <c r="I2729" s="257">
        <v>163009.67000000001</v>
      </c>
    </row>
    <row r="2730" spans="3:9" x14ac:dyDescent="0.2">
      <c r="C2730" s="255">
        <v>45527</v>
      </c>
      <c r="D2730" s="256" t="s">
        <v>6394</v>
      </c>
      <c r="E2730" s="256" t="s">
        <v>6395</v>
      </c>
      <c r="F2730" s="256" t="s">
        <v>6393</v>
      </c>
      <c r="G2730" s="257">
        <v>470</v>
      </c>
      <c r="I2730" s="257">
        <v>162539.67000000001</v>
      </c>
    </row>
    <row r="2731" spans="3:9" x14ac:dyDescent="0.2">
      <c r="C2731" s="255">
        <v>45527</v>
      </c>
      <c r="D2731" s="256" t="s">
        <v>6396</v>
      </c>
      <c r="E2731" s="256" t="s">
        <v>6397</v>
      </c>
      <c r="F2731" s="256" t="s">
        <v>6393</v>
      </c>
      <c r="G2731" s="257">
        <v>52</v>
      </c>
      <c r="I2731" s="257">
        <v>162487.67000000001</v>
      </c>
    </row>
    <row r="2732" spans="3:9" x14ac:dyDescent="0.2">
      <c r="C2732" s="255">
        <v>45527</v>
      </c>
      <c r="D2732" s="256" t="s">
        <v>6398</v>
      </c>
      <c r="E2732" s="256" t="s">
        <v>6399</v>
      </c>
      <c r="F2732" s="256" t="s">
        <v>6393</v>
      </c>
      <c r="G2732" s="257">
        <v>286</v>
      </c>
      <c r="I2732" s="257">
        <v>162201.67000000001</v>
      </c>
    </row>
    <row r="2733" spans="3:9" x14ac:dyDescent="0.2">
      <c r="C2733" s="255">
        <v>45527</v>
      </c>
      <c r="D2733" s="256" t="s">
        <v>6400</v>
      </c>
      <c r="E2733" s="256" t="s">
        <v>6401</v>
      </c>
      <c r="F2733" s="256" t="s">
        <v>6393</v>
      </c>
      <c r="G2733" s="257">
        <v>60</v>
      </c>
      <c r="I2733" s="257">
        <v>162141.67000000001</v>
      </c>
    </row>
    <row r="2734" spans="3:9" x14ac:dyDescent="0.2">
      <c r="C2734" s="255">
        <v>45527</v>
      </c>
      <c r="D2734" s="256" t="s">
        <v>6402</v>
      </c>
      <c r="E2734" s="256" t="s">
        <v>6403</v>
      </c>
      <c r="F2734" s="256" t="s">
        <v>6393</v>
      </c>
      <c r="G2734" s="257">
        <v>280</v>
      </c>
      <c r="I2734" s="257">
        <v>161861.67000000001</v>
      </c>
    </row>
    <row r="2735" spans="3:9" x14ac:dyDescent="0.2">
      <c r="C2735" s="255">
        <v>45527</v>
      </c>
      <c r="D2735" s="256" t="s">
        <v>6404</v>
      </c>
      <c r="E2735" s="256" t="s">
        <v>6405</v>
      </c>
      <c r="F2735" s="256" t="s">
        <v>6393</v>
      </c>
      <c r="G2735" s="257">
        <v>60</v>
      </c>
      <c r="I2735" s="257">
        <v>161801.67000000001</v>
      </c>
    </row>
    <row r="2736" spans="3:9" x14ac:dyDescent="0.2">
      <c r="C2736" s="255">
        <v>45528</v>
      </c>
      <c r="D2736" s="256" t="s">
        <v>6406</v>
      </c>
      <c r="E2736" s="256" t="s">
        <v>6407</v>
      </c>
      <c r="F2736" s="256" t="s">
        <v>6408</v>
      </c>
      <c r="G2736" s="257">
        <v>229</v>
      </c>
      <c r="I2736" s="257">
        <v>161572.67000000001</v>
      </c>
    </row>
    <row r="2737" spans="3:9" x14ac:dyDescent="0.2">
      <c r="C2737" s="255">
        <v>45528</v>
      </c>
      <c r="D2737" s="256" t="s">
        <v>6409</v>
      </c>
      <c r="E2737" s="256" t="s">
        <v>6410</v>
      </c>
      <c r="F2737" s="256" t="s">
        <v>6408</v>
      </c>
      <c r="G2737" s="257">
        <v>154</v>
      </c>
      <c r="I2737" s="257">
        <v>161418.67000000001</v>
      </c>
    </row>
    <row r="2738" spans="3:9" x14ac:dyDescent="0.2">
      <c r="C2738" s="255">
        <v>45528</v>
      </c>
      <c r="D2738" s="256" t="s">
        <v>6411</v>
      </c>
      <c r="E2738" s="256" t="s">
        <v>6412</v>
      </c>
      <c r="F2738" s="256" t="s">
        <v>6408</v>
      </c>
      <c r="G2738" s="257">
        <v>301</v>
      </c>
      <c r="I2738" s="257">
        <v>161117.67000000001</v>
      </c>
    </row>
    <row r="2739" spans="3:9" x14ac:dyDescent="0.2">
      <c r="C2739" s="255">
        <v>45528</v>
      </c>
      <c r="D2739" s="256" t="s">
        <v>6413</v>
      </c>
      <c r="E2739" s="256" t="s">
        <v>6414</v>
      </c>
      <c r="F2739" s="256" t="s">
        <v>6408</v>
      </c>
      <c r="G2739" s="257">
        <v>10</v>
      </c>
      <c r="I2739" s="257">
        <v>161107.67000000001</v>
      </c>
    </row>
    <row r="2740" spans="3:9" x14ac:dyDescent="0.2">
      <c r="C2740" s="255">
        <v>45528</v>
      </c>
      <c r="D2740" s="256" t="s">
        <v>6415</v>
      </c>
      <c r="E2740" s="256" t="s">
        <v>6416</v>
      </c>
      <c r="F2740" s="256" t="s">
        <v>6408</v>
      </c>
      <c r="G2740" s="257">
        <v>40</v>
      </c>
      <c r="I2740" s="257">
        <v>161067.67000000001</v>
      </c>
    </row>
    <row r="2741" spans="3:9" x14ac:dyDescent="0.2">
      <c r="C2741" s="255">
        <v>45528</v>
      </c>
      <c r="D2741" s="256" t="s">
        <v>6417</v>
      </c>
      <c r="E2741" s="256" t="s">
        <v>6418</v>
      </c>
      <c r="F2741" s="256" t="s">
        <v>6408</v>
      </c>
      <c r="G2741" s="257">
        <v>100</v>
      </c>
      <c r="I2741" s="257">
        <v>160967.67000000001</v>
      </c>
    </row>
    <row r="2742" spans="3:9" x14ac:dyDescent="0.2">
      <c r="C2742" s="255">
        <v>45528</v>
      </c>
      <c r="D2742" s="256" t="s">
        <v>6419</v>
      </c>
      <c r="E2742" s="256" t="s">
        <v>6420</v>
      </c>
      <c r="F2742" s="256" t="s">
        <v>6408</v>
      </c>
      <c r="G2742" s="257">
        <v>190</v>
      </c>
      <c r="I2742" s="257">
        <v>160777.67000000001</v>
      </c>
    </row>
    <row r="2743" spans="3:9" x14ac:dyDescent="0.2">
      <c r="C2743" s="255">
        <v>45528</v>
      </c>
      <c r="D2743" s="256" t="s">
        <v>6421</v>
      </c>
      <c r="E2743" s="256" t="s">
        <v>6422</v>
      </c>
      <c r="F2743" s="256" t="s">
        <v>6408</v>
      </c>
      <c r="G2743" s="257">
        <v>25</v>
      </c>
      <c r="I2743" s="257">
        <v>160752.67000000001</v>
      </c>
    </row>
    <row r="2744" spans="3:9" x14ac:dyDescent="0.2">
      <c r="C2744" s="255">
        <v>45528</v>
      </c>
      <c r="D2744" s="256" t="s">
        <v>6423</v>
      </c>
      <c r="E2744" s="256" t="s">
        <v>6424</v>
      </c>
      <c r="F2744" s="256" t="s">
        <v>6408</v>
      </c>
      <c r="G2744" s="257">
        <v>1060.82</v>
      </c>
      <c r="I2744" s="257">
        <v>159691.85</v>
      </c>
    </row>
    <row r="2745" spans="3:9" x14ac:dyDescent="0.2">
      <c r="C2745" s="255">
        <v>45529</v>
      </c>
      <c r="D2745" s="256" t="s">
        <v>6425</v>
      </c>
      <c r="E2745" s="256" t="s">
        <v>6426</v>
      </c>
      <c r="F2745" s="256" t="s">
        <v>6427</v>
      </c>
      <c r="G2745" s="257">
        <v>162</v>
      </c>
      <c r="I2745" s="257">
        <v>159529.85</v>
      </c>
    </row>
    <row r="2746" spans="3:9" x14ac:dyDescent="0.2">
      <c r="C2746" s="255">
        <v>45529</v>
      </c>
      <c r="D2746" s="256" t="s">
        <v>6428</v>
      </c>
      <c r="E2746" s="256" t="s">
        <v>6429</v>
      </c>
      <c r="F2746" s="256" t="s">
        <v>6427</v>
      </c>
      <c r="G2746" s="257">
        <v>152.11000000000001</v>
      </c>
      <c r="I2746" s="257">
        <v>159377.74</v>
      </c>
    </row>
    <row r="2747" spans="3:9" x14ac:dyDescent="0.2">
      <c r="C2747" s="255">
        <v>45529</v>
      </c>
      <c r="D2747" s="256" t="s">
        <v>6430</v>
      </c>
      <c r="E2747" s="256" t="s">
        <v>6431</v>
      </c>
      <c r="F2747" s="256" t="s">
        <v>6427</v>
      </c>
      <c r="G2747" s="257">
        <v>79.52</v>
      </c>
      <c r="I2747" s="257">
        <v>159298.22</v>
      </c>
    </row>
    <row r="2748" spans="3:9" x14ac:dyDescent="0.2">
      <c r="C2748" s="255">
        <v>45529</v>
      </c>
      <c r="D2748" s="256" t="s">
        <v>6432</v>
      </c>
      <c r="E2748" s="256" t="s">
        <v>6433</v>
      </c>
      <c r="F2748" s="256" t="s">
        <v>6427</v>
      </c>
      <c r="G2748" s="257">
        <v>75.569999999999993</v>
      </c>
      <c r="I2748" s="257">
        <v>159222.65</v>
      </c>
    </row>
    <row r="2749" spans="3:9" x14ac:dyDescent="0.2">
      <c r="C2749" s="255">
        <v>45529</v>
      </c>
      <c r="D2749" s="256" t="s">
        <v>6434</v>
      </c>
      <c r="E2749" s="256" t="s">
        <v>6435</v>
      </c>
      <c r="F2749" s="256" t="s">
        <v>6427</v>
      </c>
      <c r="G2749" s="257">
        <v>80</v>
      </c>
      <c r="I2749" s="257">
        <v>159142.65</v>
      </c>
    </row>
    <row r="2750" spans="3:9" x14ac:dyDescent="0.2">
      <c r="C2750" s="255">
        <v>45529</v>
      </c>
      <c r="D2750" s="256" t="s">
        <v>6436</v>
      </c>
      <c r="E2750" s="256" t="s">
        <v>6437</v>
      </c>
      <c r="F2750" s="256" t="s">
        <v>6427</v>
      </c>
      <c r="G2750" s="257">
        <v>50</v>
      </c>
      <c r="I2750" s="257">
        <v>159092.65</v>
      </c>
    </row>
    <row r="2751" spans="3:9" x14ac:dyDescent="0.2">
      <c r="C2751" s="255">
        <v>45529</v>
      </c>
      <c r="D2751" s="256" t="s">
        <v>6438</v>
      </c>
      <c r="E2751" s="256" t="s">
        <v>6439</v>
      </c>
      <c r="F2751" s="256" t="s">
        <v>6427</v>
      </c>
      <c r="G2751" s="257">
        <v>180</v>
      </c>
      <c r="I2751" s="257">
        <v>158912.65</v>
      </c>
    </row>
    <row r="2752" spans="3:9" x14ac:dyDescent="0.2">
      <c r="C2752" s="255">
        <v>45529</v>
      </c>
      <c r="D2752" s="256" t="s">
        <v>6440</v>
      </c>
      <c r="E2752" s="256" t="s">
        <v>6441</v>
      </c>
      <c r="F2752" s="256" t="s">
        <v>6427</v>
      </c>
      <c r="G2752" s="257">
        <v>60</v>
      </c>
      <c r="I2752" s="257">
        <v>158852.65</v>
      </c>
    </row>
    <row r="2753" spans="3:9" x14ac:dyDescent="0.2">
      <c r="C2753" s="255">
        <v>45530</v>
      </c>
      <c r="D2753" s="256" t="s">
        <v>6442</v>
      </c>
      <c r="E2753" s="256" t="s">
        <v>6443</v>
      </c>
      <c r="F2753" s="256" t="s">
        <v>6444</v>
      </c>
      <c r="G2753" s="257">
        <v>128.62</v>
      </c>
      <c r="I2753" s="257">
        <v>158724.03</v>
      </c>
    </row>
    <row r="2754" spans="3:9" x14ac:dyDescent="0.2">
      <c r="C2754" s="255">
        <v>45530</v>
      </c>
      <c r="D2754" s="256" t="s">
        <v>6445</v>
      </c>
      <c r="E2754" s="256" t="s">
        <v>6446</v>
      </c>
      <c r="F2754" s="256" t="s">
        <v>6444</v>
      </c>
      <c r="G2754" s="257">
        <v>74.62</v>
      </c>
      <c r="I2754" s="257">
        <v>158649.41</v>
      </c>
    </row>
    <row r="2755" spans="3:9" x14ac:dyDescent="0.2">
      <c r="C2755" s="255">
        <v>45530</v>
      </c>
      <c r="D2755" s="256" t="s">
        <v>6447</v>
      </c>
      <c r="E2755" s="256" t="s">
        <v>6448</v>
      </c>
      <c r="F2755" s="256" t="s">
        <v>6444</v>
      </c>
      <c r="G2755" s="257">
        <v>20</v>
      </c>
      <c r="I2755" s="257">
        <v>158629.41</v>
      </c>
    </row>
    <row r="2756" spans="3:9" x14ac:dyDescent="0.2">
      <c r="C2756" s="255">
        <v>45530</v>
      </c>
      <c r="D2756" s="256" t="s">
        <v>6449</v>
      </c>
      <c r="E2756" s="256" t="s">
        <v>6450</v>
      </c>
      <c r="F2756" s="256" t="s">
        <v>6444</v>
      </c>
      <c r="G2756" s="257">
        <v>295</v>
      </c>
      <c r="I2756" s="257">
        <v>158334.41</v>
      </c>
    </row>
    <row r="2757" spans="3:9" x14ac:dyDescent="0.2">
      <c r="C2757" s="255">
        <v>45530</v>
      </c>
      <c r="D2757" s="256" t="s">
        <v>6451</v>
      </c>
      <c r="E2757" s="256" t="s">
        <v>6452</v>
      </c>
      <c r="F2757" s="256" t="s">
        <v>6444</v>
      </c>
      <c r="G2757" s="257">
        <v>30</v>
      </c>
      <c r="I2757" s="257">
        <v>158304.41</v>
      </c>
    </row>
    <row r="2758" spans="3:9" x14ac:dyDescent="0.2">
      <c r="C2758" s="255">
        <v>45530</v>
      </c>
      <c r="D2758" s="256" t="s">
        <v>6453</v>
      </c>
      <c r="E2758" s="256" t="s">
        <v>6454</v>
      </c>
      <c r="F2758" s="256" t="s">
        <v>6444</v>
      </c>
      <c r="G2758" s="257">
        <v>260.52999999999997</v>
      </c>
      <c r="I2758" s="257">
        <v>158043.88</v>
      </c>
    </row>
    <row r="2759" spans="3:9" x14ac:dyDescent="0.2">
      <c r="C2759" s="255">
        <v>45531</v>
      </c>
      <c r="D2759" s="256" t="s">
        <v>6455</v>
      </c>
      <c r="E2759" s="256" t="s">
        <v>6456</v>
      </c>
      <c r="F2759" s="256" t="s">
        <v>6457</v>
      </c>
      <c r="G2759" s="257">
        <v>158.66999999999999</v>
      </c>
      <c r="I2759" s="257">
        <v>157885.21</v>
      </c>
    </row>
    <row r="2760" spans="3:9" x14ac:dyDescent="0.2">
      <c r="C2760" s="255">
        <v>45531</v>
      </c>
      <c r="D2760" s="256" t="s">
        <v>6458</v>
      </c>
      <c r="E2760" s="256" t="s">
        <v>6459</v>
      </c>
      <c r="F2760" s="256" t="s">
        <v>6457</v>
      </c>
      <c r="G2760" s="257">
        <v>245</v>
      </c>
      <c r="I2760" s="257">
        <v>157640.21</v>
      </c>
    </row>
    <row r="2761" spans="3:9" x14ac:dyDescent="0.2">
      <c r="C2761" s="255">
        <v>45531</v>
      </c>
      <c r="D2761" s="256" t="s">
        <v>6460</v>
      </c>
      <c r="E2761" s="256" t="s">
        <v>6461</v>
      </c>
      <c r="F2761" s="256" t="s">
        <v>6457</v>
      </c>
      <c r="G2761" s="257">
        <v>20</v>
      </c>
      <c r="I2761" s="257">
        <v>157620.21</v>
      </c>
    </row>
    <row r="2762" spans="3:9" x14ac:dyDescent="0.2">
      <c r="C2762" s="255">
        <v>45531</v>
      </c>
      <c r="D2762" s="256" t="s">
        <v>6462</v>
      </c>
      <c r="E2762" s="256" t="s">
        <v>6463</v>
      </c>
      <c r="F2762" s="256" t="s">
        <v>6457</v>
      </c>
      <c r="G2762" s="257">
        <v>195</v>
      </c>
      <c r="I2762" s="257">
        <v>157425.21</v>
      </c>
    </row>
    <row r="2763" spans="3:9" x14ac:dyDescent="0.2">
      <c r="C2763" s="255">
        <v>45531</v>
      </c>
      <c r="D2763" s="256" t="s">
        <v>6464</v>
      </c>
      <c r="E2763" s="256" t="s">
        <v>6465</v>
      </c>
      <c r="F2763" s="256" t="s">
        <v>6457</v>
      </c>
      <c r="G2763" s="257">
        <v>40</v>
      </c>
      <c r="I2763" s="257">
        <v>157385.21</v>
      </c>
    </row>
    <row r="2764" spans="3:9" x14ac:dyDescent="0.2">
      <c r="C2764" s="255">
        <v>45531</v>
      </c>
      <c r="D2764" s="256" t="s">
        <v>6466</v>
      </c>
      <c r="E2764" s="256" t="s">
        <v>6467</v>
      </c>
      <c r="F2764" s="256" t="s">
        <v>6457</v>
      </c>
      <c r="G2764" s="257">
        <v>29</v>
      </c>
      <c r="I2764" s="257">
        <v>157356.21</v>
      </c>
    </row>
    <row r="2765" spans="3:9" x14ac:dyDescent="0.2">
      <c r="C2765" s="255">
        <v>45531</v>
      </c>
      <c r="D2765" s="256" t="s">
        <v>6468</v>
      </c>
      <c r="E2765" s="256" t="s">
        <v>6469</v>
      </c>
      <c r="F2765" s="256" t="s">
        <v>6457</v>
      </c>
      <c r="G2765" s="257">
        <v>22</v>
      </c>
      <c r="I2765" s="257">
        <v>157334.21</v>
      </c>
    </row>
    <row r="2766" spans="3:9" x14ac:dyDescent="0.2">
      <c r="C2766" s="255">
        <v>45531</v>
      </c>
      <c r="D2766" s="256" t="s">
        <v>6470</v>
      </c>
      <c r="E2766" s="256" t="s">
        <v>6471</v>
      </c>
      <c r="F2766" s="256" t="s">
        <v>6457</v>
      </c>
      <c r="G2766" s="257">
        <v>5</v>
      </c>
      <c r="I2766" s="257">
        <v>157329.21</v>
      </c>
    </row>
    <row r="2767" spans="3:9" x14ac:dyDescent="0.2">
      <c r="C2767" s="255">
        <v>45531</v>
      </c>
      <c r="D2767" s="256" t="s">
        <v>6472</v>
      </c>
      <c r="E2767" s="256" t="s">
        <v>6473</v>
      </c>
      <c r="F2767" s="256" t="s">
        <v>6457</v>
      </c>
      <c r="G2767" s="257">
        <v>37</v>
      </c>
      <c r="I2767" s="257">
        <v>157292.21</v>
      </c>
    </row>
    <row r="2768" spans="3:9" x14ac:dyDescent="0.2">
      <c r="C2768" s="255">
        <v>45531</v>
      </c>
      <c r="D2768" s="256" t="s">
        <v>6474</v>
      </c>
      <c r="E2768" s="256" t="s">
        <v>6475</v>
      </c>
      <c r="F2768" s="256" t="s">
        <v>6457</v>
      </c>
      <c r="G2768" s="257">
        <v>46</v>
      </c>
      <c r="I2768" s="257">
        <v>157246.21</v>
      </c>
    </row>
    <row r="2769" spans="3:9" x14ac:dyDescent="0.2">
      <c r="C2769" s="255">
        <v>45531</v>
      </c>
      <c r="D2769" s="256" t="s">
        <v>6476</v>
      </c>
      <c r="E2769" s="256" t="s">
        <v>6477</v>
      </c>
      <c r="F2769" s="256" t="s">
        <v>6457</v>
      </c>
      <c r="G2769" s="257">
        <v>88</v>
      </c>
      <c r="I2769" s="257">
        <v>157158.21</v>
      </c>
    </row>
    <row r="2770" spans="3:9" x14ac:dyDescent="0.2">
      <c r="C2770" s="255">
        <v>45532</v>
      </c>
      <c r="D2770" s="256" t="s">
        <v>6478</v>
      </c>
      <c r="E2770" s="256" t="s">
        <v>6479</v>
      </c>
      <c r="F2770" s="256" t="s">
        <v>6480</v>
      </c>
      <c r="G2770" s="257">
        <v>100</v>
      </c>
      <c r="I2770" s="257">
        <v>157058.21</v>
      </c>
    </row>
    <row r="2771" spans="3:9" x14ac:dyDescent="0.2">
      <c r="C2771" s="255">
        <v>45532</v>
      </c>
      <c r="D2771" s="256" t="s">
        <v>6481</v>
      </c>
      <c r="E2771" s="256" t="s">
        <v>6482</v>
      </c>
      <c r="F2771" s="256" t="s">
        <v>6480</v>
      </c>
      <c r="G2771" s="257">
        <v>60</v>
      </c>
      <c r="I2771" s="257">
        <v>156998.21</v>
      </c>
    </row>
    <row r="2772" spans="3:9" x14ac:dyDescent="0.2">
      <c r="C2772" s="255">
        <v>45532</v>
      </c>
      <c r="D2772" s="256" t="s">
        <v>6483</v>
      </c>
      <c r="E2772" s="256" t="s">
        <v>6484</v>
      </c>
      <c r="F2772" s="256" t="s">
        <v>6480</v>
      </c>
      <c r="G2772" s="257">
        <v>280</v>
      </c>
      <c r="I2772" s="257">
        <v>156718.21</v>
      </c>
    </row>
    <row r="2773" spans="3:9" x14ac:dyDescent="0.2">
      <c r="C2773" s="255">
        <v>45532</v>
      </c>
      <c r="D2773" s="256" t="s">
        <v>6485</v>
      </c>
      <c r="E2773" s="256" t="s">
        <v>6486</v>
      </c>
      <c r="F2773" s="256" t="s">
        <v>6480</v>
      </c>
      <c r="G2773" s="257">
        <v>257</v>
      </c>
      <c r="I2773" s="257">
        <v>156461.21</v>
      </c>
    </row>
    <row r="2774" spans="3:9" x14ac:dyDescent="0.2">
      <c r="C2774" s="255">
        <v>45532</v>
      </c>
      <c r="D2774" s="256" t="s">
        <v>6487</v>
      </c>
      <c r="E2774" s="256" t="s">
        <v>6488</v>
      </c>
      <c r="F2774" s="256" t="s">
        <v>6480</v>
      </c>
      <c r="G2774" s="257">
        <v>7140</v>
      </c>
      <c r="I2774" s="257">
        <v>149321.21</v>
      </c>
    </row>
    <row r="2775" spans="3:9" x14ac:dyDescent="0.2">
      <c r="C2775" s="255">
        <v>45532</v>
      </c>
      <c r="D2775" s="256" t="s">
        <v>6489</v>
      </c>
      <c r="E2775" s="256" t="s">
        <v>6490</v>
      </c>
      <c r="F2775" s="256" t="s">
        <v>6480</v>
      </c>
      <c r="G2775" s="257">
        <v>1010</v>
      </c>
      <c r="I2775" s="257">
        <v>148311.21</v>
      </c>
    </row>
    <row r="2776" spans="3:9" x14ac:dyDescent="0.2">
      <c r="C2776" s="255">
        <v>45532</v>
      </c>
      <c r="D2776" s="256" t="s">
        <v>6491</v>
      </c>
      <c r="E2776" s="256" t="s">
        <v>6492</v>
      </c>
      <c r="F2776" s="256" t="s">
        <v>6480</v>
      </c>
      <c r="G2776" s="257">
        <v>783.93</v>
      </c>
      <c r="I2776" s="257">
        <v>147527.28</v>
      </c>
    </row>
    <row r="2777" spans="3:9" x14ac:dyDescent="0.2">
      <c r="C2777" s="255">
        <v>45532</v>
      </c>
      <c r="D2777" s="256" t="s">
        <v>6493</v>
      </c>
      <c r="E2777" s="256" t="s">
        <v>6494</v>
      </c>
      <c r="F2777" s="256" t="s">
        <v>6480</v>
      </c>
      <c r="G2777" s="257">
        <v>180</v>
      </c>
      <c r="I2777" s="257">
        <v>147347.28</v>
      </c>
    </row>
    <row r="2778" spans="3:9" x14ac:dyDescent="0.2">
      <c r="C2778" s="255">
        <v>45532</v>
      </c>
      <c r="D2778" s="256" t="s">
        <v>6495</v>
      </c>
      <c r="E2778" s="256" t="s">
        <v>6496</v>
      </c>
      <c r="F2778" s="256" t="s">
        <v>6480</v>
      </c>
      <c r="G2778" s="257">
        <v>240</v>
      </c>
      <c r="I2778" s="257">
        <v>147107.28</v>
      </c>
    </row>
    <row r="2779" spans="3:9" x14ac:dyDescent="0.2">
      <c r="C2779" s="255">
        <v>45533</v>
      </c>
      <c r="D2779" s="256" t="s">
        <v>6497</v>
      </c>
      <c r="E2779" s="256" t="s">
        <v>6498</v>
      </c>
      <c r="F2779" s="256" t="s">
        <v>6499</v>
      </c>
      <c r="G2779" s="257">
        <v>40</v>
      </c>
      <c r="I2779" s="257">
        <v>147067.28</v>
      </c>
    </row>
    <row r="2780" spans="3:9" x14ac:dyDescent="0.2">
      <c r="C2780" s="255">
        <v>45533</v>
      </c>
      <c r="D2780" s="256" t="s">
        <v>6500</v>
      </c>
      <c r="E2780" s="256" t="s">
        <v>6501</v>
      </c>
      <c r="F2780" s="256" t="s">
        <v>6499</v>
      </c>
      <c r="G2780" s="257">
        <v>434.54</v>
      </c>
      <c r="I2780" s="257">
        <v>146632.74</v>
      </c>
    </row>
    <row r="2781" spans="3:9" x14ac:dyDescent="0.2">
      <c r="C2781" s="255">
        <v>45533</v>
      </c>
      <c r="D2781" s="256" t="s">
        <v>6502</v>
      </c>
      <c r="E2781" s="256" t="s">
        <v>6503</v>
      </c>
      <c r="F2781" s="256" t="s">
        <v>6499</v>
      </c>
      <c r="G2781" s="257">
        <v>676.5</v>
      </c>
      <c r="I2781" s="257">
        <v>145956.24</v>
      </c>
    </row>
    <row r="2782" spans="3:9" x14ac:dyDescent="0.2">
      <c r="C2782" s="255">
        <v>45533</v>
      </c>
      <c r="D2782" s="256" t="s">
        <v>6504</v>
      </c>
      <c r="E2782" s="256" t="s">
        <v>6505</v>
      </c>
      <c r="F2782" s="256" t="s">
        <v>6499</v>
      </c>
      <c r="G2782" s="257">
        <v>930</v>
      </c>
      <c r="I2782" s="257">
        <v>145026.23999999999</v>
      </c>
    </row>
    <row r="2783" spans="3:9" x14ac:dyDescent="0.2">
      <c r="C2783" s="255">
        <v>45533</v>
      </c>
      <c r="D2783" s="256" t="s">
        <v>6506</v>
      </c>
      <c r="E2783" s="256" t="s">
        <v>6507</v>
      </c>
      <c r="F2783" s="256" t="s">
        <v>6499</v>
      </c>
      <c r="G2783" s="257">
        <v>325</v>
      </c>
      <c r="I2783" s="257">
        <v>144701.24</v>
      </c>
    </row>
    <row r="2784" spans="3:9" x14ac:dyDescent="0.2">
      <c r="C2784" s="255">
        <v>45533</v>
      </c>
      <c r="D2784" s="256" t="s">
        <v>6508</v>
      </c>
      <c r="E2784" s="256" t="s">
        <v>6509</v>
      </c>
      <c r="F2784" s="256" t="s">
        <v>6499</v>
      </c>
      <c r="G2784" s="257">
        <v>162.5</v>
      </c>
      <c r="I2784" s="257">
        <v>144538.74</v>
      </c>
    </row>
    <row r="2785" spans="3:9" x14ac:dyDescent="0.2">
      <c r="C2785" s="255">
        <v>45533</v>
      </c>
      <c r="D2785" s="256" t="s">
        <v>6510</v>
      </c>
      <c r="E2785" s="256" t="s">
        <v>6511</v>
      </c>
      <c r="F2785" s="256" t="s">
        <v>6499</v>
      </c>
      <c r="G2785" s="257">
        <v>6</v>
      </c>
      <c r="I2785" s="257">
        <v>144532.74</v>
      </c>
    </row>
    <row r="2786" spans="3:9" x14ac:dyDescent="0.2">
      <c r="C2786" s="255">
        <v>45533</v>
      </c>
      <c r="D2786" s="256" t="s">
        <v>6512</v>
      </c>
      <c r="E2786" s="256" t="s">
        <v>6513</v>
      </c>
      <c r="F2786" s="256" t="s">
        <v>6499</v>
      </c>
      <c r="G2786" s="257">
        <v>176</v>
      </c>
      <c r="I2786" s="257">
        <v>144356.74</v>
      </c>
    </row>
    <row r="2787" spans="3:9" x14ac:dyDescent="0.2">
      <c r="C2787" s="255">
        <v>45533</v>
      </c>
      <c r="D2787" s="256" t="s">
        <v>6514</v>
      </c>
      <c r="E2787" s="256" t="s">
        <v>6515</v>
      </c>
      <c r="F2787" s="256" t="s">
        <v>6499</v>
      </c>
      <c r="G2787" s="257">
        <v>159.93</v>
      </c>
      <c r="I2787" s="257">
        <v>144196.81</v>
      </c>
    </row>
    <row r="2788" spans="3:9" x14ac:dyDescent="0.2">
      <c r="C2788" s="255">
        <v>45533</v>
      </c>
      <c r="D2788" s="256" t="s">
        <v>6516</v>
      </c>
      <c r="E2788" s="256" t="s">
        <v>6517</v>
      </c>
      <c r="F2788" s="256" t="s">
        <v>6499</v>
      </c>
      <c r="G2788" s="257">
        <v>228.23</v>
      </c>
      <c r="I2788" s="257">
        <v>143968.57999999999</v>
      </c>
    </row>
    <row r="2789" spans="3:9" x14ac:dyDescent="0.2">
      <c r="C2789" s="255">
        <v>45533</v>
      </c>
      <c r="D2789" s="256" t="s">
        <v>6518</v>
      </c>
      <c r="E2789" s="256" t="s">
        <v>6519</v>
      </c>
      <c r="F2789" s="256" t="s">
        <v>6499</v>
      </c>
      <c r="G2789" s="257">
        <v>215</v>
      </c>
      <c r="I2789" s="257">
        <v>143753.57999999999</v>
      </c>
    </row>
    <row r="2790" spans="3:9" x14ac:dyDescent="0.2">
      <c r="C2790" s="255">
        <v>45534</v>
      </c>
      <c r="D2790" s="256" t="s">
        <v>6520</v>
      </c>
      <c r="E2790" s="256" t="s">
        <v>6521</v>
      </c>
      <c r="F2790" s="256" t="s">
        <v>6522</v>
      </c>
      <c r="G2790" s="257">
        <v>9</v>
      </c>
      <c r="I2790" s="257">
        <v>143744.57999999999</v>
      </c>
    </row>
    <row r="2791" spans="3:9" x14ac:dyDescent="0.2">
      <c r="C2791" s="255">
        <v>45534</v>
      </c>
      <c r="D2791" s="256" t="s">
        <v>6523</v>
      </c>
      <c r="E2791" s="256" t="s">
        <v>6524</v>
      </c>
      <c r="F2791" s="256" t="s">
        <v>6522</v>
      </c>
      <c r="G2791" s="257">
        <v>140</v>
      </c>
      <c r="I2791" s="257">
        <v>143604.57999999999</v>
      </c>
    </row>
    <row r="2792" spans="3:9" x14ac:dyDescent="0.2">
      <c r="C2792" s="255">
        <v>45534</v>
      </c>
      <c r="D2792" s="256" t="s">
        <v>6525</v>
      </c>
      <c r="E2792" s="256" t="s">
        <v>6526</v>
      </c>
      <c r="F2792" s="256" t="s">
        <v>6522</v>
      </c>
      <c r="G2792" s="257">
        <v>176.23</v>
      </c>
      <c r="I2792" s="257">
        <v>143428.35</v>
      </c>
    </row>
    <row r="2793" spans="3:9" x14ac:dyDescent="0.2">
      <c r="C2793" s="255">
        <v>45534</v>
      </c>
      <c r="D2793" s="256" t="s">
        <v>6527</v>
      </c>
      <c r="E2793" s="256" t="s">
        <v>6528</v>
      </c>
      <c r="F2793" s="256" t="s">
        <v>6522</v>
      </c>
      <c r="G2793" s="257">
        <v>188.82</v>
      </c>
      <c r="I2793" s="257">
        <v>143239.53</v>
      </c>
    </row>
    <row r="2794" spans="3:9" x14ac:dyDescent="0.2">
      <c r="C2794" s="255">
        <v>45534</v>
      </c>
      <c r="D2794" s="256" t="s">
        <v>6529</v>
      </c>
      <c r="E2794" s="256" t="s">
        <v>6530</v>
      </c>
      <c r="F2794" s="256" t="s">
        <v>6522</v>
      </c>
      <c r="H2794" s="257">
        <v>40.82</v>
      </c>
      <c r="I2794" s="257">
        <v>143280.35</v>
      </c>
    </row>
    <row r="2795" spans="3:9" x14ac:dyDescent="0.2">
      <c r="C2795" s="255">
        <v>45534</v>
      </c>
      <c r="D2795" s="256" t="s">
        <v>6531</v>
      </c>
      <c r="E2795" s="256" t="s">
        <v>6532</v>
      </c>
      <c r="F2795" s="256" t="s">
        <v>6522</v>
      </c>
      <c r="G2795" s="257">
        <v>20</v>
      </c>
      <c r="I2795" s="257">
        <v>143260.35</v>
      </c>
    </row>
    <row r="2796" spans="3:9" x14ac:dyDescent="0.2">
      <c r="C2796" s="255">
        <v>45534</v>
      </c>
      <c r="D2796" s="256" t="s">
        <v>6533</v>
      </c>
      <c r="E2796" s="256" t="s">
        <v>6534</v>
      </c>
      <c r="F2796" s="256" t="s">
        <v>6522</v>
      </c>
      <c r="G2796" s="257">
        <v>75</v>
      </c>
      <c r="I2796" s="257">
        <v>143185.35</v>
      </c>
    </row>
    <row r="2797" spans="3:9" x14ac:dyDescent="0.2">
      <c r="C2797" s="255">
        <v>45534</v>
      </c>
      <c r="D2797" s="256" t="s">
        <v>6535</v>
      </c>
      <c r="E2797" s="256" t="s">
        <v>6536</v>
      </c>
      <c r="F2797" s="256" t="s">
        <v>6522</v>
      </c>
      <c r="G2797" s="257">
        <v>80</v>
      </c>
      <c r="I2797" s="257">
        <v>143105.35</v>
      </c>
    </row>
    <row r="2798" spans="3:9" x14ac:dyDescent="0.2">
      <c r="C2798" s="255">
        <v>45534</v>
      </c>
      <c r="D2798" s="256" t="s">
        <v>6537</v>
      </c>
      <c r="E2798" s="256" t="s">
        <v>6538</v>
      </c>
      <c r="F2798" s="256" t="s">
        <v>6522</v>
      </c>
      <c r="G2798" s="257">
        <v>20</v>
      </c>
      <c r="I2798" s="257">
        <v>143085.35</v>
      </c>
    </row>
    <row r="2799" spans="3:9" x14ac:dyDescent="0.2">
      <c r="C2799" s="255">
        <v>45534</v>
      </c>
      <c r="D2799" s="256" t="s">
        <v>6539</v>
      </c>
      <c r="E2799" s="256" t="s">
        <v>6540</v>
      </c>
      <c r="F2799" s="256" t="s">
        <v>6522</v>
      </c>
      <c r="H2799" s="257">
        <v>55.17</v>
      </c>
      <c r="I2799" s="257">
        <v>143140.51999999999</v>
      </c>
    </row>
    <row r="2800" spans="3:9" x14ac:dyDescent="0.2">
      <c r="C2800" s="255">
        <v>45535</v>
      </c>
      <c r="D2800" s="256" t="s">
        <v>6541</v>
      </c>
      <c r="E2800" s="256" t="s">
        <v>6542</v>
      </c>
      <c r="F2800" s="256" t="s">
        <v>6543</v>
      </c>
      <c r="G2800" s="257">
        <v>185.04</v>
      </c>
      <c r="I2800" s="257">
        <v>142955.48000000001</v>
      </c>
    </row>
    <row r="2801" spans="3:9" x14ac:dyDescent="0.2">
      <c r="C2801" s="255">
        <v>45535</v>
      </c>
      <c r="D2801" s="256" t="s">
        <v>6544</v>
      </c>
      <c r="E2801" s="256" t="s">
        <v>6545</v>
      </c>
      <c r="F2801" s="256" t="s">
        <v>6543</v>
      </c>
      <c r="G2801" s="257">
        <v>100</v>
      </c>
      <c r="I2801" s="257">
        <v>142855.48000000001</v>
      </c>
    </row>
    <row r="2802" spans="3:9" x14ac:dyDescent="0.2">
      <c r="C2802" s="255">
        <v>45535</v>
      </c>
      <c r="D2802" s="256" t="s">
        <v>6546</v>
      </c>
      <c r="E2802" s="256" t="s">
        <v>6547</v>
      </c>
      <c r="F2802" s="256" t="s">
        <v>6543</v>
      </c>
      <c r="G2802" s="257">
        <v>205.7</v>
      </c>
      <c r="I2802" s="257">
        <v>142649.78</v>
      </c>
    </row>
    <row r="2803" spans="3:9" x14ac:dyDescent="0.2">
      <c r="C2803" s="255">
        <v>45536</v>
      </c>
      <c r="D2803" s="256" t="s">
        <v>6548</v>
      </c>
      <c r="E2803" s="256" t="s">
        <v>6549</v>
      </c>
      <c r="F2803" s="256" t="s">
        <v>6550</v>
      </c>
      <c r="G2803" s="257">
        <v>10068.1</v>
      </c>
      <c r="I2803" s="257">
        <v>132581.68</v>
      </c>
    </row>
    <row r="2804" spans="3:9" x14ac:dyDescent="0.2">
      <c r="C2804" s="255">
        <v>45536</v>
      </c>
      <c r="D2804" s="256" t="s">
        <v>6551</v>
      </c>
      <c r="E2804" s="256" t="s">
        <v>6552</v>
      </c>
      <c r="F2804" s="256" t="s">
        <v>6550</v>
      </c>
      <c r="G2804" s="257">
        <v>3406.3</v>
      </c>
      <c r="I2804" s="257">
        <v>129175.38</v>
      </c>
    </row>
    <row r="2805" spans="3:9" x14ac:dyDescent="0.2">
      <c r="C2805" s="255">
        <v>45536</v>
      </c>
      <c r="D2805" s="256" t="s">
        <v>6553</v>
      </c>
      <c r="E2805" s="256" t="s">
        <v>6554</v>
      </c>
      <c r="F2805" s="256" t="s">
        <v>6550</v>
      </c>
      <c r="G2805" s="257">
        <v>9738.1</v>
      </c>
      <c r="I2805" s="257">
        <v>119437.28</v>
      </c>
    </row>
    <row r="2806" spans="3:9" x14ac:dyDescent="0.2">
      <c r="C2806" s="255">
        <v>45536</v>
      </c>
      <c r="D2806" s="256" t="s">
        <v>6555</v>
      </c>
      <c r="E2806" s="256" t="s">
        <v>6556</v>
      </c>
      <c r="F2806" s="256" t="s">
        <v>6550</v>
      </c>
      <c r="G2806" s="257">
        <v>3296.3</v>
      </c>
      <c r="I2806" s="257">
        <v>116140.98</v>
      </c>
    </row>
    <row r="2807" spans="3:9" x14ac:dyDescent="0.2">
      <c r="C2807" s="255">
        <v>45536</v>
      </c>
      <c r="D2807" s="256" t="s">
        <v>6557</v>
      </c>
      <c r="E2807" s="256" t="s">
        <v>6558</v>
      </c>
      <c r="F2807" s="256" t="s">
        <v>6550</v>
      </c>
      <c r="G2807" s="257">
        <v>2</v>
      </c>
      <c r="I2807" s="257">
        <v>116138.98</v>
      </c>
    </row>
    <row r="2808" spans="3:9" x14ac:dyDescent="0.2">
      <c r="C2808" s="255">
        <v>45536</v>
      </c>
      <c r="D2808" s="256" t="s">
        <v>6559</v>
      </c>
      <c r="E2808" s="256" t="s">
        <v>6560</v>
      </c>
      <c r="F2808" s="256" t="s">
        <v>6550</v>
      </c>
      <c r="G2808" s="257">
        <v>200</v>
      </c>
      <c r="I2808" s="257">
        <v>115938.98</v>
      </c>
    </row>
    <row r="2809" spans="3:9" x14ac:dyDescent="0.2">
      <c r="C2809" s="255">
        <v>45536</v>
      </c>
      <c r="D2809" s="256" t="s">
        <v>6561</v>
      </c>
      <c r="E2809" s="256" t="s">
        <v>6562</v>
      </c>
      <c r="F2809" s="256" t="s">
        <v>6550</v>
      </c>
      <c r="G2809" s="257">
        <v>100</v>
      </c>
      <c r="I2809" s="257">
        <v>115838.98</v>
      </c>
    </row>
    <row r="2810" spans="3:9" x14ac:dyDescent="0.2">
      <c r="C2810" s="255">
        <v>45537</v>
      </c>
      <c r="D2810" s="256" t="s">
        <v>6563</v>
      </c>
      <c r="E2810" s="256" t="s">
        <v>6564</v>
      </c>
      <c r="F2810" s="256" t="s">
        <v>6565</v>
      </c>
      <c r="G2810" s="257">
        <v>1462.5</v>
      </c>
      <c r="I2810" s="257">
        <v>114376.48</v>
      </c>
    </row>
    <row r="2811" spans="3:9" x14ac:dyDescent="0.2">
      <c r="C2811" s="255">
        <v>45537</v>
      </c>
      <c r="D2811" s="256" t="s">
        <v>6566</v>
      </c>
      <c r="E2811" s="256" t="s">
        <v>6567</v>
      </c>
      <c r="F2811" s="256" t="s">
        <v>6565</v>
      </c>
      <c r="G2811" s="257">
        <v>14950</v>
      </c>
      <c r="I2811" s="257">
        <v>99426.48</v>
      </c>
    </row>
    <row r="2812" spans="3:9" x14ac:dyDescent="0.2">
      <c r="C2812" s="255">
        <v>45537</v>
      </c>
      <c r="D2812" s="256" t="s">
        <v>6568</v>
      </c>
      <c r="E2812" s="256" t="s">
        <v>6569</v>
      </c>
      <c r="F2812" s="256" t="s">
        <v>6565</v>
      </c>
      <c r="G2812" s="257">
        <v>5400</v>
      </c>
      <c r="I2812" s="257">
        <v>94026.48</v>
      </c>
    </row>
    <row r="2813" spans="3:9" x14ac:dyDescent="0.2">
      <c r="C2813" s="255">
        <v>45537</v>
      </c>
      <c r="D2813" s="256" t="s">
        <v>6570</v>
      </c>
      <c r="E2813" s="256" t="s">
        <v>6571</v>
      </c>
      <c r="F2813" s="256" t="s">
        <v>6565</v>
      </c>
      <c r="G2813" s="257">
        <v>30</v>
      </c>
      <c r="I2813" s="257">
        <v>93996.479999999996</v>
      </c>
    </row>
    <row r="2814" spans="3:9" x14ac:dyDescent="0.2">
      <c r="C2814" s="255">
        <v>45537</v>
      </c>
      <c r="D2814" s="256" t="s">
        <v>6572</v>
      </c>
      <c r="E2814" s="256" t="s">
        <v>6573</v>
      </c>
      <c r="F2814" s="256" t="s">
        <v>6565</v>
      </c>
      <c r="G2814" s="257">
        <v>1740.85</v>
      </c>
      <c r="I2814" s="257">
        <v>92255.63</v>
      </c>
    </row>
    <row r="2815" spans="3:9" x14ac:dyDescent="0.2">
      <c r="C2815" s="255">
        <v>45537</v>
      </c>
      <c r="D2815" s="256" t="s">
        <v>6574</v>
      </c>
      <c r="E2815" s="256" t="s">
        <v>6575</v>
      </c>
      <c r="F2815" s="256" t="s">
        <v>6565</v>
      </c>
      <c r="G2815" s="257">
        <v>1685.85</v>
      </c>
      <c r="I2815" s="257">
        <v>90569.78</v>
      </c>
    </row>
    <row r="2816" spans="3:9" x14ac:dyDescent="0.2">
      <c r="C2816" s="255">
        <v>45537</v>
      </c>
      <c r="D2816" s="256" t="s">
        <v>6576</v>
      </c>
      <c r="E2816" s="256" t="s">
        <v>6577</v>
      </c>
      <c r="F2816" s="256" t="s">
        <v>6565</v>
      </c>
      <c r="G2816" s="257">
        <v>300</v>
      </c>
      <c r="I2816" s="257">
        <v>90269.78</v>
      </c>
    </row>
    <row r="2817" spans="3:9" x14ac:dyDescent="0.2">
      <c r="C2817" s="255">
        <v>45537</v>
      </c>
      <c r="D2817" s="256" t="s">
        <v>6578</v>
      </c>
      <c r="E2817" s="256" t="s">
        <v>6579</v>
      </c>
      <c r="F2817" s="256" t="s">
        <v>6565</v>
      </c>
      <c r="G2817" s="257">
        <v>230</v>
      </c>
      <c r="I2817" s="257">
        <v>90039.78</v>
      </c>
    </row>
    <row r="2818" spans="3:9" x14ac:dyDescent="0.2">
      <c r="C2818" s="255">
        <v>45538</v>
      </c>
      <c r="D2818" s="256" t="s">
        <v>6580</v>
      </c>
      <c r="E2818" s="256" t="s">
        <v>6581</v>
      </c>
      <c r="F2818" s="256" t="s">
        <v>6582</v>
      </c>
      <c r="G2818" s="257">
        <v>136.16999999999999</v>
      </c>
      <c r="I2818" s="257">
        <v>89903.61</v>
      </c>
    </row>
    <row r="2819" spans="3:9" x14ac:dyDescent="0.2">
      <c r="C2819" s="255">
        <v>45538</v>
      </c>
      <c r="D2819" s="256" t="s">
        <v>6583</v>
      </c>
      <c r="E2819" s="256" t="s">
        <v>6584</v>
      </c>
      <c r="F2819" s="256" t="s">
        <v>6582</v>
      </c>
      <c r="H2819" s="257">
        <v>136.16999999999999</v>
      </c>
      <c r="I2819" s="257">
        <v>90039.78</v>
      </c>
    </row>
    <row r="2820" spans="3:9" x14ac:dyDescent="0.2">
      <c r="C2820" s="255">
        <v>45538</v>
      </c>
      <c r="D2820" s="256" t="s">
        <v>6585</v>
      </c>
      <c r="E2820" s="256" t="s">
        <v>6586</v>
      </c>
      <c r="F2820" s="256" t="s">
        <v>6582</v>
      </c>
      <c r="G2820" s="257">
        <v>185.76</v>
      </c>
      <c r="I2820" s="257">
        <v>89854.02</v>
      </c>
    </row>
    <row r="2821" spans="3:9" x14ac:dyDescent="0.2">
      <c r="C2821" s="255">
        <v>45538</v>
      </c>
      <c r="D2821" s="256" t="s">
        <v>6587</v>
      </c>
      <c r="E2821" s="256" t="s">
        <v>6588</v>
      </c>
      <c r="F2821" s="256" t="s">
        <v>6582</v>
      </c>
      <c r="G2821" s="257">
        <v>20</v>
      </c>
      <c r="I2821" s="257">
        <v>89834.02</v>
      </c>
    </row>
    <row r="2822" spans="3:9" x14ac:dyDescent="0.2">
      <c r="C2822" s="255">
        <v>45538</v>
      </c>
      <c r="D2822" s="256" t="s">
        <v>6589</v>
      </c>
      <c r="E2822" s="256" t="s">
        <v>6590</v>
      </c>
      <c r="F2822" s="256" t="s">
        <v>6582</v>
      </c>
      <c r="G2822" s="257">
        <v>126.57</v>
      </c>
      <c r="I2822" s="257">
        <v>89707.45</v>
      </c>
    </row>
    <row r="2823" spans="3:9" x14ac:dyDescent="0.2">
      <c r="C2823" s="255">
        <v>45538</v>
      </c>
      <c r="D2823" s="256" t="s">
        <v>6591</v>
      </c>
      <c r="E2823" s="256" t="s">
        <v>6592</v>
      </c>
      <c r="F2823" s="256" t="s">
        <v>6582</v>
      </c>
      <c r="G2823" s="257">
        <v>4194.21</v>
      </c>
      <c r="I2823" s="257">
        <v>85513.24</v>
      </c>
    </row>
    <row r="2824" spans="3:9" x14ac:dyDescent="0.2">
      <c r="C2824" s="255">
        <v>45538</v>
      </c>
      <c r="D2824" s="256" t="s">
        <v>6593</v>
      </c>
      <c r="E2824" s="256" t="s">
        <v>6594</v>
      </c>
      <c r="F2824" s="256" t="s">
        <v>6582</v>
      </c>
      <c r="G2824" s="257">
        <v>83</v>
      </c>
      <c r="I2824" s="257">
        <v>85430.24</v>
      </c>
    </row>
    <row r="2825" spans="3:9" x14ac:dyDescent="0.2">
      <c r="C2825" s="255">
        <v>45538</v>
      </c>
      <c r="D2825" s="256" t="s">
        <v>6595</v>
      </c>
      <c r="E2825" s="256" t="s">
        <v>6596</v>
      </c>
      <c r="F2825" s="256" t="s">
        <v>6582</v>
      </c>
      <c r="G2825" s="257">
        <v>100</v>
      </c>
      <c r="I2825" s="257">
        <v>85330.240000000005</v>
      </c>
    </row>
    <row r="2826" spans="3:9" x14ac:dyDescent="0.2">
      <c r="C2826" s="255">
        <v>45538</v>
      </c>
      <c r="D2826" s="256" t="s">
        <v>6597</v>
      </c>
      <c r="E2826" s="256" t="s">
        <v>6598</v>
      </c>
      <c r="F2826" s="256" t="s">
        <v>6582</v>
      </c>
      <c r="G2826" s="257">
        <v>1462.5</v>
      </c>
      <c r="I2826" s="257">
        <v>83867.740000000005</v>
      </c>
    </row>
    <row r="2827" spans="3:9" x14ac:dyDescent="0.2">
      <c r="C2827" s="255">
        <v>45538</v>
      </c>
      <c r="D2827" s="256" t="s">
        <v>6599</v>
      </c>
      <c r="E2827" s="256" t="s">
        <v>6600</v>
      </c>
      <c r="F2827" s="256" t="s">
        <v>6582</v>
      </c>
      <c r="G2827" s="257">
        <v>68.3</v>
      </c>
      <c r="I2827" s="257">
        <v>83799.44</v>
      </c>
    </row>
    <row r="2828" spans="3:9" x14ac:dyDescent="0.2">
      <c r="C2828" s="255">
        <v>45539</v>
      </c>
      <c r="D2828" s="256" t="s">
        <v>6601</v>
      </c>
      <c r="E2828" s="256" t="s">
        <v>6602</v>
      </c>
      <c r="F2828" s="256" t="s">
        <v>6603</v>
      </c>
      <c r="G2828" s="257">
        <v>328</v>
      </c>
      <c r="I2828" s="257">
        <v>83471.44</v>
      </c>
    </row>
    <row r="2829" spans="3:9" x14ac:dyDescent="0.2">
      <c r="C2829" s="255">
        <v>45539</v>
      </c>
      <c r="D2829" s="256" t="s">
        <v>6604</v>
      </c>
      <c r="E2829" s="256" t="s">
        <v>6605</v>
      </c>
      <c r="F2829" s="256" t="s">
        <v>6603</v>
      </c>
      <c r="G2829" s="257">
        <v>285</v>
      </c>
      <c r="I2829" s="257">
        <v>83186.44</v>
      </c>
    </row>
    <row r="2830" spans="3:9" x14ac:dyDescent="0.2">
      <c r="C2830" s="255">
        <v>45539</v>
      </c>
      <c r="D2830" s="256" t="s">
        <v>6606</v>
      </c>
      <c r="E2830" s="256" t="s">
        <v>6607</v>
      </c>
      <c r="F2830" s="256" t="s">
        <v>6603</v>
      </c>
      <c r="G2830" s="257">
        <v>120</v>
      </c>
      <c r="I2830" s="257">
        <v>83066.44</v>
      </c>
    </row>
    <row r="2831" spans="3:9" x14ac:dyDescent="0.2">
      <c r="C2831" s="255">
        <v>45539</v>
      </c>
      <c r="D2831" s="256" t="s">
        <v>6608</v>
      </c>
      <c r="E2831" s="256" t="s">
        <v>6609</v>
      </c>
      <c r="F2831" s="256" t="s">
        <v>6603</v>
      </c>
      <c r="G2831" s="257">
        <v>80</v>
      </c>
      <c r="I2831" s="257">
        <v>82986.44</v>
      </c>
    </row>
    <row r="2832" spans="3:9" x14ac:dyDescent="0.2">
      <c r="C2832" s="255">
        <v>45539</v>
      </c>
      <c r="D2832" s="256" t="s">
        <v>6610</v>
      </c>
      <c r="E2832" s="256" t="s">
        <v>6611</v>
      </c>
      <c r="F2832" s="256" t="s">
        <v>6603</v>
      </c>
      <c r="G2832" s="257">
        <v>1800</v>
      </c>
      <c r="I2832" s="257">
        <v>81186.44</v>
      </c>
    </row>
    <row r="2833" spans="3:9" x14ac:dyDescent="0.2">
      <c r="C2833" s="255">
        <v>45539</v>
      </c>
      <c r="D2833" s="256" t="s">
        <v>6612</v>
      </c>
      <c r="E2833" s="256" t="s">
        <v>6613</v>
      </c>
      <c r="F2833" s="256" t="s">
        <v>6603</v>
      </c>
      <c r="G2833" s="257">
        <v>50</v>
      </c>
      <c r="I2833" s="257">
        <v>81136.44</v>
      </c>
    </row>
    <row r="2834" spans="3:9" x14ac:dyDescent="0.2">
      <c r="C2834" s="255">
        <v>45539</v>
      </c>
      <c r="D2834" s="256" t="s">
        <v>6614</v>
      </c>
      <c r="E2834" s="256" t="s">
        <v>6615</v>
      </c>
      <c r="F2834" s="256" t="s">
        <v>6603</v>
      </c>
      <c r="G2834" s="257">
        <v>24</v>
      </c>
      <c r="I2834" s="257">
        <v>81112.44</v>
      </c>
    </row>
    <row r="2835" spans="3:9" x14ac:dyDescent="0.2">
      <c r="C2835" s="255">
        <v>45539</v>
      </c>
      <c r="D2835" s="256" t="s">
        <v>6616</v>
      </c>
      <c r="E2835" s="256" t="s">
        <v>6617</v>
      </c>
      <c r="F2835" s="256" t="s">
        <v>6603</v>
      </c>
      <c r="G2835" s="257">
        <v>26</v>
      </c>
      <c r="I2835" s="257">
        <v>81086.44</v>
      </c>
    </row>
    <row r="2836" spans="3:9" x14ac:dyDescent="0.2">
      <c r="C2836" s="255">
        <v>45539</v>
      </c>
      <c r="D2836" s="256" t="s">
        <v>6618</v>
      </c>
      <c r="E2836" s="256" t="s">
        <v>6619</v>
      </c>
      <c r="F2836" s="256" t="s">
        <v>6603</v>
      </c>
      <c r="G2836" s="257">
        <v>142.57</v>
      </c>
      <c r="I2836" s="257">
        <v>80943.87</v>
      </c>
    </row>
    <row r="2837" spans="3:9" x14ac:dyDescent="0.2">
      <c r="C2837" s="255">
        <v>45539</v>
      </c>
      <c r="D2837" s="256" t="s">
        <v>6620</v>
      </c>
      <c r="E2837" s="256" t="s">
        <v>6621</v>
      </c>
      <c r="F2837" s="256" t="s">
        <v>6603</v>
      </c>
      <c r="G2837" s="257">
        <v>132.57</v>
      </c>
      <c r="I2837" s="257">
        <v>80811.3</v>
      </c>
    </row>
    <row r="2838" spans="3:9" x14ac:dyDescent="0.2">
      <c r="C2838" s="255">
        <v>45539</v>
      </c>
      <c r="D2838" s="256" t="s">
        <v>6622</v>
      </c>
      <c r="E2838" s="256" t="s">
        <v>6623</v>
      </c>
      <c r="F2838" s="256" t="s">
        <v>6603</v>
      </c>
      <c r="G2838" s="257">
        <v>40</v>
      </c>
      <c r="I2838" s="257">
        <v>80771.3</v>
      </c>
    </row>
    <row r="2839" spans="3:9" x14ac:dyDescent="0.2">
      <c r="C2839" s="255">
        <v>45539</v>
      </c>
      <c r="D2839" s="256" t="s">
        <v>6624</v>
      </c>
      <c r="E2839" s="256" t="s">
        <v>6625</v>
      </c>
      <c r="F2839" s="256" t="s">
        <v>6603</v>
      </c>
      <c r="G2839" s="257">
        <v>20</v>
      </c>
      <c r="I2839" s="257">
        <v>80751.3</v>
      </c>
    </row>
    <row r="2840" spans="3:9" x14ac:dyDescent="0.2">
      <c r="C2840" s="255">
        <v>45540</v>
      </c>
      <c r="D2840" s="256" t="s">
        <v>6626</v>
      </c>
      <c r="E2840" s="256" t="s">
        <v>6627</v>
      </c>
      <c r="F2840" s="256" t="s">
        <v>6628</v>
      </c>
      <c r="G2840" s="257">
        <v>62.34</v>
      </c>
      <c r="I2840" s="257">
        <v>80688.960000000006</v>
      </c>
    </row>
    <row r="2841" spans="3:9" x14ac:dyDescent="0.2">
      <c r="C2841" s="255">
        <v>45540</v>
      </c>
      <c r="D2841" s="256" t="s">
        <v>6629</v>
      </c>
      <c r="E2841" s="256" t="s">
        <v>6630</v>
      </c>
      <c r="F2841" s="256" t="s">
        <v>6628</v>
      </c>
      <c r="G2841" s="257">
        <v>82.91</v>
      </c>
      <c r="I2841" s="257">
        <v>80606.05</v>
      </c>
    </row>
    <row r="2842" spans="3:9" x14ac:dyDescent="0.2">
      <c r="C2842" s="255">
        <v>45540</v>
      </c>
      <c r="D2842" s="256" t="s">
        <v>6631</v>
      </c>
      <c r="E2842" s="256" t="s">
        <v>6632</v>
      </c>
      <c r="F2842" s="256" t="s">
        <v>6628</v>
      </c>
      <c r="G2842" s="257">
        <v>140</v>
      </c>
      <c r="I2842" s="257">
        <v>80466.05</v>
      </c>
    </row>
    <row r="2843" spans="3:9" x14ac:dyDescent="0.2">
      <c r="C2843" s="255">
        <v>45540</v>
      </c>
      <c r="D2843" s="256" t="s">
        <v>6633</v>
      </c>
      <c r="E2843" s="256" t="s">
        <v>6634</v>
      </c>
      <c r="F2843" s="256" t="s">
        <v>6628</v>
      </c>
      <c r="G2843" s="257">
        <v>243.75</v>
      </c>
      <c r="I2843" s="257">
        <v>80222.3</v>
      </c>
    </row>
    <row r="2844" spans="3:9" x14ac:dyDescent="0.2">
      <c r="C2844" s="255">
        <v>45540</v>
      </c>
      <c r="D2844" s="256" t="s">
        <v>6635</v>
      </c>
      <c r="E2844" s="256" t="s">
        <v>6636</v>
      </c>
      <c r="F2844" s="256" t="s">
        <v>6628</v>
      </c>
      <c r="G2844" s="257">
        <v>120</v>
      </c>
      <c r="I2844" s="257">
        <v>80102.3</v>
      </c>
    </row>
    <row r="2845" spans="3:9" x14ac:dyDescent="0.2">
      <c r="C2845" s="255">
        <v>45541</v>
      </c>
      <c r="D2845" s="256" t="s">
        <v>6637</v>
      </c>
      <c r="E2845" s="256" t="s">
        <v>6638</v>
      </c>
      <c r="F2845" s="256" t="s">
        <v>6639</v>
      </c>
      <c r="G2845" s="257">
        <v>243.75</v>
      </c>
      <c r="I2845" s="257">
        <v>79858.55</v>
      </c>
    </row>
    <row r="2846" spans="3:9" x14ac:dyDescent="0.2">
      <c r="C2846" s="255">
        <v>45541</v>
      </c>
      <c r="D2846" s="256" t="s">
        <v>6640</v>
      </c>
      <c r="E2846" s="256" t="s">
        <v>6641</v>
      </c>
      <c r="F2846" s="256" t="s">
        <v>6639</v>
      </c>
      <c r="G2846" s="257">
        <v>91.03</v>
      </c>
      <c r="I2846" s="257">
        <v>79767.520000000004</v>
      </c>
    </row>
    <row r="2847" spans="3:9" x14ac:dyDescent="0.2">
      <c r="C2847" s="255">
        <v>45541</v>
      </c>
      <c r="D2847" s="256" t="s">
        <v>6642</v>
      </c>
      <c r="E2847" s="256" t="s">
        <v>6643</v>
      </c>
      <c r="F2847" s="256" t="s">
        <v>6639</v>
      </c>
      <c r="G2847" s="257">
        <v>187</v>
      </c>
      <c r="I2847" s="257">
        <v>79580.52</v>
      </c>
    </row>
    <row r="2848" spans="3:9" x14ac:dyDescent="0.2">
      <c r="C2848" s="255">
        <v>45541</v>
      </c>
      <c r="D2848" s="256" t="s">
        <v>6644</v>
      </c>
      <c r="E2848" s="256" t="s">
        <v>6645</v>
      </c>
      <c r="F2848" s="256" t="s">
        <v>6639</v>
      </c>
      <c r="G2848" s="257">
        <v>420</v>
      </c>
      <c r="I2848" s="257">
        <v>79160.52</v>
      </c>
    </row>
    <row r="2849" spans="3:9" x14ac:dyDescent="0.2">
      <c r="C2849" s="255">
        <v>45541</v>
      </c>
      <c r="D2849" s="256" t="s">
        <v>6646</v>
      </c>
      <c r="E2849" s="256" t="s">
        <v>6647</v>
      </c>
      <c r="F2849" s="256" t="s">
        <v>6639</v>
      </c>
      <c r="G2849" s="257">
        <v>100</v>
      </c>
      <c r="I2849" s="257">
        <v>79060.52</v>
      </c>
    </row>
    <row r="2850" spans="3:9" x14ac:dyDescent="0.2">
      <c r="C2850" s="255">
        <v>45541</v>
      </c>
      <c r="D2850" s="256" t="s">
        <v>6648</v>
      </c>
      <c r="E2850" s="256" t="s">
        <v>6649</v>
      </c>
      <c r="F2850" s="256" t="s">
        <v>6639</v>
      </c>
      <c r="G2850" s="257">
        <v>50</v>
      </c>
      <c r="I2850" s="257">
        <v>79010.52</v>
      </c>
    </row>
    <row r="2851" spans="3:9" x14ac:dyDescent="0.2">
      <c r="C2851" s="255">
        <v>45541</v>
      </c>
      <c r="D2851" s="256" t="s">
        <v>6650</v>
      </c>
      <c r="E2851" s="256" t="s">
        <v>6651</v>
      </c>
      <c r="F2851" s="256" t="s">
        <v>6639</v>
      </c>
      <c r="G2851" s="257">
        <v>200</v>
      </c>
      <c r="I2851" s="257">
        <v>78810.52</v>
      </c>
    </row>
    <row r="2852" spans="3:9" x14ac:dyDescent="0.2">
      <c r="C2852" s="255">
        <v>45541</v>
      </c>
      <c r="D2852" s="256" t="s">
        <v>6652</v>
      </c>
      <c r="E2852" s="256" t="s">
        <v>6653</v>
      </c>
      <c r="F2852" s="256" t="s">
        <v>6639</v>
      </c>
      <c r="G2852" s="257">
        <v>20</v>
      </c>
      <c r="I2852" s="257">
        <v>78790.52</v>
      </c>
    </row>
    <row r="2853" spans="3:9" x14ac:dyDescent="0.2">
      <c r="C2853" s="255">
        <v>45541</v>
      </c>
      <c r="D2853" s="256" t="s">
        <v>6654</v>
      </c>
      <c r="E2853" s="256" t="s">
        <v>6655</v>
      </c>
      <c r="F2853" s="256" t="s">
        <v>6639</v>
      </c>
      <c r="G2853" s="257">
        <v>35</v>
      </c>
      <c r="I2853" s="257">
        <v>78755.520000000004</v>
      </c>
    </row>
    <row r="2854" spans="3:9" x14ac:dyDescent="0.2">
      <c r="C2854" s="255">
        <v>45542</v>
      </c>
      <c r="D2854" s="256" t="s">
        <v>6656</v>
      </c>
      <c r="E2854" s="256" t="s">
        <v>6657</v>
      </c>
      <c r="F2854" s="256" t="s">
        <v>6658</v>
      </c>
      <c r="G2854" s="257">
        <v>158.82</v>
      </c>
      <c r="I2854" s="257">
        <v>78596.7</v>
      </c>
    </row>
    <row r="2855" spans="3:9" x14ac:dyDescent="0.2">
      <c r="C2855" s="255">
        <v>45542</v>
      </c>
      <c r="D2855" s="256" t="s">
        <v>6659</v>
      </c>
      <c r="E2855" s="256" t="s">
        <v>6660</v>
      </c>
      <c r="F2855" s="256" t="s">
        <v>6658</v>
      </c>
      <c r="G2855" s="257">
        <v>70</v>
      </c>
      <c r="I2855" s="257">
        <v>78526.7</v>
      </c>
    </row>
    <row r="2856" spans="3:9" x14ac:dyDescent="0.2">
      <c r="C2856" s="255">
        <v>45542</v>
      </c>
      <c r="D2856" s="256" t="s">
        <v>6661</v>
      </c>
      <c r="E2856" s="256" t="s">
        <v>6662</v>
      </c>
      <c r="F2856" s="256" t="s">
        <v>6658</v>
      </c>
      <c r="G2856" s="257">
        <v>75</v>
      </c>
      <c r="I2856" s="257">
        <v>78451.7</v>
      </c>
    </row>
    <row r="2857" spans="3:9" x14ac:dyDescent="0.2">
      <c r="C2857" s="255">
        <v>45542</v>
      </c>
      <c r="D2857" s="256" t="s">
        <v>6663</v>
      </c>
      <c r="E2857" s="256" t="s">
        <v>6664</v>
      </c>
      <c r="F2857" s="256" t="s">
        <v>6658</v>
      </c>
      <c r="G2857" s="257">
        <v>147</v>
      </c>
      <c r="I2857" s="257">
        <v>78304.7</v>
      </c>
    </row>
    <row r="2858" spans="3:9" x14ac:dyDescent="0.2">
      <c r="C2858" s="255">
        <v>45542</v>
      </c>
      <c r="D2858" s="256" t="s">
        <v>6665</v>
      </c>
      <c r="E2858" s="256" t="s">
        <v>6666</v>
      </c>
      <c r="F2858" s="256" t="s">
        <v>6658</v>
      </c>
      <c r="H2858" s="257">
        <v>5500</v>
      </c>
      <c r="I2858" s="257">
        <v>83804.7</v>
      </c>
    </row>
    <row r="2859" spans="3:9" x14ac:dyDescent="0.2">
      <c r="C2859" s="255">
        <v>45543</v>
      </c>
      <c r="D2859" s="256" t="s">
        <v>6667</v>
      </c>
      <c r="E2859" s="256" t="s">
        <v>6668</v>
      </c>
      <c r="F2859" s="256" t="s">
        <v>6669</v>
      </c>
      <c r="G2859" s="257">
        <v>1476.14</v>
      </c>
      <c r="I2859" s="257">
        <v>82328.56</v>
      </c>
    </row>
    <row r="2860" spans="3:9" x14ac:dyDescent="0.2">
      <c r="C2860" s="255">
        <v>45544</v>
      </c>
      <c r="D2860" s="256" t="s">
        <v>6670</v>
      </c>
      <c r="E2860" s="256" t="s">
        <v>6671</v>
      </c>
      <c r="F2860" s="256" t="s">
        <v>6672</v>
      </c>
      <c r="H2860" s="257">
        <v>1476.14</v>
      </c>
      <c r="I2860" s="257">
        <v>83804.7</v>
      </c>
    </row>
    <row r="2861" spans="3:9" x14ac:dyDescent="0.2">
      <c r="C2861" s="255">
        <v>45544</v>
      </c>
      <c r="D2861" s="256" t="s">
        <v>6673</v>
      </c>
      <c r="E2861" s="256" t="s">
        <v>6674</v>
      </c>
      <c r="F2861" s="256" t="s">
        <v>6672</v>
      </c>
      <c r="G2861" s="257">
        <v>1749</v>
      </c>
      <c r="I2861" s="257">
        <v>82055.7</v>
      </c>
    </row>
    <row r="2862" spans="3:9" x14ac:dyDescent="0.2">
      <c r="C2862" s="255">
        <v>45544</v>
      </c>
      <c r="D2862" s="256" t="s">
        <v>6675</v>
      </c>
      <c r="E2862" s="256" t="s">
        <v>6676</v>
      </c>
      <c r="F2862" s="256" t="s">
        <v>6672</v>
      </c>
      <c r="G2862" s="257">
        <v>2500</v>
      </c>
      <c r="I2862" s="257">
        <v>79555.7</v>
      </c>
    </row>
    <row r="2863" spans="3:9" x14ac:dyDescent="0.2">
      <c r="C2863" s="255">
        <v>45544</v>
      </c>
      <c r="D2863" s="256" t="s">
        <v>6677</v>
      </c>
      <c r="E2863" s="256" t="s">
        <v>6678</v>
      </c>
      <c r="F2863" s="256" t="s">
        <v>6672</v>
      </c>
      <c r="G2863" s="257">
        <v>380.8</v>
      </c>
      <c r="I2863" s="257">
        <v>79174.899999999994</v>
      </c>
    </row>
    <row r="2864" spans="3:9" x14ac:dyDescent="0.2">
      <c r="C2864" s="255">
        <v>45544</v>
      </c>
      <c r="D2864" s="256" t="s">
        <v>6679</v>
      </c>
      <c r="E2864" s="256" t="s">
        <v>6680</v>
      </c>
      <c r="F2864" s="256" t="s">
        <v>6672</v>
      </c>
      <c r="G2864" s="257">
        <v>800</v>
      </c>
      <c r="I2864" s="257">
        <v>78374.899999999994</v>
      </c>
    </row>
    <row r="2865" spans="3:9" x14ac:dyDescent="0.2">
      <c r="C2865" s="255">
        <v>45545</v>
      </c>
      <c r="D2865" s="256" t="s">
        <v>6681</v>
      </c>
      <c r="E2865" s="256" t="s">
        <v>6682</v>
      </c>
      <c r="F2865" s="256" t="s">
        <v>6683</v>
      </c>
      <c r="G2865" s="257">
        <v>210</v>
      </c>
      <c r="I2865" s="257">
        <v>78164.899999999994</v>
      </c>
    </row>
    <row r="2866" spans="3:9" x14ac:dyDescent="0.2">
      <c r="C2866" s="255">
        <v>45545</v>
      </c>
      <c r="D2866" s="256" t="s">
        <v>6684</v>
      </c>
      <c r="E2866" s="256" t="s">
        <v>6685</v>
      </c>
      <c r="F2866" s="256" t="s">
        <v>6683</v>
      </c>
      <c r="G2866" s="257">
        <v>349.7</v>
      </c>
      <c r="I2866" s="257">
        <v>77815.199999999997</v>
      </c>
    </row>
    <row r="2867" spans="3:9" x14ac:dyDescent="0.2">
      <c r="C2867" s="255">
        <v>45545</v>
      </c>
      <c r="D2867" s="256" t="s">
        <v>6686</v>
      </c>
      <c r="E2867" s="256" t="s">
        <v>6687</v>
      </c>
      <c r="F2867" s="256" t="s">
        <v>6683</v>
      </c>
      <c r="G2867" s="257">
        <v>510</v>
      </c>
      <c r="I2867" s="257">
        <v>77305.2</v>
      </c>
    </row>
    <row r="2868" spans="3:9" x14ac:dyDescent="0.2">
      <c r="C2868" s="255">
        <v>45545</v>
      </c>
      <c r="D2868" s="256" t="s">
        <v>6688</v>
      </c>
      <c r="E2868" s="256" t="s">
        <v>6689</v>
      </c>
      <c r="F2868" s="256" t="s">
        <v>6683</v>
      </c>
      <c r="H2868" s="257">
        <v>510</v>
      </c>
      <c r="I2868" s="257">
        <v>77815.199999999997</v>
      </c>
    </row>
    <row r="2869" spans="3:9" x14ac:dyDescent="0.2">
      <c r="C2869" s="255">
        <v>45545</v>
      </c>
      <c r="D2869" s="256" t="s">
        <v>6690</v>
      </c>
      <c r="E2869" s="256" t="s">
        <v>6691</v>
      </c>
      <c r="F2869" s="256" t="s">
        <v>6683</v>
      </c>
      <c r="G2869" s="257">
        <v>346</v>
      </c>
      <c r="I2869" s="257">
        <v>77469.2</v>
      </c>
    </row>
    <row r="2870" spans="3:9" x14ac:dyDescent="0.2">
      <c r="C2870" s="255">
        <v>45545</v>
      </c>
      <c r="D2870" s="256" t="s">
        <v>6692</v>
      </c>
      <c r="E2870" s="256" t="s">
        <v>335</v>
      </c>
      <c r="F2870" s="256" t="s">
        <v>6683</v>
      </c>
      <c r="H2870" s="257">
        <v>2</v>
      </c>
      <c r="I2870" s="257">
        <v>77471.199999999997</v>
      </c>
    </row>
    <row r="2871" spans="3:9" x14ac:dyDescent="0.2">
      <c r="C2871" s="255">
        <v>45545</v>
      </c>
      <c r="D2871" s="256" t="s">
        <v>6693</v>
      </c>
      <c r="E2871" s="256" t="s">
        <v>6694</v>
      </c>
      <c r="F2871" s="256" t="s">
        <v>6683</v>
      </c>
      <c r="G2871" s="257">
        <v>755</v>
      </c>
      <c r="I2871" s="257">
        <v>76716.2</v>
      </c>
    </row>
    <row r="2872" spans="3:9" x14ac:dyDescent="0.2">
      <c r="C2872" s="255">
        <v>45545</v>
      </c>
      <c r="D2872" s="256" t="s">
        <v>6695</v>
      </c>
      <c r="E2872" s="256" t="s">
        <v>6696</v>
      </c>
      <c r="F2872" s="256" t="s">
        <v>6683</v>
      </c>
      <c r="G2872" s="257">
        <v>700</v>
      </c>
      <c r="I2872" s="257">
        <v>76016.2</v>
      </c>
    </row>
    <row r="2873" spans="3:9" x14ac:dyDescent="0.2">
      <c r="C2873" s="255">
        <v>45545</v>
      </c>
      <c r="D2873" s="256" t="s">
        <v>6697</v>
      </c>
      <c r="E2873" s="256" t="s">
        <v>6698</v>
      </c>
      <c r="F2873" s="256" t="s">
        <v>6683</v>
      </c>
      <c r="G2873" s="257">
        <v>2000</v>
      </c>
      <c r="I2873" s="257">
        <v>74016.2</v>
      </c>
    </row>
    <row r="2874" spans="3:9" x14ac:dyDescent="0.2">
      <c r="C2874" s="255">
        <v>45546</v>
      </c>
      <c r="D2874" s="256" t="s">
        <v>6699</v>
      </c>
      <c r="E2874" s="256" t="s">
        <v>6700</v>
      </c>
      <c r="F2874" s="256" t="s">
        <v>6701</v>
      </c>
      <c r="G2874" s="257">
        <v>40</v>
      </c>
      <c r="I2874" s="257">
        <v>73976.2</v>
      </c>
    </row>
    <row r="2875" spans="3:9" x14ac:dyDescent="0.2">
      <c r="C2875" s="255">
        <v>45546</v>
      </c>
      <c r="D2875" s="256" t="s">
        <v>6702</v>
      </c>
      <c r="E2875" s="256" t="s">
        <v>6703</v>
      </c>
      <c r="F2875" s="256" t="s">
        <v>6701</v>
      </c>
      <c r="G2875" s="257">
        <v>20</v>
      </c>
      <c r="I2875" s="257">
        <v>73956.2</v>
      </c>
    </row>
    <row r="2876" spans="3:9" x14ac:dyDescent="0.2">
      <c r="C2876" s="255">
        <v>45546</v>
      </c>
      <c r="D2876" s="256" t="s">
        <v>6704</v>
      </c>
      <c r="E2876" s="256" t="s">
        <v>6705</v>
      </c>
      <c r="F2876" s="256" t="s">
        <v>6701</v>
      </c>
      <c r="G2876" s="257">
        <v>2067</v>
      </c>
      <c r="I2876" s="257">
        <v>71889.2</v>
      </c>
    </row>
    <row r="2877" spans="3:9" x14ac:dyDescent="0.2">
      <c r="C2877" s="255">
        <v>45546</v>
      </c>
      <c r="D2877" s="256" t="s">
        <v>6706</v>
      </c>
      <c r="E2877" s="256" t="s">
        <v>6707</v>
      </c>
      <c r="F2877" s="256" t="s">
        <v>6701</v>
      </c>
      <c r="G2877" s="257">
        <v>2190.3000000000002</v>
      </c>
      <c r="I2877" s="257">
        <v>69698.899999999994</v>
      </c>
    </row>
    <row r="2878" spans="3:9" x14ac:dyDescent="0.2">
      <c r="C2878" s="255">
        <v>45546</v>
      </c>
      <c r="D2878" s="256" t="s">
        <v>6708</v>
      </c>
      <c r="E2878" s="256" t="s">
        <v>6709</v>
      </c>
      <c r="F2878" s="256" t="s">
        <v>6710</v>
      </c>
      <c r="G2878" s="257">
        <v>332.86</v>
      </c>
      <c r="I2878" s="257">
        <v>69366.039999999994</v>
      </c>
    </row>
    <row r="2879" spans="3:9" x14ac:dyDescent="0.2">
      <c r="C2879" s="255">
        <v>45547</v>
      </c>
      <c r="D2879" s="256" t="s">
        <v>6711</v>
      </c>
      <c r="E2879" s="256" t="s">
        <v>6712</v>
      </c>
      <c r="F2879" s="256" t="s">
        <v>6710</v>
      </c>
      <c r="G2879" s="257">
        <v>360</v>
      </c>
      <c r="I2879" s="257">
        <v>69006.039999999994</v>
      </c>
    </row>
    <row r="2880" spans="3:9" x14ac:dyDescent="0.2">
      <c r="C2880" s="255">
        <v>45547</v>
      </c>
      <c r="D2880" s="256" t="s">
        <v>6713</v>
      </c>
      <c r="E2880" s="256" t="s">
        <v>6714</v>
      </c>
      <c r="F2880" s="256" t="s">
        <v>6710</v>
      </c>
      <c r="G2880" s="257">
        <v>1385</v>
      </c>
      <c r="I2880" s="257">
        <v>67621.039999999994</v>
      </c>
    </row>
    <row r="2881" spans="3:9" x14ac:dyDescent="0.2">
      <c r="C2881" s="255">
        <v>45547</v>
      </c>
      <c r="D2881" s="256" t="s">
        <v>6715</v>
      </c>
      <c r="E2881" s="256" t="s">
        <v>6716</v>
      </c>
      <c r="F2881" s="256" t="s">
        <v>6710</v>
      </c>
      <c r="G2881" s="257">
        <v>40</v>
      </c>
      <c r="I2881" s="257">
        <v>67581.039999999994</v>
      </c>
    </row>
    <row r="2882" spans="3:9" x14ac:dyDescent="0.2">
      <c r="C2882" s="255">
        <v>45549</v>
      </c>
      <c r="D2882" s="256" t="s">
        <v>6717</v>
      </c>
      <c r="E2882" s="256" t="s">
        <v>6718</v>
      </c>
      <c r="F2882" s="256" t="s">
        <v>6719</v>
      </c>
      <c r="G2882" s="257">
        <v>153</v>
      </c>
      <c r="I2882" s="257">
        <v>67428.039999999994</v>
      </c>
    </row>
    <row r="2883" spans="3:9" x14ac:dyDescent="0.2">
      <c r="C2883" s="255">
        <v>45550</v>
      </c>
      <c r="D2883" s="256" t="s">
        <v>6720</v>
      </c>
      <c r="E2883" s="256" t="s">
        <v>6721</v>
      </c>
      <c r="F2883" s="256" t="s">
        <v>6722</v>
      </c>
      <c r="G2883" s="257">
        <v>100</v>
      </c>
      <c r="I2883" s="257">
        <v>67328.039999999994</v>
      </c>
    </row>
    <row r="2884" spans="3:9" x14ac:dyDescent="0.2">
      <c r="C2884" s="255">
        <v>45550</v>
      </c>
      <c r="D2884" s="256" t="s">
        <v>6723</v>
      </c>
      <c r="E2884" s="256" t="s">
        <v>6724</v>
      </c>
      <c r="F2884" s="256" t="s">
        <v>6722</v>
      </c>
      <c r="G2884" s="257">
        <v>35</v>
      </c>
      <c r="I2884" s="257">
        <v>67293.039999999994</v>
      </c>
    </row>
    <row r="2885" spans="3:9" x14ac:dyDescent="0.2">
      <c r="C2885" s="255">
        <v>45550</v>
      </c>
      <c r="D2885" s="256" t="s">
        <v>6725</v>
      </c>
      <c r="E2885" s="256" t="s">
        <v>6726</v>
      </c>
      <c r="F2885" s="256" t="s">
        <v>6722</v>
      </c>
      <c r="G2885" s="257">
        <v>100</v>
      </c>
      <c r="I2885" s="257">
        <v>67193.039999999994</v>
      </c>
    </row>
    <row r="2886" spans="3:9" x14ac:dyDescent="0.2">
      <c r="C2886" s="255">
        <v>45550</v>
      </c>
      <c r="D2886" s="256" t="s">
        <v>6727</v>
      </c>
      <c r="E2886" s="256" t="s">
        <v>6728</v>
      </c>
      <c r="F2886" s="256" t="s">
        <v>6722</v>
      </c>
      <c r="G2886" s="257">
        <v>50</v>
      </c>
      <c r="I2886" s="257">
        <v>67143.039999999994</v>
      </c>
    </row>
    <row r="2887" spans="3:9" x14ac:dyDescent="0.2">
      <c r="C2887" s="255">
        <v>45550</v>
      </c>
      <c r="D2887" s="256" t="s">
        <v>6729</v>
      </c>
      <c r="E2887" s="256" t="s">
        <v>6730</v>
      </c>
      <c r="F2887" s="256" t="s">
        <v>6722</v>
      </c>
      <c r="G2887" s="257">
        <v>20</v>
      </c>
      <c r="I2887" s="257">
        <v>67123.039999999994</v>
      </c>
    </row>
    <row r="2888" spans="3:9" x14ac:dyDescent="0.2">
      <c r="C2888" s="255">
        <v>45550</v>
      </c>
      <c r="D2888" s="256" t="s">
        <v>6731</v>
      </c>
      <c r="E2888" s="256" t="s">
        <v>6732</v>
      </c>
      <c r="F2888" s="256" t="s">
        <v>6722</v>
      </c>
      <c r="G2888" s="257">
        <v>1092</v>
      </c>
      <c r="I2888" s="257">
        <v>66031.039999999994</v>
      </c>
    </row>
    <row r="2889" spans="3:9" x14ac:dyDescent="0.2">
      <c r="C2889" s="255">
        <v>45551</v>
      </c>
      <c r="D2889" s="256" t="s">
        <v>6733</v>
      </c>
      <c r="E2889" s="256" t="s">
        <v>6734</v>
      </c>
      <c r="F2889" s="256" t="s">
        <v>6735</v>
      </c>
      <c r="G2889" s="257">
        <v>245</v>
      </c>
      <c r="I2889" s="257">
        <v>65786.039999999994</v>
      </c>
    </row>
    <row r="2890" spans="3:9" x14ac:dyDescent="0.2">
      <c r="C2890" s="255">
        <v>45551</v>
      </c>
      <c r="D2890" s="256" t="s">
        <v>6736</v>
      </c>
      <c r="E2890" s="256" t="s">
        <v>6737</v>
      </c>
      <c r="F2890" s="256" t="s">
        <v>6735</v>
      </c>
      <c r="G2890" s="257">
        <v>690</v>
      </c>
      <c r="I2890" s="257">
        <v>65096.04</v>
      </c>
    </row>
    <row r="2891" spans="3:9" x14ac:dyDescent="0.2">
      <c r="C2891" s="255">
        <v>45551</v>
      </c>
      <c r="D2891" s="256" t="s">
        <v>6738</v>
      </c>
      <c r="E2891" s="256" t="s">
        <v>6739</v>
      </c>
      <c r="F2891" s="256" t="s">
        <v>6735</v>
      </c>
      <c r="G2891" s="257">
        <v>133.25</v>
      </c>
      <c r="I2891" s="257">
        <v>64962.79</v>
      </c>
    </row>
    <row r="2892" spans="3:9" x14ac:dyDescent="0.2">
      <c r="C2892" s="255">
        <v>45551</v>
      </c>
      <c r="D2892" s="256" t="s">
        <v>6740</v>
      </c>
      <c r="E2892" s="256" t="s">
        <v>6741</v>
      </c>
      <c r="F2892" s="256" t="s">
        <v>6735</v>
      </c>
      <c r="G2892" s="257">
        <v>253.21</v>
      </c>
      <c r="I2892" s="257">
        <v>64709.58</v>
      </c>
    </row>
    <row r="2893" spans="3:9" x14ac:dyDescent="0.2">
      <c r="C2893" s="255">
        <v>45552</v>
      </c>
      <c r="D2893" s="256" t="s">
        <v>6742</v>
      </c>
      <c r="E2893" s="256" t="s">
        <v>6743</v>
      </c>
      <c r="F2893" s="256" t="s">
        <v>6744</v>
      </c>
      <c r="G2893" s="257">
        <v>29</v>
      </c>
      <c r="I2893" s="257">
        <v>64680.58</v>
      </c>
    </row>
    <row r="2894" spans="3:9" x14ac:dyDescent="0.2">
      <c r="C2894" s="255">
        <v>45552</v>
      </c>
      <c r="D2894" s="256" t="s">
        <v>6745</v>
      </c>
      <c r="E2894" s="256" t="s">
        <v>6746</v>
      </c>
      <c r="F2894" s="256" t="s">
        <v>6744</v>
      </c>
      <c r="G2894" s="257">
        <v>155.88999999999999</v>
      </c>
      <c r="I2894" s="257">
        <v>64524.69</v>
      </c>
    </row>
    <row r="2895" spans="3:9" x14ac:dyDescent="0.2">
      <c r="C2895" s="255">
        <v>45552</v>
      </c>
      <c r="D2895" s="256" t="s">
        <v>6747</v>
      </c>
      <c r="E2895" s="256" t="s">
        <v>6748</v>
      </c>
      <c r="F2895" s="256" t="s">
        <v>6744</v>
      </c>
      <c r="H2895" s="257">
        <v>67.349999999999994</v>
      </c>
      <c r="I2895" s="257">
        <v>64592.04</v>
      </c>
    </row>
    <row r="2896" spans="3:9" x14ac:dyDescent="0.2">
      <c r="C2896" s="255">
        <v>45552</v>
      </c>
      <c r="D2896" s="256" t="s">
        <v>6749</v>
      </c>
      <c r="E2896" s="256" t="s">
        <v>6750</v>
      </c>
      <c r="F2896" s="256" t="s">
        <v>6744</v>
      </c>
      <c r="G2896" s="257">
        <v>390</v>
      </c>
      <c r="I2896" s="257">
        <v>64202.04</v>
      </c>
    </row>
    <row r="2897" spans="3:9" x14ac:dyDescent="0.2">
      <c r="C2897" s="255">
        <v>45553</v>
      </c>
      <c r="D2897" s="256" t="s">
        <v>6751</v>
      </c>
      <c r="E2897" s="256" t="s">
        <v>6752</v>
      </c>
      <c r="F2897" s="256" t="s">
        <v>6753</v>
      </c>
      <c r="G2897" s="257">
        <v>278.27999999999997</v>
      </c>
      <c r="I2897" s="257">
        <v>63923.76</v>
      </c>
    </row>
    <row r="2898" spans="3:9" x14ac:dyDescent="0.2">
      <c r="C2898" s="255">
        <v>45553</v>
      </c>
      <c r="D2898" s="256" t="s">
        <v>6754</v>
      </c>
      <c r="E2898" s="256" t="s">
        <v>6755</v>
      </c>
      <c r="F2898" s="256" t="s">
        <v>6753</v>
      </c>
      <c r="G2898" s="257">
        <v>80</v>
      </c>
      <c r="I2898" s="257">
        <v>63843.76</v>
      </c>
    </row>
    <row r="2899" spans="3:9" x14ac:dyDescent="0.2">
      <c r="C2899" s="255">
        <v>45553</v>
      </c>
      <c r="D2899" s="256" t="s">
        <v>6756</v>
      </c>
      <c r="E2899" s="256" t="s">
        <v>6757</v>
      </c>
      <c r="F2899" s="256" t="s">
        <v>6753</v>
      </c>
      <c r="G2899" s="257">
        <v>100</v>
      </c>
      <c r="I2899" s="257">
        <v>63743.76</v>
      </c>
    </row>
    <row r="2900" spans="3:9" x14ac:dyDescent="0.2">
      <c r="C2900" s="255">
        <v>45553</v>
      </c>
      <c r="D2900" s="256" t="s">
        <v>6758</v>
      </c>
      <c r="E2900" s="256" t="s">
        <v>6759</v>
      </c>
      <c r="F2900" s="256" t="s">
        <v>6753</v>
      </c>
      <c r="G2900" s="257">
        <v>100</v>
      </c>
      <c r="I2900" s="257">
        <v>63643.76</v>
      </c>
    </row>
    <row r="2901" spans="3:9" x14ac:dyDescent="0.2">
      <c r="C2901" s="255">
        <v>45553</v>
      </c>
      <c r="D2901" s="256" t="s">
        <v>6760</v>
      </c>
      <c r="E2901" s="256" t="s">
        <v>6761</v>
      </c>
      <c r="F2901" s="256" t="s">
        <v>6753</v>
      </c>
      <c r="G2901" s="257">
        <v>290</v>
      </c>
      <c r="I2901" s="257">
        <v>63353.760000000002</v>
      </c>
    </row>
    <row r="2902" spans="3:9" x14ac:dyDescent="0.2">
      <c r="C2902" s="255">
        <v>45554</v>
      </c>
      <c r="D2902" s="256" t="s">
        <v>6762</v>
      </c>
      <c r="E2902" s="256" t="s">
        <v>6763</v>
      </c>
      <c r="F2902" s="256" t="s">
        <v>6764</v>
      </c>
      <c r="H2902" s="257">
        <v>1000</v>
      </c>
      <c r="I2902" s="257">
        <v>64353.760000000002</v>
      </c>
    </row>
    <row r="2903" spans="3:9" x14ac:dyDescent="0.2">
      <c r="C2903" s="255">
        <v>45554</v>
      </c>
      <c r="D2903" s="256" t="s">
        <v>6765</v>
      </c>
      <c r="E2903" s="256" t="s">
        <v>6766</v>
      </c>
      <c r="F2903" s="256" t="s">
        <v>6764</v>
      </c>
      <c r="G2903" s="257">
        <v>473</v>
      </c>
      <c r="I2903" s="257">
        <v>63880.76</v>
      </c>
    </row>
    <row r="2904" spans="3:9" x14ac:dyDescent="0.2">
      <c r="C2904" s="255">
        <v>45554</v>
      </c>
      <c r="D2904" s="256" t="s">
        <v>6767</v>
      </c>
      <c r="E2904" s="256" t="s">
        <v>6768</v>
      </c>
      <c r="F2904" s="256" t="s">
        <v>6764</v>
      </c>
      <c r="G2904" s="257">
        <v>296</v>
      </c>
      <c r="I2904" s="257">
        <v>63584.76</v>
      </c>
    </row>
    <row r="2905" spans="3:9" x14ac:dyDescent="0.2">
      <c r="C2905" s="255">
        <v>45554</v>
      </c>
      <c r="D2905" s="256" t="s">
        <v>6769</v>
      </c>
      <c r="E2905" s="256" t="s">
        <v>6770</v>
      </c>
      <c r="F2905" s="256" t="s">
        <v>6764</v>
      </c>
      <c r="G2905" s="257">
        <v>167.53</v>
      </c>
      <c r="I2905" s="257">
        <v>63417.23</v>
      </c>
    </row>
    <row r="2906" spans="3:9" x14ac:dyDescent="0.2">
      <c r="C2906" s="255">
        <v>45554</v>
      </c>
      <c r="D2906" s="256" t="s">
        <v>6771</v>
      </c>
      <c r="E2906" s="256" t="s">
        <v>6772</v>
      </c>
      <c r="F2906" s="256" t="s">
        <v>6764</v>
      </c>
      <c r="H2906" s="257">
        <v>43.67</v>
      </c>
      <c r="I2906" s="257">
        <v>63460.9</v>
      </c>
    </row>
    <row r="2907" spans="3:9" x14ac:dyDescent="0.2">
      <c r="C2907" s="255">
        <v>45554</v>
      </c>
      <c r="D2907" s="256" t="s">
        <v>6773</v>
      </c>
      <c r="E2907" s="256" t="s">
        <v>6774</v>
      </c>
      <c r="F2907" s="256" t="s">
        <v>6764</v>
      </c>
      <c r="G2907" s="257">
        <v>100</v>
      </c>
      <c r="I2907" s="257">
        <v>63360.9</v>
      </c>
    </row>
    <row r="2908" spans="3:9" x14ac:dyDescent="0.2">
      <c r="C2908" s="255">
        <v>45554</v>
      </c>
      <c r="D2908" s="256" t="s">
        <v>6775</v>
      </c>
      <c r="E2908" s="256" t="s">
        <v>6776</v>
      </c>
      <c r="F2908" s="256" t="s">
        <v>6764</v>
      </c>
      <c r="H2908" s="257">
        <v>473</v>
      </c>
      <c r="I2908" s="257">
        <v>63833.9</v>
      </c>
    </row>
    <row r="2909" spans="3:9" x14ac:dyDescent="0.2">
      <c r="C2909" s="255">
        <v>45554</v>
      </c>
      <c r="D2909" s="256" t="s">
        <v>6777</v>
      </c>
      <c r="E2909" s="256" t="s">
        <v>6778</v>
      </c>
      <c r="F2909" s="256" t="s">
        <v>6764</v>
      </c>
      <c r="G2909" s="257">
        <v>190</v>
      </c>
      <c r="I2909" s="257">
        <v>63643.9</v>
      </c>
    </row>
    <row r="2910" spans="3:9" x14ac:dyDescent="0.2">
      <c r="C2910" s="255">
        <v>45554</v>
      </c>
      <c r="D2910" s="256" t="s">
        <v>6779</v>
      </c>
      <c r="E2910" s="256" t="s">
        <v>6780</v>
      </c>
      <c r="F2910" s="256" t="s">
        <v>6764</v>
      </c>
      <c r="G2910" s="257">
        <v>156.55000000000001</v>
      </c>
      <c r="I2910" s="257">
        <v>63487.35</v>
      </c>
    </row>
    <row r="2911" spans="3:9" x14ac:dyDescent="0.2">
      <c r="C2911" s="255">
        <v>45554</v>
      </c>
      <c r="D2911" s="256" t="s">
        <v>6781</v>
      </c>
      <c r="E2911" s="256" t="s">
        <v>6782</v>
      </c>
      <c r="F2911" s="256" t="s">
        <v>6783</v>
      </c>
      <c r="G2911" s="257">
        <v>242.84</v>
      </c>
      <c r="I2911" s="257">
        <v>63244.51</v>
      </c>
    </row>
    <row r="2912" spans="3:9" x14ac:dyDescent="0.2">
      <c r="C2912" s="255">
        <v>45555</v>
      </c>
      <c r="D2912" s="256" t="s">
        <v>6784</v>
      </c>
      <c r="E2912" s="256" t="s">
        <v>6785</v>
      </c>
      <c r="F2912" s="256" t="s">
        <v>6783</v>
      </c>
      <c r="G2912" s="257">
        <v>120</v>
      </c>
      <c r="I2912" s="257">
        <v>63124.51</v>
      </c>
    </row>
    <row r="2913" spans="3:9" x14ac:dyDescent="0.2">
      <c r="C2913" s="255">
        <v>45555</v>
      </c>
      <c r="D2913" s="256" t="s">
        <v>6786</v>
      </c>
      <c r="E2913" s="256" t="s">
        <v>6787</v>
      </c>
      <c r="F2913" s="256" t="s">
        <v>6783</v>
      </c>
      <c r="G2913" s="257">
        <v>30</v>
      </c>
      <c r="I2913" s="257">
        <v>63094.51</v>
      </c>
    </row>
    <row r="2914" spans="3:9" x14ac:dyDescent="0.2">
      <c r="C2914" s="255">
        <v>45555</v>
      </c>
      <c r="D2914" s="256" t="s">
        <v>6788</v>
      </c>
      <c r="E2914" s="256" t="s">
        <v>6789</v>
      </c>
      <c r="F2914" s="256" t="s">
        <v>6783</v>
      </c>
      <c r="G2914" s="257">
        <v>0.7</v>
      </c>
      <c r="I2914" s="257">
        <v>63093.81</v>
      </c>
    </row>
    <row r="2915" spans="3:9" x14ac:dyDescent="0.2">
      <c r="C2915" s="255">
        <v>45555</v>
      </c>
      <c r="D2915" s="256" t="s">
        <v>6790</v>
      </c>
      <c r="E2915" s="256" t="s">
        <v>6791</v>
      </c>
      <c r="F2915" s="256" t="s">
        <v>6783</v>
      </c>
      <c r="G2915" s="257">
        <v>25</v>
      </c>
      <c r="I2915" s="257">
        <v>63068.81</v>
      </c>
    </row>
    <row r="2916" spans="3:9" x14ac:dyDescent="0.2">
      <c r="C2916" s="255">
        <v>45555</v>
      </c>
      <c r="D2916" s="256" t="s">
        <v>6792</v>
      </c>
      <c r="E2916" s="256" t="s">
        <v>6793</v>
      </c>
      <c r="F2916" s="256" t="s">
        <v>6783</v>
      </c>
      <c r="G2916" s="257">
        <v>670</v>
      </c>
      <c r="I2916" s="257">
        <v>62398.81</v>
      </c>
    </row>
    <row r="2917" spans="3:9" x14ac:dyDescent="0.2">
      <c r="C2917" s="255">
        <v>45555</v>
      </c>
      <c r="D2917" s="256" t="s">
        <v>6794</v>
      </c>
      <c r="E2917" s="256" t="s">
        <v>6795</v>
      </c>
      <c r="F2917" s="256" t="s">
        <v>6783</v>
      </c>
      <c r="G2917" s="257">
        <v>100</v>
      </c>
      <c r="I2917" s="257">
        <v>62298.81</v>
      </c>
    </row>
    <row r="2918" spans="3:9" x14ac:dyDescent="0.2">
      <c r="C2918" s="255">
        <v>45555</v>
      </c>
      <c r="D2918" s="256" t="s">
        <v>6796</v>
      </c>
      <c r="E2918" s="256" t="s">
        <v>6797</v>
      </c>
      <c r="F2918" s="256" t="s">
        <v>6783</v>
      </c>
      <c r="G2918" s="257">
        <v>175</v>
      </c>
      <c r="I2918" s="257">
        <v>62123.81</v>
      </c>
    </row>
    <row r="2919" spans="3:9" x14ac:dyDescent="0.2">
      <c r="C2919" s="255">
        <v>45555</v>
      </c>
      <c r="D2919" s="256" t="s">
        <v>6798</v>
      </c>
      <c r="E2919" s="256" t="s">
        <v>6799</v>
      </c>
      <c r="F2919" s="256" t="s">
        <v>6783</v>
      </c>
      <c r="G2919" s="257">
        <v>2925</v>
      </c>
      <c r="I2919" s="257">
        <v>59198.81</v>
      </c>
    </row>
    <row r="2920" spans="3:9" x14ac:dyDescent="0.2">
      <c r="C2920" s="255">
        <v>45555</v>
      </c>
      <c r="D2920" s="256" t="s">
        <v>6800</v>
      </c>
      <c r="E2920" s="256" t="s">
        <v>6801</v>
      </c>
      <c r="F2920" s="256" t="s">
        <v>6783</v>
      </c>
      <c r="G2920" s="257">
        <v>111.8</v>
      </c>
      <c r="I2920" s="257">
        <v>59087.01</v>
      </c>
    </row>
    <row r="2921" spans="3:9" x14ac:dyDescent="0.2">
      <c r="C2921" s="255">
        <v>45555</v>
      </c>
      <c r="D2921" s="256" t="s">
        <v>6802</v>
      </c>
      <c r="E2921" s="256" t="s">
        <v>6803</v>
      </c>
      <c r="F2921" s="256" t="s">
        <v>6783</v>
      </c>
      <c r="G2921" s="257">
        <v>139.97999999999999</v>
      </c>
      <c r="I2921" s="257">
        <v>58947.03</v>
      </c>
    </row>
    <row r="2922" spans="3:9" x14ac:dyDescent="0.2">
      <c r="C2922" s="255">
        <v>45556</v>
      </c>
      <c r="D2922" s="256" t="s">
        <v>6804</v>
      </c>
      <c r="E2922" s="256" t="s">
        <v>6805</v>
      </c>
      <c r="F2922" s="256" t="s">
        <v>6806</v>
      </c>
      <c r="G2922" s="257">
        <v>975</v>
      </c>
      <c r="I2922" s="257">
        <v>57972.03</v>
      </c>
    </row>
    <row r="2923" spans="3:9" x14ac:dyDescent="0.2">
      <c r="C2923" s="255">
        <v>45556</v>
      </c>
      <c r="D2923" s="256" t="s">
        <v>6807</v>
      </c>
      <c r="E2923" s="256" t="s">
        <v>6808</v>
      </c>
      <c r="F2923" s="256" t="s">
        <v>6806</v>
      </c>
      <c r="G2923" s="257">
        <v>134</v>
      </c>
      <c r="I2923" s="257">
        <v>57838.03</v>
      </c>
    </row>
    <row r="2924" spans="3:9" x14ac:dyDescent="0.2">
      <c r="C2924" s="255">
        <v>45556</v>
      </c>
      <c r="D2924" s="256" t="s">
        <v>6809</v>
      </c>
      <c r="E2924" s="256" t="s">
        <v>6810</v>
      </c>
      <c r="F2924" s="256" t="s">
        <v>6806</v>
      </c>
      <c r="G2924" s="257">
        <v>144.80000000000001</v>
      </c>
      <c r="I2924" s="257">
        <v>57693.23</v>
      </c>
    </row>
    <row r="2925" spans="3:9" x14ac:dyDescent="0.2">
      <c r="C2925" s="255">
        <v>45556</v>
      </c>
      <c r="D2925" s="256" t="s">
        <v>6811</v>
      </c>
      <c r="E2925" s="256" t="s">
        <v>6812</v>
      </c>
      <c r="F2925" s="256" t="s">
        <v>6806</v>
      </c>
      <c r="G2925" s="257">
        <v>157.25</v>
      </c>
      <c r="I2925" s="257">
        <v>57535.98</v>
      </c>
    </row>
    <row r="2926" spans="3:9" x14ac:dyDescent="0.2">
      <c r="C2926" s="255">
        <v>45556</v>
      </c>
      <c r="D2926" s="256" t="s">
        <v>6813</v>
      </c>
      <c r="E2926" s="256" t="s">
        <v>6814</v>
      </c>
      <c r="F2926" s="256" t="s">
        <v>6806</v>
      </c>
      <c r="G2926" s="257">
        <v>340</v>
      </c>
      <c r="I2926" s="257">
        <v>57195.98</v>
      </c>
    </row>
    <row r="2927" spans="3:9" x14ac:dyDescent="0.2">
      <c r="C2927" s="255">
        <v>45556</v>
      </c>
      <c r="D2927" s="256" t="s">
        <v>6815</v>
      </c>
      <c r="E2927" s="256" t="s">
        <v>6816</v>
      </c>
      <c r="F2927" s="256" t="s">
        <v>6806</v>
      </c>
      <c r="G2927" s="257">
        <v>100</v>
      </c>
      <c r="I2927" s="257">
        <v>57095.98</v>
      </c>
    </row>
    <row r="2928" spans="3:9" x14ac:dyDescent="0.2">
      <c r="C2928" s="255">
        <v>45557</v>
      </c>
      <c r="D2928" s="256" t="s">
        <v>6817</v>
      </c>
      <c r="E2928" s="256" t="s">
        <v>6818</v>
      </c>
      <c r="F2928" s="256" t="s">
        <v>6819</v>
      </c>
      <c r="G2928" s="257">
        <v>2399</v>
      </c>
      <c r="I2928" s="257">
        <v>54696.98</v>
      </c>
    </row>
    <row r="2929" spans="3:9" x14ac:dyDescent="0.2">
      <c r="C2929" s="255">
        <v>45557</v>
      </c>
      <c r="D2929" s="256" t="s">
        <v>6820</v>
      </c>
      <c r="E2929" s="256" t="s">
        <v>6821</v>
      </c>
      <c r="F2929" s="256" t="s">
        <v>6819</v>
      </c>
      <c r="G2929" s="257">
        <v>160.80000000000001</v>
      </c>
      <c r="I2929" s="257">
        <v>54536.18</v>
      </c>
    </row>
    <row r="2930" spans="3:9" x14ac:dyDescent="0.2">
      <c r="C2930" s="255">
        <v>45557</v>
      </c>
      <c r="D2930" s="256" t="s">
        <v>6822</v>
      </c>
      <c r="E2930" s="256" t="s">
        <v>6823</v>
      </c>
      <c r="F2930" s="256" t="s">
        <v>6819</v>
      </c>
      <c r="G2930" s="257">
        <v>243.75</v>
      </c>
      <c r="I2930" s="257">
        <v>54292.43</v>
      </c>
    </row>
    <row r="2931" spans="3:9" x14ac:dyDescent="0.2">
      <c r="C2931" s="255">
        <v>45558</v>
      </c>
      <c r="D2931" s="256" t="s">
        <v>6824</v>
      </c>
      <c r="E2931" s="256" t="s">
        <v>6825</v>
      </c>
      <c r="F2931" s="256" t="s">
        <v>6826</v>
      </c>
      <c r="G2931" s="257">
        <v>5</v>
      </c>
      <c r="I2931" s="257">
        <v>54287.43</v>
      </c>
    </row>
    <row r="2932" spans="3:9" x14ac:dyDescent="0.2">
      <c r="C2932" s="255">
        <v>45558</v>
      </c>
      <c r="D2932" s="256" t="s">
        <v>6827</v>
      </c>
      <c r="E2932" s="256" t="s">
        <v>6828</v>
      </c>
      <c r="F2932" s="256" t="s">
        <v>6826</v>
      </c>
      <c r="G2932" s="257">
        <v>585</v>
      </c>
      <c r="I2932" s="257">
        <v>53702.43</v>
      </c>
    </row>
    <row r="2933" spans="3:9" x14ac:dyDescent="0.2">
      <c r="C2933" s="255">
        <v>45558</v>
      </c>
      <c r="D2933" s="256" t="s">
        <v>6829</v>
      </c>
      <c r="E2933" s="256" t="s">
        <v>6830</v>
      </c>
      <c r="F2933" s="256" t="s">
        <v>6826</v>
      </c>
      <c r="G2933" s="257">
        <v>59.07</v>
      </c>
      <c r="I2933" s="257">
        <v>53643.360000000001</v>
      </c>
    </row>
    <row r="2934" spans="3:9" x14ac:dyDescent="0.2">
      <c r="C2934" s="255">
        <v>45558</v>
      </c>
      <c r="D2934" s="256" t="s">
        <v>6831</v>
      </c>
      <c r="E2934" s="256" t="s">
        <v>6832</v>
      </c>
      <c r="F2934" s="256" t="s">
        <v>6826</v>
      </c>
      <c r="G2934" s="257">
        <v>157.04</v>
      </c>
      <c r="I2934" s="257">
        <v>53486.32</v>
      </c>
    </row>
    <row r="2935" spans="3:9" x14ac:dyDescent="0.2">
      <c r="C2935" s="255">
        <v>45558</v>
      </c>
      <c r="D2935" s="256" t="s">
        <v>6833</v>
      </c>
      <c r="E2935" s="256" t="s">
        <v>6834</v>
      </c>
      <c r="F2935" s="256" t="s">
        <v>6826</v>
      </c>
      <c r="H2935" s="257">
        <v>157.04</v>
      </c>
      <c r="I2935" s="257">
        <v>53643.360000000001</v>
      </c>
    </row>
    <row r="2936" spans="3:9" x14ac:dyDescent="0.2">
      <c r="C2936" s="255">
        <v>45559</v>
      </c>
      <c r="D2936" s="256" t="s">
        <v>6835</v>
      </c>
      <c r="E2936" s="256" t="s">
        <v>6836</v>
      </c>
      <c r="F2936" s="256" t="s">
        <v>6837</v>
      </c>
      <c r="G2936" s="257">
        <v>130</v>
      </c>
      <c r="I2936" s="257">
        <v>53513.36</v>
      </c>
    </row>
    <row r="2937" spans="3:9" x14ac:dyDescent="0.2">
      <c r="C2937" s="255">
        <v>45559</v>
      </c>
      <c r="D2937" s="256" t="s">
        <v>6838</v>
      </c>
      <c r="E2937" s="256" t="s">
        <v>6839</v>
      </c>
      <c r="F2937" s="256" t="s">
        <v>6837</v>
      </c>
      <c r="G2937" s="257">
        <v>140</v>
      </c>
      <c r="I2937" s="257">
        <v>53373.36</v>
      </c>
    </row>
    <row r="2938" spans="3:9" x14ac:dyDescent="0.2">
      <c r="C2938" s="255">
        <v>45559</v>
      </c>
      <c r="D2938" s="256" t="s">
        <v>6840</v>
      </c>
      <c r="E2938" s="256" t="s">
        <v>6841</v>
      </c>
      <c r="F2938" s="256" t="s">
        <v>6837</v>
      </c>
      <c r="G2938" s="257">
        <v>90</v>
      </c>
      <c r="I2938" s="257">
        <v>53283.360000000001</v>
      </c>
    </row>
    <row r="2939" spans="3:9" x14ac:dyDescent="0.2">
      <c r="C2939" s="255">
        <v>45559</v>
      </c>
      <c r="D2939" s="256" t="s">
        <v>6842</v>
      </c>
      <c r="E2939" s="256" t="s">
        <v>6843</v>
      </c>
      <c r="F2939" s="256" t="s">
        <v>6837</v>
      </c>
      <c r="G2939" s="257">
        <v>40</v>
      </c>
      <c r="I2939" s="257">
        <v>53243.360000000001</v>
      </c>
    </row>
    <row r="2940" spans="3:9" x14ac:dyDescent="0.2">
      <c r="C2940" s="255">
        <v>45559</v>
      </c>
      <c r="D2940" s="256" t="s">
        <v>6844</v>
      </c>
      <c r="E2940" s="256" t="s">
        <v>6845</v>
      </c>
      <c r="F2940" s="256" t="s">
        <v>6837</v>
      </c>
      <c r="G2940" s="257">
        <v>25</v>
      </c>
      <c r="I2940" s="257">
        <v>53218.36</v>
      </c>
    </row>
    <row r="2941" spans="3:9" x14ac:dyDescent="0.2">
      <c r="C2941" s="255">
        <v>45560</v>
      </c>
      <c r="D2941" s="256" t="s">
        <v>6846</v>
      </c>
      <c r="E2941" s="256" t="s">
        <v>6847</v>
      </c>
      <c r="F2941" s="256" t="s">
        <v>6848</v>
      </c>
      <c r="G2941" s="257">
        <v>100.5</v>
      </c>
      <c r="I2941" s="257">
        <v>53117.86</v>
      </c>
    </row>
    <row r="2942" spans="3:9" x14ac:dyDescent="0.2">
      <c r="C2942" s="255">
        <v>45560</v>
      </c>
      <c r="D2942" s="256" t="s">
        <v>6849</v>
      </c>
      <c r="E2942" s="256" t="s">
        <v>6850</v>
      </c>
      <c r="F2942" s="256" t="s">
        <v>6848</v>
      </c>
      <c r="G2942" s="257">
        <v>100.5</v>
      </c>
      <c r="I2942" s="257">
        <v>53017.36</v>
      </c>
    </row>
    <row r="2943" spans="3:9" x14ac:dyDescent="0.2">
      <c r="C2943" s="255">
        <v>45560</v>
      </c>
      <c r="D2943" s="256" t="s">
        <v>6851</v>
      </c>
      <c r="E2943" s="256" t="s">
        <v>6852</v>
      </c>
      <c r="F2943" s="256" t="s">
        <v>6848</v>
      </c>
      <c r="G2943" s="257">
        <v>160</v>
      </c>
      <c r="I2943" s="257">
        <v>52857.36</v>
      </c>
    </row>
    <row r="2944" spans="3:9" x14ac:dyDescent="0.2">
      <c r="C2944" s="255">
        <v>45560</v>
      </c>
      <c r="D2944" s="256" t="s">
        <v>6853</v>
      </c>
      <c r="E2944" s="256" t="s">
        <v>6854</v>
      </c>
      <c r="F2944" s="256" t="s">
        <v>6848</v>
      </c>
      <c r="G2944" s="257">
        <v>260</v>
      </c>
      <c r="I2944" s="257">
        <v>52597.36</v>
      </c>
    </row>
    <row r="2945" spans="3:9" x14ac:dyDescent="0.2">
      <c r="C2945" s="255">
        <v>45560</v>
      </c>
      <c r="D2945" s="256" t="s">
        <v>6855</v>
      </c>
      <c r="E2945" s="256" t="s">
        <v>6856</v>
      </c>
      <c r="F2945" s="256" t="s">
        <v>6848</v>
      </c>
      <c r="G2945" s="257">
        <v>458.01</v>
      </c>
      <c r="I2945" s="257">
        <v>52139.35</v>
      </c>
    </row>
    <row r="2946" spans="3:9" x14ac:dyDescent="0.2">
      <c r="C2946" s="255">
        <v>45560</v>
      </c>
      <c r="D2946" s="256" t="s">
        <v>6857</v>
      </c>
      <c r="E2946" s="256" t="s">
        <v>6858</v>
      </c>
      <c r="F2946" s="256" t="s">
        <v>6848</v>
      </c>
      <c r="G2946" s="257">
        <v>40</v>
      </c>
      <c r="I2946" s="257">
        <v>52099.35</v>
      </c>
    </row>
    <row r="2947" spans="3:9" x14ac:dyDescent="0.2">
      <c r="C2947" s="255">
        <v>45561</v>
      </c>
      <c r="D2947" s="256" t="s">
        <v>6859</v>
      </c>
      <c r="E2947" s="256" t="s">
        <v>6860</v>
      </c>
      <c r="F2947" s="256" t="s">
        <v>6861</v>
      </c>
      <c r="G2947" s="257">
        <v>850</v>
      </c>
      <c r="I2947" s="257">
        <v>51249.35</v>
      </c>
    </row>
    <row r="2948" spans="3:9" x14ac:dyDescent="0.2">
      <c r="C2948" s="255">
        <v>45561</v>
      </c>
      <c r="D2948" s="256" t="s">
        <v>6862</v>
      </c>
      <c r="E2948" s="256" t="s">
        <v>6863</v>
      </c>
      <c r="F2948" s="256" t="s">
        <v>6861</v>
      </c>
      <c r="G2948" s="257">
        <v>140</v>
      </c>
      <c r="I2948" s="257">
        <v>51109.35</v>
      </c>
    </row>
    <row r="2949" spans="3:9" x14ac:dyDescent="0.2">
      <c r="C2949" s="255">
        <v>45561</v>
      </c>
      <c r="D2949" s="256" t="s">
        <v>6864</v>
      </c>
      <c r="E2949" s="256" t="s">
        <v>6865</v>
      </c>
      <c r="F2949" s="256" t="s">
        <v>6861</v>
      </c>
      <c r="G2949" s="257">
        <v>99</v>
      </c>
      <c r="I2949" s="257">
        <v>51010.35</v>
      </c>
    </row>
    <row r="2950" spans="3:9" x14ac:dyDescent="0.2">
      <c r="C2950" s="255">
        <v>45561</v>
      </c>
      <c r="D2950" s="256" t="s">
        <v>6866</v>
      </c>
      <c r="E2950" s="256" t="s">
        <v>6867</v>
      </c>
      <c r="F2950" s="256" t="s">
        <v>6861</v>
      </c>
      <c r="H2950" s="257">
        <v>99</v>
      </c>
      <c r="I2950" s="257">
        <v>51109.35</v>
      </c>
    </row>
    <row r="2951" spans="3:9" x14ac:dyDescent="0.2">
      <c r="C2951" s="255">
        <v>45562</v>
      </c>
      <c r="D2951" s="256" t="s">
        <v>6868</v>
      </c>
      <c r="E2951" s="256" t="s">
        <v>6869</v>
      </c>
      <c r="F2951" s="256" t="s">
        <v>6870</v>
      </c>
      <c r="G2951" s="257">
        <v>40</v>
      </c>
      <c r="I2951" s="257">
        <v>51069.35</v>
      </c>
    </row>
    <row r="2952" spans="3:9" x14ac:dyDescent="0.2">
      <c r="C2952" s="255">
        <v>45562</v>
      </c>
      <c r="D2952" s="256" t="s">
        <v>6871</v>
      </c>
      <c r="E2952" s="256" t="s">
        <v>6872</v>
      </c>
      <c r="F2952" s="256" t="s">
        <v>6870</v>
      </c>
      <c r="G2952" s="257">
        <v>18</v>
      </c>
      <c r="I2952" s="257">
        <v>51051.35</v>
      </c>
    </row>
    <row r="2953" spans="3:9" x14ac:dyDescent="0.2">
      <c r="C2953" s="255">
        <v>45562</v>
      </c>
      <c r="D2953" s="256" t="s">
        <v>6873</v>
      </c>
      <c r="E2953" s="256" t="s">
        <v>6874</v>
      </c>
      <c r="F2953" s="256" t="s">
        <v>6870</v>
      </c>
      <c r="G2953" s="257">
        <v>222.8</v>
      </c>
      <c r="I2953" s="257">
        <v>50828.55</v>
      </c>
    </row>
    <row r="2954" spans="3:9" x14ac:dyDescent="0.2">
      <c r="C2954" s="255">
        <v>45562</v>
      </c>
      <c r="D2954" s="256" t="s">
        <v>6875</v>
      </c>
      <c r="E2954" s="256" t="s">
        <v>6876</v>
      </c>
      <c r="F2954" s="256" t="s">
        <v>6870</v>
      </c>
      <c r="G2954" s="257">
        <v>168.4</v>
      </c>
      <c r="I2954" s="257">
        <v>50660.15</v>
      </c>
    </row>
    <row r="2955" spans="3:9" x14ac:dyDescent="0.2">
      <c r="C2955" s="255">
        <v>45562</v>
      </c>
      <c r="D2955" s="256" t="s">
        <v>6877</v>
      </c>
      <c r="E2955" s="256" t="s">
        <v>6878</v>
      </c>
      <c r="F2955" s="256" t="s">
        <v>6870</v>
      </c>
      <c r="G2955" s="257">
        <v>44</v>
      </c>
      <c r="I2955" s="257">
        <v>50616.15</v>
      </c>
    </row>
    <row r="2956" spans="3:9" x14ac:dyDescent="0.2">
      <c r="C2956" s="255">
        <v>45562</v>
      </c>
      <c r="D2956" s="256" t="s">
        <v>6879</v>
      </c>
      <c r="E2956" s="256" t="s">
        <v>6880</v>
      </c>
      <c r="F2956" s="256" t="s">
        <v>6870</v>
      </c>
      <c r="G2956" s="257">
        <v>121.22</v>
      </c>
      <c r="I2956" s="257">
        <v>50494.93</v>
      </c>
    </row>
    <row r="2957" spans="3:9" x14ac:dyDescent="0.2">
      <c r="C2957" s="255">
        <v>45562</v>
      </c>
      <c r="D2957" s="256" t="s">
        <v>6881</v>
      </c>
      <c r="E2957" s="256" t="s">
        <v>6882</v>
      </c>
      <c r="F2957" s="256" t="s">
        <v>6870</v>
      </c>
      <c r="G2957" s="257">
        <v>160.19</v>
      </c>
      <c r="I2957" s="257">
        <v>50334.74</v>
      </c>
    </row>
    <row r="2958" spans="3:9" x14ac:dyDescent="0.2">
      <c r="C2958" s="255">
        <v>45562</v>
      </c>
      <c r="D2958" s="256" t="s">
        <v>6883</v>
      </c>
      <c r="E2958" s="256" t="s">
        <v>6884</v>
      </c>
      <c r="F2958" s="256" t="s">
        <v>6870</v>
      </c>
      <c r="G2958" s="257">
        <v>90</v>
      </c>
      <c r="I2958" s="257">
        <v>50244.74</v>
      </c>
    </row>
    <row r="2959" spans="3:9" x14ac:dyDescent="0.2">
      <c r="C2959" s="255">
        <v>45562</v>
      </c>
      <c r="D2959" s="256" t="s">
        <v>6885</v>
      </c>
      <c r="E2959" s="256" t="s">
        <v>6886</v>
      </c>
      <c r="F2959" s="256" t="s">
        <v>6887</v>
      </c>
      <c r="G2959" s="257">
        <v>154</v>
      </c>
      <c r="I2959" s="257">
        <v>50090.74</v>
      </c>
    </row>
    <row r="2960" spans="3:9" x14ac:dyDescent="0.2">
      <c r="C2960" s="255">
        <v>45563</v>
      </c>
      <c r="D2960" s="256" t="s">
        <v>6888</v>
      </c>
      <c r="E2960" s="256" t="s">
        <v>6889</v>
      </c>
      <c r="F2960" s="256" t="s">
        <v>6887</v>
      </c>
      <c r="G2960" s="257">
        <v>166.68</v>
      </c>
      <c r="I2960" s="257">
        <v>49924.06</v>
      </c>
    </row>
    <row r="2961" spans="3:9" x14ac:dyDescent="0.2">
      <c r="C2961" s="255">
        <v>45563</v>
      </c>
      <c r="D2961" s="256" t="s">
        <v>6890</v>
      </c>
      <c r="E2961" s="256" t="s">
        <v>6891</v>
      </c>
      <c r="F2961" s="256" t="s">
        <v>6887</v>
      </c>
      <c r="G2961" s="257">
        <v>160</v>
      </c>
      <c r="I2961" s="257">
        <v>49764.06</v>
      </c>
    </row>
    <row r="2962" spans="3:9" x14ac:dyDescent="0.2">
      <c r="C2962" s="255">
        <v>45563</v>
      </c>
      <c r="D2962" s="256" t="s">
        <v>6892</v>
      </c>
      <c r="E2962" s="256" t="s">
        <v>6893</v>
      </c>
      <c r="F2962" s="256" t="s">
        <v>6887</v>
      </c>
      <c r="G2962" s="257">
        <v>830</v>
      </c>
      <c r="I2962" s="257">
        <v>48934.06</v>
      </c>
    </row>
    <row r="2963" spans="3:9" x14ac:dyDescent="0.2">
      <c r="C2963" s="255">
        <v>45563</v>
      </c>
      <c r="D2963" s="256" t="s">
        <v>6894</v>
      </c>
      <c r="E2963" s="256" t="s">
        <v>6895</v>
      </c>
      <c r="F2963" s="256" t="s">
        <v>6887</v>
      </c>
      <c r="G2963" s="257">
        <v>420</v>
      </c>
      <c r="I2963" s="257">
        <v>48514.06</v>
      </c>
    </row>
    <row r="2964" spans="3:9" x14ac:dyDescent="0.2">
      <c r="C2964" s="255">
        <v>45563</v>
      </c>
      <c r="D2964" s="256" t="s">
        <v>6896</v>
      </c>
      <c r="E2964" s="256" t="s">
        <v>6897</v>
      </c>
      <c r="F2964" s="256" t="s">
        <v>6887</v>
      </c>
      <c r="G2964" s="257">
        <v>135</v>
      </c>
      <c r="I2964" s="257">
        <v>48379.06</v>
      </c>
    </row>
    <row r="2965" spans="3:9" x14ac:dyDescent="0.2">
      <c r="C2965" s="255">
        <v>45563</v>
      </c>
      <c r="D2965" s="256" t="s">
        <v>6898</v>
      </c>
      <c r="E2965" s="256" t="s">
        <v>6899</v>
      </c>
      <c r="F2965" s="256" t="s">
        <v>6887</v>
      </c>
      <c r="G2965" s="257">
        <v>65</v>
      </c>
      <c r="I2965" s="257">
        <v>48314.06</v>
      </c>
    </row>
    <row r="2966" spans="3:9" x14ac:dyDescent="0.2">
      <c r="C2966" s="255">
        <v>45563</v>
      </c>
      <c r="D2966" s="256" t="s">
        <v>6900</v>
      </c>
      <c r="E2966" s="256" t="s">
        <v>6901</v>
      </c>
      <c r="F2966" s="256" t="s">
        <v>6887</v>
      </c>
      <c r="G2966" s="257">
        <v>192</v>
      </c>
      <c r="I2966" s="257">
        <v>48122.06</v>
      </c>
    </row>
    <row r="2967" spans="3:9" x14ac:dyDescent="0.2">
      <c r="C2967" s="255">
        <v>45564</v>
      </c>
      <c r="D2967" s="256" t="s">
        <v>6902</v>
      </c>
      <c r="E2967" s="256" t="s">
        <v>6903</v>
      </c>
      <c r="F2967" s="256" t="s">
        <v>6904</v>
      </c>
      <c r="G2967" s="257">
        <v>100</v>
      </c>
      <c r="I2967" s="257">
        <v>48022.06</v>
      </c>
    </row>
    <row r="2968" spans="3:9" x14ac:dyDescent="0.2">
      <c r="C2968" s="255">
        <v>45564</v>
      </c>
      <c r="D2968" s="256" t="s">
        <v>6905</v>
      </c>
      <c r="E2968" s="256" t="s">
        <v>6906</v>
      </c>
      <c r="F2968" s="256" t="s">
        <v>6904</v>
      </c>
      <c r="G2968" s="257">
        <v>40</v>
      </c>
      <c r="I2968" s="257">
        <v>47982.06</v>
      </c>
    </row>
    <row r="2969" spans="3:9" x14ac:dyDescent="0.2">
      <c r="C2969" s="255">
        <v>45564</v>
      </c>
      <c r="D2969" s="256" t="s">
        <v>6907</v>
      </c>
      <c r="E2969" s="256" t="s">
        <v>6908</v>
      </c>
      <c r="F2969" s="256" t="s">
        <v>6904</v>
      </c>
      <c r="H2969" s="257">
        <v>92.55</v>
      </c>
      <c r="I2969" s="257">
        <v>48074.61</v>
      </c>
    </row>
    <row r="2970" spans="3:9" x14ac:dyDescent="0.2">
      <c r="C2970" s="255">
        <v>45564</v>
      </c>
      <c r="D2970" s="256" t="s">
        <v>6909</v>
      </c>
      <c r="E2970" s="256" t="s">
        <v>6910</v>
      </c>
      <c r="F2970" s="256" t="s">
        <v>6904</v>
      </c>
      <c r="G2970" s="257">
        <v>122</v>
      </c>
      <c r="I2970" s="257">
        <v>47952.61</v>
      </c>
    </row>
    <row r="2971" spans="3:9" x14ac:dyDescent="0.2">
      <c r="C2971" s="255">
        <v>45565</v>
      </c>
      <c r="D2971" s="256" t="s">
        <v>6911</v>
      </c>
      <c r="E2971" s="256" t="s">
        <v>6912</v>
      </c>
      <c r="F2971" s="256" t="s">
        <v>6913</v>
      </c>
      <c r="G2971" s="257">
        <v>216.8</v>
      </c>
      <c r="I2971" s="257">
        <v>47735.81</v>
      </c>
    </row>
    <row r="2972" spans="3:9" x14ac:dyDescent="0.2">
      <c r="C2972" s="255">
        <v>45565</v>
      </c>
      <c r="D2972" s="256" t="s">
        <v>6914</v>
      </c>
      <c r="E2972" s="256" t="s">
        <v>6915</v>
      </c>
      <c r="F2972" s="256" t="s">
        <v>6913</v>
      </c>
      <c r="G2972" s="257">
        <v>256</v>
      </c>
      <c r="I2972" s="257">
        <v>47479.81</v>
      </c>
    </row>
    <row r="2973" spans="3:9" x14ac:dyDescent="0.2">
      <c r="C2973" s="255">
        <v>45565</v>
      </c>
      <c r="D2973" s="256" t="s">
        <v>6916</v>
      </c>
      <c r="E2973" s="256" t="s">
        <v>6917</v>
      </c>
      <c r="F2973" s="256" t="s">
        <v>6913</v>
      </c>
      <c r="G2973" s="257">
        <v>100</v>
      </c>
      <c r="I2973" s="257">
        <v>47379.81</v>
      </c>
    </row>
    <row r="2974" spans="3:9" x14ac:dyDescent="0.2">
      <c r="C2974" s="255">
        <v>45565</v>
      </c>
      <c r="D2974" s="256" t="s">
        <v>6918</v>
      </c>
      <c r="E2974" s="256" t="s">
        <v>6919</v>
      </c>
      <c r="F2974" s="256" t="s">
        <v>6913</v>
      </c>
      <c r="G2974" s="257">
        <v>120</v>
      </c>
      <c r="I2974" s="257">
        <v>47259.81</v>
      </c>
    </row>
    <row r="2975" spans="3:9" x14ac:dyDescent="0.2">
      <c r="C2975" s="255">
        <v>45566</v>
      </c>
      <c r="D2975" s="256" t="s">
        <v>6920</v>
      </c>
      <c r="E2975" s="256" t="s">
        <v>335</v>
      </c>
      <c r="F2975" s="256" t="s">
        <v>6913</v>
      </c>
      <c r="H2975" s="257">
        <v>1232</v>
      </c>
      <c r="I2975" s="257">
        <v>48491.81</v>
      </c>
    </row>
    <row r="2976" spans="3:9" x14ac:dyDescent="0.2">
      <c r="C2976" s="255">
        <v>45566</v>
      </c>
      <c r="D2976" s="256" t="s">
        <v>6921</v>
      </c>
      <c r="E2976" s="256" t="s">
        <v>6922</v>
      </c>
      <c r="F2976" s="256" t="s">
        <v>6923</v>
      </c>
      <c r="G2976" s="257">
        <v>120</v>
      </c>
      <c r="I2976" s="257">
        <v>48371.81</v>
      </c>
    </row>
    <row r="2977" spans="3:9" x14ac:dyDescent="0.2">
      <c r="C2977" s="255">
        <v>45566</v>
      </c>
      <c r="D2977" s="256" t="s">
        <v>6924</v>
      </c>
      <c r="E2977" s="256" t="s">
        <v>6925</v>
      </c>
      <c r="F2977" s="256" t="s">
        <v>6923</v>
      </c>
      <c r="G2977" s="257">
        <v>60</v>
      </c>
      <c r="I2977" s="257">
        <v>48311.81</v>
      </c>
    </row>
    <row r="2978" spans="3:9" x14ac:dyDescent="0.2">
      <c r="C2978" s="255">
        <v>45566</v>
      </c>
      <c r="D2978" s="256" t="s">
        <v>6926</v>
      </c>
      <c r="E2978" s="256" t="s">
        <v>6927</v>
      </c>
      <c r="F2978" s="256" t="s">
        <v>6923</v>
      </c>
      <c r="G2978" s="257">
        <v>60</v>
      </c>
      <c r="I2978" s="257">
        <v>48251.81</v>
      </c>
    </row>
    <row r="2979" spans="3:9" x14ac:dyDescent="0.2">
      <c r="C2979" s="255">
        <v>45566</v>
      </c>
      <c r="D2979" s="256" t="s">
        <v>6928</v>
      </c>
      <c r="E2979" s="256" t="s">
        <v>6929</v>
      </c>
      <c r="F2979" s="256" t="s">
        <v>6923</v>
      </c>
      <c r="G2979" s="257">
        <v>14430</v>
      </c>
      <c r="I2979" s="257">
        <v>33821.81</v>
      </c>
    </row>
    <row r="2980" spans="3:9" x14ac:dyDescent="0.2">
      <c r="C2980" s="255">
        <v>45566</v>
      </c>
      <c r="D2980" s="256" t="s">
        <v>6930</v>
      </c>
      <c r="E2980" s="256" t="s">
        <v>6931</v>
      </c>
      <c r="F2980" s="256" t="s">
        <v>6923</v>
      </c>
      <c r="H2980" s="257">
        <v>6500</v>
      </c>
      <c r="I2980" s="257">
        <v>40321.81</v>
      </c>
    </row>
    <row r="2981" spans="3:9" x14ac:dyDescent="0.2">
      <c r="C2981" s="255">
        <v>45566</v>
      </c>
      <c r="D2981" s="256" t="s">
        <v>6932</v>
      </c>
      <c r="E2981" s="256" t="s">
        <v>6933</v>
      </c>
      <c r="F2981" s="256" t="s">
        <v>6923</v>
      </c>
      <c r="H2981" s="257">
        <v>715</v>
      </c>
      <c r="I2981" s="257">
        <v>41036.81</v>
      </c>
    </row>
    <row r="2982" spans="3:9" x14ac:dyDescent="0.2">
      <c r="C2982" s="255">
        <v>45566</v>
      </c>
      <c r="D2982" s="256" t="s">
        <v>6934</v>
      </c>
      <c r="E2982" s="256" t="s">
        <v>6935</v>
      </c>
      <c r="F2982" s="256" t="s">
        <v>6923</v>
      </c>
      <c r="G2982" s="257">
        <v>133</v>
      </c>
      <c r="I2982" s="257">
        <v>40903.81</v>
      </c>
    </row>
    <row r="2983" spans="3:9" x14ac:dyDescent="0.2">
      <c r="C2983" s="255">
        <v>45566</v>
      </c>
      <c r="D2983" s="256" t="s">
        <v>6936</v>
      </c>
      <c r="E2983" s="256" t="s">
        <v>6937</v>
      </c>
      <c r="F2983" s="256" t="s">
        <v>6923</v>
      </c>
      <c r="G2983" s="257">
        <v>3891.22</v>
      </c>
      <c r="I2983" s="257">
        <v>37012.589999999997</v>
      </c>
    </row>
    <row r="2984" spans="3:9" x14ac:dyDescent="0.2">
      <c r="C2984" s="255">
        <v>45566</v>
      </c>
      <c r="D2984" s="256" t="s">
        <v>6938</v>
      </c>
      <c r="E2984" s="256" t="s">
        <v>6939</v>
      </c>
      <c r="F2984" s="256" t="s">
        <v>6923</v>
      </c>
      <c r="G2984" s="257">
        <v>460</v>
      </c>
      <c r="I2984" s="257">
        <v>36552.589999999997</v>
      </c>
    </row>
    <row r="2985" spans="3:9" x14ac:dyDescent="0.2">
      <c r="C2985" s="255">
        <v>45566</v>
      </c>
      <c r="D2985" s="256" t="s">
        <v>6940</v>
      </c>
      <c r="E2985" s="256" t="s">
        <v>6941</v>
      </c>
      <c r="F2985" s="256" t="s">
        <v>6923</v>
      </c>
      <c r="G2985" s="257">
        <v>80</v>
      </c>
      <c r="I2985" s="257">
        <v>36472.589999999997</v>
      </c>
    </row>
    <row r="2986" spans="3:9" x14ac:dyDescent="0.2">
      <c r="C2986" s="255">
        <v>45566</v>
      </c>
      <c r="D2986" s="256" t="s">
        <v>6942</v>
      </c>
      <c r="E2986" s="256" t="s">
        <v>6943</v>
      </c>
      <c r="F2986" s="256" t="s">
        <v>6923</v>
      </c>
      <c r="G2986" s="257">
        <v>513</v>
      </c>
      <c r="I2986" s="257">
        <v>35959.589999999997</v>
      </c>
    </row>
    <row r="2987" spans="3:9" x14ac:dyDescent="0.2">
      <c r="C2987" s="255">
        <v>45566</v>
      </c>
      <c r="D2987" s="256" t="s">
        <v>6944</v>
      </c>
      <c r="E2987" s="256" t="s">
        <v>6945</v>
      </c>
      <c r="F2987" s="256" t="s">
        <v>6923</v>
      </c>
      <c r="G2987" s="257">
        <v>319.98</v>
      </c>
      <c r="I2987" s="257">
        <v>35639.61</v>
      </c>
    </row>
    <row r="2988" spans="3:9" x14ac:dyDescent="0.2">
      <c r="C2988" s="255">
        <v>45567</v>
      </c>
      <c r="D2988" s="256" t="s">
        <v>6946</v>
      </c>
      <c r="E2988" s="256" t="s">
        <v>6947</v>
      </c>
      <c r="F2988" s="256" t="s">
        <v>6948</v>
      </c>
      <c r="G2988" s="257">
        <v>250</v>
      </c>
      <c r="I2988" s="257">
        <v>35389.61</v>
      </c>
    </row>
    <row r="2989" spans="3:9" x14ac:dyDescent="0.2">
      <c r="C2989" s="255">
        <v>45567</v>
      </c>
      <c r="D2989" s="256" t="s">
        <v>6949</v>
      </c>
      <c r="E2989" s="256" t="s">
        <v>6950</v>
      </c>
      <c r="F2989" s="256" t="s">
        <v>6948</v>
      </c>
      <c r="G2989" s="257">
        <v>70</v>
      </c>
      <c r="I2989" s="257">
        <v>35319.61</v>
      </c>
    </row>
    <row r="2990" spans="3:9" x14ac:dyDescent="0.2">
      <c r="C2990" s="255">
        <v>45567</v>
      </c>
      <c r="D2990" s="256" t="s">
        <v>6951</v>
      </c>
      <c r="E2990" s="256" t="s">
        <v>6952</v>
      </c>
      <c r="F2990" s="256" t="s">
        <v>6948</v>
      </c>
      <c r="G2990" s="257">
        <v>50</v>
      </c>
      <c r="I2990" s="257">
        <v>35269.61</v>
      </c>
    </row>
    <row r="2991" spans="3:9" x14ac:dyDescent="0.2">
      <c r="C2991" s="255">
        <v>45567</v>
      </c>
      <c r="D2991" s="256" t="s">
        <v>6953</v>
      </c>
      <c r="E2991" s="256" t="s">
        <v>6954</v>
      </c>
      <c r="F2991" s="256" t="s">
        <v>6948</v>
      </c>
      <c r="G2991" s="257">
        <v>221.99</v>
      </c>
      <c r="I2991" s="257">
        <v>35047.620000000003</v>
      </c>
    </row>
    <row r="2992" spans="3:9" x14ac:dyDescent="0.2">
      <c r="C2992" s="255">
        <v>45567</v>
      </c>
      <c r="D2992" s="256" t="s">
        <v>6955</v>
      </c>
      <c r="E2992" s="256" t="s">
        <v>6956</v>
      </c>
      <c r="F2992" s="256" t="s">
        <v>6948</v>
      </c>
      <c r="H2992" s="257">
        <v>83.63</v>
      </c>
      <c r="I2992" s="257">
        <v>35131.25</v>
      </c>
    </row>
    <row r="2993" spans="3:9" x14ac:dyDescent="0.2">
      <c r="C2993" s="255">
        <v>45568</v>
      </c>
      <c r="D2993" s="256" t="s">
        <v>6957</v>
      </c>
      <c r="E2993" s="256" t="s">
        <v>6958</v>
      </c>
      <c r="F2993" s="256" t="s">
        <v>6959</v>
      </c>
      <c r="G2993" s="257">
        <v>141</v>
      </c>
      <c r="I2993" s="257">
        <v>34990.25</v>
      </c>
    </row>
    <row r="2994" spans="3:9" x14ac:dyDescent="0.2">
      <c r="C2994" s="255">
        <v>45568</v>
      </c>
      <c r="D2994" s="256" t="s">
        <v>6960</v>
      </c>
      <c r="E2994" s="256" t="s">
        <v>6961</v>
      </c>
      <c r="F2994" s="256" t="s">
        <v>6959</v>
      </c>
      <c r="G2994" s="257">
        <v>135</v>
      </c>
      <c r="I2994" s="257">
        <v>34855.25</v>
      </c>
    </row>
    <row r="2995" spans="3:9" x14ac:dyDescent="0.2">
      <c r="C2995" s="255">
        <v>45568</v>
      </c>
      <c r="D2995" s="256" t="s">
        <v>6962</v>
      </c>
      <c r="E2995" s="256" t="s">
        <v>6963</v>
      </c>
      <c r="F2995" s="256" t="s">
        <v>6959</v>
      </c>
      <c r="G2995" s="257">
        <v>2</v>
      </c>
      <c r="I2995" s="257">
        <v>34853.25</v>
      </c>
    </row>
    <row r="2996" spans="3:9" x14ac:dyDescent="0.2">
      <c r="C2996" s="255">
        <v>45568</v>
      </c>
      <c r="D2996" s="256" t="s">
        <v>6964</v>
      </c>
      <c r="E2996" s="256" t="s">
        <v>6965</v>
      </c>
      <c r="F2996" s="256" t="s">
        <v>6959</v>
      </c>
      <c r="G2996" s="257">
        <v>280.27999999999997</v>
      </c>
      <c r="I2996" s="257">
        <v>34572.97</v>
      </c>
    </row>
    <row r="2997" spans="3:9" x14ac:dyDescent="0.2">
      <c r="C2997" s="255">
        <v>45569</v>
      </c>
      <c r="D2997" s="256" t="s">
        <v>6966</v>
      </c>
      <c r="E2997" s="256" t="s">
        <v>6967</v>
      </c>
      <c r="F2997" s="256" t="s">
        <v>6968</v>
      </c>
      <c r="G2997" s="257">
        <v>50</v>
      </c>
      <c r="I2997" s="257">
        <v>34522.97</v>
      </c>
    </row>
    <row r="2998" spans="3:9" x14ac:dyDescent="0.2">
      <c r="C2998" s="255">
        <v>45570</v>
      </c>
      <c r="D2998" s="256" t="s">
        <v>6969</v>
      </c>
      <c r="E2998" s="256" t="s">
        <v>6970</v>
      </c>
      <c r="F2998" s="256" t="s">
        <v>6971</v>
      </c>
      <c r="G2998" s="257">
        <v>20</v>
      </c>
      <c r="I2998" s="257">
        <v>34502.97</v>
      </c>
    </row>
    <row r="2999" spans="3:9" x14ac:dyDescent="0.2">
      <c r="C2999" s="255">
        <v>45570</v>
      </c>
      <c r="D2999" s="256" t="s">
        <v>6972</v>
      </c>
      <c r="E2999" s="256" t="s">
        <v>6973</v>
      </c>
      <c r="F2999" s="256" t="s">
        <v>6971</v>
      </c>
      <c r="G2999" s="257">
        <v>20</v>
      </c>
      <c r="I2999" s="257">
        <v>34482.97</v>
      </c>
    </row>
    <row r="3000" spans="3:9" x14ac:dyDescent="0.2">
      <c r="C3000" s="255">
        <v>45571</v>
      </c>
      <c r="D3000" s="256" t="s">
        <v>6974</v>
      </c>
      <c r="E3000" s="256" t="s">
        <v>6975</v>
      </c>
      <c r="F3000" s="256" t="s">
        <v>6976</v>
      </c>
      <c r="G3000" s="257">
        <v>100</v>
      </c>
      <c r="I3000" s="257">
        <v>34382.97</v>
      </c>
    </row>
    <row r="3001" spans="3:9" x14ac:dyDescent="0.2">
      <c r="C3001" s="255">
        <v>45571</v>
      </c>
      <c r="D3001" s="256" t="s">
        <v>6977</v>
      </c>
      <c r="E3001" s="256" t="s">
        <v>6978</v>
      </c>
      <c r="F3001" s="256" t="s">
        <v>6976</v>
      </c>
      <c r="G3001" s="257">
        <v>179</v>
      </c>
      <c r="I3001" s="257">
        <v>34203.97</v>
      </c>
    </row>
    <row r="3002" spans="3:9" x14ac:dyDescent="0.2">
      <c r="C3002" s="255">
        <v>45571</v>
      </c>
      <c r="D3002" s="256" t="s">
        <v>6979</v>
      </c>
      <c r="E3002" s="256" t="s">
        <v>6980</v>
      </c>
      <c r="F3002" s="256" t="s">
        <v>6976</v>
      </c>
      <c r="G3002" s="257">
        <v>75</v>
      </c>
      <c r="I3002" s="257">
        <v>34128.97</v>
      </c>
    </row>
    <row r="3003" spans="3:9" x14ac:dyDescent="0.2">
      <c r="C3003" s="255">
        <v>45571</v>
      </c>
      <c r="D3003" s="256" t="s">
        <v>6981</v>
      </c>
      <c r="E3003" s="256" t="s">
        <v>6982</v>
      </c>
      <c r="F3003" s="256" t="s">
        <v>6976</v>
      </c>
      <c r="G3003" s="257">
        <v>491</v>
      </c>
      <c r="I3003" s="257">
        <v>33637.97</v>
      </c>
    </row>
    <row r="3004" spans="3:9" x14ac:dyDescent="0.2">
      <c r="C3004" s="255">
        <v>45571</v>
      </c>
      <c r="D3004" s="256" t="s">
        <v>6983</v>
      </c>
      <c r="E3004" s="256" t="s">
        <v>6984</v>
      </c>
      <c r="F3004" s="256" t="s">
        <v>6976</v>
      </c>
      <c r="G3004" s="257">
        <v>423</v>
      </c>
      <c r="I3004" s="257">
        <v>33214.97</v>
      </c>
    </row>
    <row r="3005" spans="3:9" x14ac:dyDescent="0.2">
      <c r="C3005" s="255">
        <v>45571</v>
      </c>
      <c r="D3005" s="256" t="s">
        <v>6985</v>
      </c>
      <c r="E3005" s="256" t="s">
        <v>6986</v>
      </c>
      <c r="F3005" s="256" t="s">
        <v>6976</v>
      </c>
      <c r="G3005" s="257">
        <v>60</v>
      </c>
      <c r="I3005" s="257">
        <v>33154.97</v>
      </c>
    </row>
    <row r="3006" spans="3:9" x14ac:dyDescent="0.2">
      <c r="C3006" s="255">
        <v>45572</v>
      </c>
      <c r="D3006" s="256" t="s">
        <v>6987</v>
      </c>
      <c r="E3006" s="256" t="s">
        <v>6988</v>
      </c>
      <c r="F3006" s="256" t="s">
        <v>6989</v>
      </c>
      <c r="G3006" s="257">
        <v>275</v>
      </c>
      <c r="I3006" s="257">
        <v>32879.97</v>
      </c>
    </row>
    <row r="3007" spans="3:9" x14ac:dyDescent="0.2">
      <c r="C3007" s="255">
        <v>45572</v>
      </c>
      <c r="D3007" s="256" t="s">
        <v>6990</v>
      </c>
      <c r="E3007" s="256" t="s">
        <v>6991</v>
      </c>
      <c r="F3007" s="256" t="s">
        <v>6989</v>
      </c>
      <c r="G3007" s="257">
        <v>40</v>
      </c>
      <c r="I3007" s="257">
        <v>32839.97</v>
      </c>
    </row>
    <row r="3008" spans="3:9" x14ac:dyDescent="0.2">
      <c r="C3008" s="255">
        <v>45572</v>
      </c>
      <c r="D3008" s="256" t="s">
        <v>6992</v>
      </c>
      <c r="E3008" s="256" t="s">
        <v>6993</v>
      </c>
      <c r="F3008" s="256" t="s">
        <v>6989</v>
      </c>
      <c r="G3008" s="257">
        <v>124.25</v>
      </c>
      <c r="I3008" s="257">
        <v>32715.72</v>
      </c>
    </row>
    <row r="3009" spans="3:9" x14ac:dyDescent="0.2">
      <c r="C3009" s="255">
        <v>45572</v>
      </c>
      <c r="D3009" s="256" t="s">
        <v>6994</v>
      </c>
      <c r="E3009" s="256" t="s">
        <v>6995</v>
      </c>
      <c r="F3009" s="256" t="s">
        <v>6989</v>
      </c>
      <c r="G3009" s="257">
        <v>252.68</v>
      </c>
      <c r="I3009" s="257">
        <v>32463.040000000001</v>
      </c>
    </row>
    <row r="3010" spans="3:9" x14ac:dyDescent="0.2">
      <c r="C3010" s="255">
        <v>45573</v>
      </c>
      <c r="D3010" s="256" t="s">
        <v>6996</v>
      </c>
      <c r="E3010" s="256" t="s">
        <v>6997</v>
      </c>
      <c r="F3010" s="256" t="s">
        <v>6998</v>
      </c>
      <c r="G3010" s="257">
        <v>174</v>
      </c>
      <c r="I3010" s="257">
        <v>32289.040000000001</v>
      </c>
    </row>
    <row r="3011" spans="3:9" x14ac:dyDescent="0.2">
      <c r="C3011" s="255">
        <v>45573</v>
      </c>
      <c r="D3011" s="256" t="s">
        <v>6999</v>
      </c>
      <c r="E3011" s="256" t="s">
        <v>7000</v>
      </c>
      <c r="F3011" s="256" t="s">
        <v>6998</v>
      </c>
      <c r="G3011" s="257">
        <v>160</v>
      </c>
      <c r="I3011" s="257">
        <v>32129.040000000001</v>
      </c>
    </row>
    <row r="3012" spans="3:9" x14ac:dyDescent="0.2">
      <c r="C3012" s="255">
        <v>45573</v>
      </c>
      <c r="D3012" s="256" t="s">
        <v>7001</v>
      </c>
      <c r="E3012" s="256" t="s">
        <v>7002</v>
      </c>
      <c r="F3012" s="256" t="s">
        <v>6998</v>
      </c>
      <c r="G3012" s="257">
        <v>80</v>
      </c>
      <c r="I3012" s="257">
        <v>32049.040000000001</v>
      </c>
    </row>
    <row r="3013" spans="3:9" x14ac:dyDescent="0.2">
      <c r="C3013" s="255">
        <v>45573</v>
      </c>
      <c r="D3013" s="256" t="s">
        <v>7003</v>
      </c>
      <c r="E3013" s="256" t="s">
        <v>7004</v>
      </c>
      <c r="F3013" s="256" t="s">
        <v>6998</v>
      </c>
      <c r="G3013" s="257">
        <v>60</v>
      </c>
      <c r="I3013" s="257">
        <v>31989.040000000001</v>
      </c>
    </row>
    <row r="3014" spans="3:9" x14ac:dyDescent="0.2">
      <c r="C3014" s="255">
        <v>45573</v>
      </c>
      <c r="D3014" s="256" t="s">
        <v>7005</v>
      </c>
      <c r="E3014" s="256" t="s">
        <v>7006</v>
      </c>
      <c r="F3014" s="256" t="s">
        <v>6998</v>
      </c>
      <c r="G3014" s="257">
        <v>186.28</v>
      </c>
      <c r="I3014" s="257">
        <v>31802.76</v>
      </c>
    </row>
    <row r="3015" spans="3:9" x14ac:dyDescent="0.2">
      <c r="C3015" s="255">
        <v>45573</v>
      </c>
      <c r="D3015" s="256" t="s">
        <v>6557</v>
      </c>
      <c r="E3015" s="256" t="s">
        <v>7007</v>
      </c>
      <c r="F3015" s="256" t="s">
        <v>6998</v>
      </c>
      <c r="G3015" s="257">
        <v>2</v>
      </c>
      <c r="I3015" s="257">
        <v>31800.76</v>
      </c>
    </row>
    <row r="3016" spans="3:9" x14ac:dyDescent="0.2">
      <c r="C3016" s="255">
        <v>45573</v>
      </c>
      <c r="D3016" s="256" t="s">
        <v>7008</v>
      </c>
      <c r="E3016" s="256" t="s">
        <v>7009</v>
      </c>
      <c r="F3016" s="256" t="s">
        <v>6998</v>
      </c>
      <c r="G3016" s="257">
        <v>238.1</v>
      </c>
      <c r="I3016" s="257">
        <v>31562.66</v>
      </c>
    </row>
    <row r="3017" spans="3:9" x14ac:dyDescent="0.2">
      <c r="C3017" s="255">
        <v>45574</v>
      </c>
      <c r="D3017" s="256" t="s">
        <v>7010</v>
      </c>
      <c r="E3017" s="256" t="s">
        <v>7011</v>
      </c>
      <c r="F3017" s="256" t="s">
        <v>7012</v>
      </c>
      <c r="G3017" s="257">
        <v>263.27999999999997</v>
      </c>
      <c r="I3017" s="257">
        <v>31299.38</v>
      </c>
    </row>
    <row r="3018" spans="3:9" x14ac:dyDescent="0.2">
      <c r="C3018" s="255">
        <v>45574</v>
      </c>
      <c r="D3018" s="256" t="s">
        <v>7013</v>
      </c>
      <c r="E3018" s="256" t="s">
        <v>7014</v>
      </c>
      <c r="F3018" s="256" t="s">
        <v>7012</v>
      </c>
      <c r="G3018" s="257">
        <v>174.02</v>
      </c>
      <c r="I3018" s="257">
        <v>31125.360000000001</v>
      </c>
    </row>
    <row r="3019" spans="3:9" x14ac:dyDescent="0.2">
      <c r="C3019" s="255">
        <v>45574</v>
      </c>
      <c r="D3019" s="256" t="s">
        <v>7015</v>
      </c>
      <c r="E3019" s="256" t="s">
        <v>7016</v>
      </c>
      <c r="F3019" s="256" t="s">
        <v>7012</v>
      </c>
      <c r="G3019" s="257">
        <v>10</v>
      </c>
      <c r="I3019" s="257">
        <v>31115.360000000001</v>
      </c>
    </row>
    <row r="3020" spans="3:9" x14ac:dyDescent="0.2">
      <c r="C3020" s="255">
        <v>45575</v>
      </c>
      <c r="D3020" s="256" t="s">
        <v>7017</v>
      </c>
      <c r="E3020" s="256" t="s">
        <v>7018</v>
      </c>
      <c r="F3020" s="256" t="s">
        <v>7019</v>
      </c>
      <c r="G3020" s="257">
        <v>189</v>
      </c>
      <c r="I3020" s="257">
        <v>30926.36</v>
      </c>
    </row>
    <row r="3021" spans="3:9" x14ac:dyDescent="0.2">
      <c r="C3021" s="255">
        <v>45575</v>
      </c>
      <c r="D3021" s="256" t="s">
        <v>7020</v>
      </c>
      <c r="E3021" s="256" t="s">
        <v>7021</v>
      </c>
      <c r="F3021" s="256" t="s">
        <v>7019</v>
      </c>
      <c r="G3021" s="257">
        <v>213.28</v>
      </c>
      <c r="I3021" s="257">
        <v>30713.08</v>
      </c>
    </row>
    <row r="3022" spans="3:9" x14ac:dyDescent="0.2">
      <c r="C3022" s="255">
        <v>45575</v>
      </c>
      <c r="D3022" s="256" t="s">
        <v>7022</v>
      </c>
      <c r="E3022" s="256" t="s">
        <v>7023</v>
      </c>
      <c r="F3022" s="256" t="s">
        <v>7019</v>
      </c>
      <c r="G3022" s="257">
        <v>141.12</v>
      </c>
      <c r="I3022" s="257">
        <v>30571.96</v>
      </c>
    </row>
    <row r="3023" spans="3:9" x14ac:dyDescent="0.2">
      <c r="C3023" s="255">
        <v>45575</v>
      </c>
      <c r="D3023" s="256" t="s">
        <v>7024</v>
      </c>
      <c r="E3023" s="256" t="s">
        <v>7025</v>
      </c>
      <c r="F3023" s="256" t="s">
        <v>7026</v>
      </c>
      <c r="G3023" s="257">
        <v>800</v>
      </c>
      <c r="I3023" s="257">
        <v>29771.96</v>
      </c>
    </row>
    <row r="3024" spans="3:9" x14ac:dyDescent="0.2">
      <c r="C3024" s="255">
        <v>45576</v>
      </c>
      <c r="D3024" s="256" t="s">
        <v>7027</v>
      </c>
      <c r="E3024" s="256" t="s">
        <v>7028</v>
      </c>
      <c r="F3024" s="256" t="s">
        <v>7026</v>
      </c>
      <c r="G3024" s="257">
        <v>145.28</v>
      </c>
      <c r="I3024" s="257">
        <v>29626.68</v>
      </c>
    </row>
    <row r="3025" spans="3:9" x14ac:dyDescent="0.2">
      <c r="C3025" s="255">
        <v>45576</v>
      </c>
      <c r="D3025" s="256" t="s">
        <v>7029</v>
      </c>
      <c r="E3025" s="256" t="s">
        <v>335</v>
      </c>
      <c r="F3025" s="256" t="s">
        <v>7026</v>
      </c>
      <c r="H3025" s="257">
        <v>2</v>
      </c>
      <c r="I3025" s="257">
        <v>29628.68</v>
      </c>
    </row>
    <row r="3026" spans="3:9" x14ac:dyDescent="0.2">
      <c r="C3026" s="255">
        <v>45577</v>
      </c>
      <c r="D3026" s="256" t="s">
        <v>7030</v>
      </c>
      <c r="E3026" s="256" t="s">
        <v>7031</v>
      </c>
      <c r="F3026" s="256" t="s">
        <v>7032</v>
      </c>
      <c r="G3026" s="257">
        <v>100</v>
      </c>
      <c r="I3026" s="257">
        <v>29528.68</v>
      </c>
    </row>
    <row r="3027" spans="3:9" x14ac:dyDescent="0.2">
      <c r="C3027" s="255">
        <v>45577</v>
      </c>
      <c r="D3027" s="256" t="s">
        <v>7033</v>
      </c>
      <c r="E3027" s="256" t="s">
        <v>7034</v>
      </c>
      <c r="F3027" s="256" t="s">
        <v>7032</v>
      </c>
      <c r="G3027" s="257">
        <v>100</v>
      </c>
      <c r="I3027" s="257">
        <v>29428.68</v>
      </c>
    </row>
    <row r="3028" spans="3:9" x14ac:dyDescent="0.2">
      <c r="C3028" s="255">
        <v>45577</v>
      </c>
      <c r="D3028" s="256" t="s">
        <v>7035</v>
      </c>
      <c r="E3028" s="256" t="s">
        <v>7036</v>
      </c>
      <c r="F3028" s="256" t="s">
        <v>7032</v>
      </c>
      <c r="G3028" s="257">
        <v>93</v>
      </c>
      <c r="I3028" s="257">
        <v>29335.68</v>
      </c>
    </row>
    <row r="3029" spans="3:9" x14ac:dyDescent="0.2">
      <c r="C3029" s="255">
        <v>45577</v>
      </c>
      <c r="D3029" s="256" t="s">
        <v>7037</v>
      </c>
      <c r="E3029" s="256" t="s">
        <v>7038</v>
      </c>
      <c r="F3029" s="256" t="s">
        <v>7032</v>
      </c>
      <c r="G3029" s="257">
        <v>20</v>
      </c>
      <c r="I3029" s="257">
        <v>29315.68</v>
      </c>
    </row>
    <row r="3030" spans="3:9" x14ac:dyDescent="0.2">
      <c r="C3030" s="255">
        <v>45577</v>
      </c>
      <c r="D3030" s="256" t="s">
        <v>7039</v>
      </c>
      <c r="E3030" s="256" t="s">
        <v>7040</v>
      </c>
      <c r="F3030" s="256" t="s">
        <v>7032</v>
      </c>
      <c r="G3030" s="257">
        <v>35</v>
      </c>
      <c r="I3030" s="257">
        <v>29280.68</v>
      </c>
    </row>
    <row r="3031" spans="3:9" x14ac:dyDescent="0.2">
      <c r="C3031" s="255">
        <v>45577</v>
      </c>
      <c r="D3031" s="256" t="s">
        <v>7041</v>
      </c>
      <c r="E3031" s="256" t="s">
        <v>7042</v>
      </c>
      <c r="F3031" s="256" t="s">
        <v>7032</v>
      </c>
      <c r="G3031" s="257">
        <v>40</v>
      </c>
      <c r="I3031" s="257">
        <v>29240.68</v>
      </c>
    </row>
    <row r="3032" spans="3:9" x14ac:dyDescent="0.2">
      <c r="C3032" s="255">
        <v>45577</v>
      </c>
      <c r="D3032" s="256" t="s">
        <v>7043</v>
      </c>
      <c r="E3032" s="256" t="s">
        <v>7044</v>
      </c>
      <c r="F3032" s="256" t="s">
        <v>7032</v>
      </c>
      <c r="G3032" s="257">
        <v>20</v>
      </c>
      <c r="I3032" s="257">
        <v>29220.68</v>
      </c>
    </row>
    <row r="3033" spans="3:9" x14ac:dyDescent="0.2">
      <c r="C3033" s="255">
        <v>45578</v>
      </c>
      <c r="D3033" s="256" t="s">
        <v>7045</v>
      </c>
      <c r="E3033" s="256" t="s">
        <v>7046</v>
      </c>
      <c r="F3033" s="256" t="s">
        <v>7047</v>
      </c>
      <c r="G3033" s="257">
        <v>150</v>
      </c>
      <c r="I3033" s="257">
        <v>29070.68</v>
      </c>
    </row>
    <row r="3034" spans="3:9" x14ac:dyDescent="0.2">
      <c r="C3034" s="255">
        <v>45578</v>
      </c>
      <c r="D3034" s="256" t="s">
        <v>7048</v>
      </c>
      <c r="E3034" s="256" t="s">
        <v>7049</v>
      </c>
      <c r="F3034" s="256" t="s">
        <v>7047</v>
      </c>
      <c r="G3034" s="257">
        <v>145.44999999999999</v>
      </c>
      <c r="I3034" s="257">
        <v>28925.23</v>
      </c>
    </row>
    <row r="3035" spans="3:9" x14ac:dyDescent="0.2">
      <c r="C3035" s="255">
        <v>45578</v>
      </c>
      <c r="D3035" s="256" t="s">
        <v>7050</v>
      </c>
      <c r="E3035" s="256" t="s">
        <v>7051</v>
      </c>
      <c r="F3035" s="256" t="s">
        <v>7047</v>
      </c>
      <c r="G3035" s="257">
        <v>130.66</v>
      </c>
      <c r="I3035" s="257">
        <v>28794.57</v>
      </c>
    </row>
    <row r="3036" spans="3:9" x14ac:dyDescent="0.2">
      <c r="C3036" s="255">
        <v>45579</v>
      </c>
      <c r="D3036" s="256" t="s">
        <v>7052</v>
      </c>
      <c r="E3036" s="256" t="s">
        <v>7053</v>
      </c>
      <c r="F3036" s="256" t="s">
        <v>7054</v>
      </c>
      <c r="G3036" s="257">
        <v>60</v>
      </c>
      <c r="I3036" s="257">
        <v>28734.57</v>
      </c>
    </row>
    <row r="3037" spans="3:9" x14ac:dyDescent="0.2">
      <c r="C3037" s="255">
        <v>45579</v>
      </c>
      <c r="D3037" s="256" t="s">
        <v>7055</v>
      </c>
      <c r="E3037" s="256" t="s">
        <v>7056</v>
      </c>
      <c r="F3037" s="256" t="s">
        <v>7054</v>
      </c>
      <c r="G3037" s="257">
        <v>240</v>
      </c>
      <c r="I3037" s="257">
        <v>28494.57</v>
      </c>
    </row>
    <row r="3038" spans="3:9" x14ac:dyDescent="0.2">
      <c r="C3038" s="255">
        <v>45579</v>
      </c>
      <c r="D3038" s="256" t="s">
        <v>7057</v>
      </c>
      <c r="E3038" s="256" t="s">
        <v>7058</v>
      </c>
      <c r="F3038" s="256" t="s">
        <v>7054</v>
      </c>
      <c r="G3038" s="257">
        <v>190</v>
      </c>
      <c r="I3038" s="257">
        <v>28304.57</v>
      </c>
    </row>
    <row r="3039" spans="3:9" x14ac:dyDescent="0.2">
      <c r="C3039" s="255">
        <v>45579</v>
      </c>
      <c r="D3039" s="256" t="s">
        <v>7059</v>
      </c>
      <c r="E3039" s="256" t="s">
        <v>7060</v>
      </c>
      <c r="F3039" s="256" t="s">
        <v>7054</v>
      </c>
      <c r="G3039" s="257">
        <v>1829</v>
      </c>
      <c r="I3039" s="257">
        <v>26475.57</v>
      </c>
    </row>
    <row r="3040" spans="3:9" x14ac:dyDescent="0.2">
      <c r="C3040" s="255">
        <v>45580</v>
      </c>
      <c r="D3040" s="256" t="s">
        <v>7061</v>
      </c>
      <c r="E3040" s="256" t="s">
        <v>7062</v>
      </c>
      <c r="F3040" s="256" t="s">
        <v>7063</v>
      </c>
      <c r="G3040" s="257">
        <v>343</v>
      </c>
      <c r="I3040" s="257">
        <v>26132.57</v>
      </c>
    </row>
    <row r="3041" spans="3:9" x14ac:dyDescent="0.2">
      <c r="C3041" s="255">
        <v>45580</v>
      </c>
      <c r="D3041" s="256" t="s">
        <v>7064</v>
      </c>
      <c r="E3041" s="256" t="s">
        <v>7065</v>
      </c>
      <c r="F3041" s="256" t="s">
        <v>7063</v>
      </c>
      <c r="G3041" s="257">
        <v>122.25</v>
      </c>
      <c r="I3041" s="257">
        <v>26010.32</v>
      </c>
    </row>
    <row r="3042" spans="3:9" x14ac:dyDescent="0.2">
      <c r="C3042" s="255">
        <v>45580</v>
      </c>
      <c r="D3042" s="256" t="s">
        <v>7066</v>
      </c>
      <c r="E3042" s="256" t="s">
        <v>7067</v>
      </c>
      <c r="F3042" s="256" t="s">
        <v>7063</v>
      </c>
      <c r="G3042" s="257">
        <v>351.48</v>
      </c>
      <c r="I3042" s="257">
        <v>25658.84</v>
      </c>
    </row>
    <row r="3043" spans="3:9" x14ac:dyDescent="0.2">
      <c r="C3043" s="255">
        <v>45580</v>
      </c>
      <c r="D3043" s="256" t="s">
        <v>7068</v>
      </c>
      <c r="E3043" s="256" t="s">
        <v>7069</v>
      </c>
      <c r="F3043" s="256" t="s">
        <v>7063</v>
      </c>
      <c r="H3043" s="257">
        <v>173.1</v>
      </c>
      <c r="I3043" s="257">
        <v>25831.94</v>
      </c>
    </row>
    <row r="3044" spans="3:9" x14ac:dyDescent="0.2">
      <c r="C3044" s="255">
        <v>45581</v>
      </c>
      <c r="D3044" s="256" t="s">
        <v>7070</v>
      </c>
      <c r="E3044" s="256" t="s">
        <v>7071</v>
      </c>
      <c r="F3044" s="256" t="s">
        <v>7072</v>
      </c>
      <c r="G3044" s="257">
        <v>241.28</v>
      </c>
      <c r="I3044" s="257">
        <v>25590.66</v>
      </c>
    </row>
    <row r="3045" spans="3:9" x14ac:dyDescent="0.2">
      <c r="C3045" s="255">
        <v>45581</v>
      </c>
      <c r="D3045" s="256" t="s">
        <v>7073</v>
      </c>
      <c r="E3045" s="256" t="s">
        <v>7074</v>
      </c>
      <c r="F3045" s="256" t="s">
        <v>7072</v>
      </c>
      <c r="G3045" s="257">
        <v>126.55</v>
      </c>
      <c r="I3045" s="257">
        <v>25464.11</v>
      </c>
    </row>
    <row r="3046" spans="3:9" x14ac:dyDescent="0.2">
      <c r="C3046" s="255">
        <v>45581</v>
      </c>
      <c r="D3046" s="256" t="s">
        <v>7075</v>
      </c>
      <c r="E3046" s="256" t="s">
        <v>7076</v>
      </c>
      <c r="F3046" s="256" t="s">
        <v>7072</v>
      </c>
      <c r="G3046" s="257">
        <v>320</v>
      </c>
      <c r="I3046" s="257">
        <v>25144.11</v>
      </c>
    </row>
    <row r="3047" spans="3:9" x14ac:dyDescent="0.2">
      <c r="C3047" s="255">
        <v>45582</v>
      </c>
      <c r="D3047" s="256" t="s">
        <v>7077</v>
      </c>
      <c r="E3047" s="256" t="s">
        <v>7078</v>
      </c>
      <c r="F3047" s="256" t="s">
        <v>7079</v>
      </c>
      <c r="G3047" s="257">
        <v>29</v>
      </c>
      <c r="I3047" s="257">
        <v>25115.11</v>
      </c>
    </row>
    <row r="3048" spans="3:9" x14ac:dyDescent="0.2">
      <c r="C3048" s="255">
        <v>45582</v>
      </c>
      <c r="D3048" s="256" t="s">
        <v>7080</v>
      </c>
      <c r="E3048" s="256" t="s">
        <v>7081</v>
      </c>
      <c r="F3048" s="256" t="s">
        <v>7079</v>
      </c>
      <c r="G3048" s="257">
        <v>3</v>
      </c>
      <c r="I3048" s="257">
        <v>25112.11</v>
      </c>
    </row>
    <row r="3049" spans="3:9" x14ac:dyDescent="0.2">
      <c r="C3049" s="255">
        <v>45582</v>
      </c>
      <c r="D3049" s="256" t="s">
        <v>7082</v>
      </c>
      <c r="E3049" s="256" t="s">
        <v>7083</v>
      </c>
      <c r="F3049" s="256" t="s">
        <v>7079</v>
      </c>
      <c r="G3049" s="257">
        <v>9</v>
      </c>
      <c r="I3049" s="257">
        <v>25103.11</v>
      </c>
    </row>
    <row r="3050" spans="3:9" x14ac:dyDescent="0.2">
      <c r="C3050" s="255">
        <v>45582</v>
      </c>
      <c r="D3050" s="256" t="s">
        <v>7084</v>
      </c>
      <c r="E3050" s="256" t="s">
        <v>7085</v>
      </c>
      <c r="F3050" s="256" t="s">
        <v>7079</v>
      </c>
      <c r="G3050" s="257">
        <v>50</v>
      </c>
      <c r="I3050" s="257">
        <v>25053.11</v>
      </c>
    </row>
    <row r="3051" spans="3:9" x14ac:dyDescent="0.2">
      <c r="C3051" s="255">
        <v>45582</v>
      </c>
      <c r="D3051" s="256" t="s">
        <v>6692</v>
      </c>
      <c r="E3051" s="256" t="s">
        <v>335</v>
      </c>
      <c r="F3051" s="256" t="s">
        <v>7079</v>
      </c>
      <c r="H3051" s="257">
        <v>2</v>
      </c>
      <c r="I3051" s="257">
        <v>25055.11</v>
      </c>
    </row>
    <row r="3052" spans="3:9" x14ac:dyDescent="0.2">
      <c r="C3052" s="255">
        <v>45582</v>
      </c>
      <c r="D3052" s="256" t="s">
        <v>7086</v>
      </c>
      <c r="E3052" s="256" t="s">
        <v>7087</v>
      </c>
      <c r="F3052" s="256" t="s">
        <v>7079</v>
      </c>
      <c r="G3052" s="257">
        <v>216.88</v>
      </c>
      <c r="I3052" s="257">
        <v>24838.23</v>
      </c>
    </row>
    <row r="3053" spans="3:9" x14ac:dyDescent="0.2">
      <c r="C3053" s="255">
        <v>45582</v>
      </c>
      <c r="D3053" s="256" t="s">
        <v>7088</v>
      </c>
      <c r="E3053" s="256" t="s">
        <v>7089</v>
      </c>
      <c r="F3053" s="256" t="s">
        <v>7079</v>
      </c>
      <c r="G3053" s="257">
        <v>20</v>
      </c>
      <c r="I3053" s="257">
        <v>24818.23</v>
      </c>
    </row>
    <row r="3054" spans="3:9" x14ac:dyDescent="0.2">
      <c r="C3054" s="255">
        <v>45582</v>
      </c>
      <c r="D3054" s="256" t="s">
        <v>7090</v>
      </c>
      <c r="E3054" s="256" t="s">
        <v>7091</v>
      </c>
      <c r="F3054" s="256" t="s">
        <v>7079</v>
      </c>
      <c r="G3054" s="257">
        <v>115</v>
      </c>
      <c r="I3054" s="257">
        <v>24703.23</v>
      </c>
    </row>
    <row r="3055" spans="3:9" x14ac:dyDescent="0.2">
      <c r="C3055" s="255">
        <v>45583</v>
      </c>
      <c r="D3055" s="256" t="s">
        <v>7092</v>
      </c>
      <c r="E3055" s="256" t="s">
        <v>7093</v>
      </c>
      <c r="F3055" s="256" t="s">
        <v>7094</v>
      </c>
      <c r="G3055" s="257">
        <v>389</v>
      </c>
      <c r="I3055" s="257">
        <v>24314.23</v>
      </c>
    </row>
    <row r="3056" spans="3:9" x14ac:dyDescent="0.2">
      <c r="C3056" s="255">
        <v>45583</v>
      </c>
      <c r="D3056" s="256" t="s">
        <v>7095</v>
      </c>
      <c r="E3056" s="256" t="s">
        <v>7096</v>
      </c>
      <c r="F3056" s="256" t="s">
        <v>7094</v>
      </c>
      <c r="G3056" s="257">
        <v>464</v>
      </c>
      <c r="I3056" s="257">
        <v>23850.23</v>
      </c>
    </row>
    <row r="3057" spans="3:9" x14ac:dyDescent="0.2">
      <c r="C3057" s="255">
        <v>45584</v>
      </c>
      <c r="D3057" s="256" t="s">
        <v>7097</v>
      </c>
      <c r="E3057" s="256" t="s">
        <v>7098</v>
      </c>
      <c r="F3057" s="256" t="s">
        <v>7099</v>
      </c>
      <c r="G3057" s="257">
        <v>60</v>
      </c>
      <c r="I3057" s="257">
        <v>23790.23</v>
      </c>
    </row>
    <row r="3058" spans="3:9" x14ac:dyDescent="0.2">
      <c r="C3058" s="255">
        <v>45584</v>
      </c>
      <c r="D3058" s="256" t="s">
        <v>7100</v>
      </c>
      <c r="E3058" s="256" t="s">
        <v>7101</v>
      </c>
      <c r="F3058" s="256" t="s">
        <v>7099</v>
      </c>
      <c r="G3058" s="257">
        <v>270.48</v>
      </c>
      <c r="I3058" s="257">
        <v>23519.75</v>
      </c>
    </row>
    <row r="3059" spans="3:9" x14ac:dyDescent="0.2">
      <c r="C3059" s="255">
        <v>45584</v>
      </c>
      <c r="D3059" s="256" t="s">
        <v>7102</v>
      </c>
      <c r="E3059" s="256" t="s">
        <v>7103</v>
      </c>
      <c r="F3059" s="256" t="s">
        <v>7099</v>
      </c>
      <c r="G3059" s="257">
        <v>60</v>
      </c>
      <c r="I3059" s="257">
        <v>23459.75</v>
      </c>
    </row>
    <row r="3060" spans="3:9" x14ac:dyDescent="0.2">
      <c r="C3060" s="255">
        <v>45584</v>
      </c>
      <c r="D3060" s="256" t="s">
        <v>7104</v>
      </c>
      <c r="E3060" s="256" t="s">
        <v>7105</v>
      </c>
      <c r="F3060" s="256" t="s">
        <v>7099</v>
      </c>
      <c r="H3060" s="257">
        <v>71.400000000000006</v>
      </c>
      <c r="I3060" s="257">
        <v>23531.15</v>
      </c>
    </row>
    <row r="3061" spans="3:9" x14ac:dyDescent="0.2">
      <c r="C3061" s="255">
        <v>45584</v>
      </c>
      <c r="D3061" s="256" t="s">
        <v>7106</v>
      </c>
      <c r="E3061" s="256" t="s">
        <v>7107</v>
      </c>
      <c r="F3061" s="256" t="s">
        <v>7099</v>
      </c>
      <c r="G3061" s="257">
        <v>253</v>
      </c>
      <c r="I3061" s="257">
        <v>23278.15</v>
      </c>
    </row>
    <row r="3062" spans="3:9" x14ac:dyDescent="0.2">
      <c r="C3062" s="255">
        <v>45585</v>
      </c>
      <c r="D3062" s="256" t="s">
        <v>7108</v>
      </c>
      <c r="E3062" s="256" t="s">
        <v>7109</v>
      </c>
      <c r="F3062" s="256" t="s">
        <v>7110</v>
      </c>
      <c r="G3062" s="257">
        <v>174.6</v>
      </c>
      <c r="I3062" s="257">
        <v>23103.55</v>
      </c>
    </row>
    <row r="3063" spans="3:9" x14ac:dyDescent="0.2">
      <c r="C3063" s="255">
        <v>45585</v>
      </c>
      <c r="D3063" s="256" t="s">
        <v>7111</v>
      </c>
      <c r="E3063" s="256" t="s">
        <v>7112</v>
      </c>
      <c r="F3063" s="256" t="s">
        <v>7110</v>
      </c>
      <c r="H3063" s="257">
        <v>63.6</v>
      </c>
      <c r="I3063" s="257">
        <v>23167.15</v>
      </c>
    </row>
    <row r="3064" spans="3:9" x14ac:dyDescent="0.2">
      <c r="C3064" s="255">
        <v>45585</v>
      </c>
      <c r="D3064" s="256" t="s">
        <v>7113</v>
      </c>
      <c r="E3064" s="256" t="s">
        <v>7114</v>
      </c>
      <c r="F3064" s="256" t="s">
        <v>7110</v>
      </c>
      <c r="G3064" s="257">
        <v>80</v>
      </c>
      <c r="I3064" s="257">
        <v>23087.15</v>
      </c>
    </row>
    <row r="3065" spans="3:9" x14ac:dyDescent="0.2">
      <c r="C3065" s="255">
        <v>45585</v>
      </c>
      <c r="D3065" s="256" t="s">
        <v>7115</v>
      </c>
      <c r="E3065" s="256" t="s">
        <v>7116</v>
      </c>
      <c r="F3065" s="256" t="s">
        <v>7110</v>
      </c>
      <c r="G3065" s="257">
        <v>80</v>
      </c>
      <c r="I3065" s="257">
        <v>23007.15</v>
      </c>
    </row>
    <row r="3066" spans="3:9" x14ac:dyDescent="0.2">
      <c r="C3066" s="255">
        <v>45585</v>
      </c>
      <c r="D3066" s="256" t="s">
        <v>7117</v>
      </c>
      <c r="E3066" s="256" t="s">
        <v>7118</v>
      </c>
      <c r="F3066" s="256" t="s">
        <v>7119</v>
      </c>
      <c r="G3066" s="257">
        <v>221.43</v>
      </c>
      <c r="I3066" s="257">
        <v>22785.72</v>
      </c>
    </row>
    <row r="3067" spans="3:9" x14ac:dyDescent="0.2">
      <c r="C3067" s="255">
        <v>45586</v>
      </c>
      <c r="D3067" s="256" t="s">
        <v>7120</v>
      </c>
      <c r="E3067" s="256" t="s">
        <v>7121</v>
      </c>
      <c r="F3067" s="256" t="s">
        <v>7119</v>
      </c>
      <c r="G3067" s="257">
        <v>266.38</v>
      </c>
      <c r="I3067" s="257">
        <v>22519.34</v>
      </c>
    </row>
    <row r="3068" spans="3:9" x14ac:dyDescent="0.2">
      <c r="C3068" s="255">
        <v>45586</v>
      </c>
      <c r="D3068" s="256" t="s">
        <v>7122</v>
      </c>
      <c r="E3068" s="256" t="s">
        <v>7123</v>
      </c>
      <c r="F3068" s="256" t="s">
        <v>7119</v>
      </c>
      <c r="G3068" s="257">
        <v>190</v>
      </c>
      <c r="I3068" s="257">
        <v>22329.34</v>
      </c>
    </row>
    <row r="3069" spans="3:9" x14ac:dyDescent="0.2">
      <c r="C3069" s="255">
        <v>45586</v>
      </c>
      <c r="D3069" s="256" t="s">
        <v>7124</v>
      </c>
      <c r="E3069" s="256" t="s">
        <v>7125</v>
      </c>
      <c r="F3069" s="256" t="s">
        <v>7119</v>
      </c>
      <c r="G3069" s="257">
        <v>150</v>
      </c>
      <c r="I3069" s="257">
        <v>22179.34</v>
      </c>
    </row>
    <row r="3070" spans="3:9" x14ac:dyDescent="0.2">
      <c r="C3070" s="255">
        <v>45586</v>
      </c>
      <c r="D3070" s="256" t="s">
        <v>7126</v>
      </c>
      <c r="E3070" s="256" t="s">
        <v>7127</v>
      </c>
      <c r="F3070" s="256" t="s">
        <v>7119</v>
      </c>
      <c r="G3070" s="257">
        <v>80</v>
      </c>
      <c r="I3070" s="257">
        <v>22099.34</v>
      </c>
    </row>
    <row r="3071" spans="3:9" x14ac:dyDescent="0.2">
      <c r="C3071" s="255">
        <v>45586</v>
      </c>
      <c r="D3071" s="256" t="s">
        <v>7128</v>
      </c>
      <c r="E3071" s="256" t="s">
        <v>7129</v>
      </c>
      <c r="F3071" s="256" t="s">
        <v>7119</v>
      </c>
      <c r="G3071" s="257">
        <v>435.48</v>
      </c>
      <c r="I3071" s="257">
        <v>21663.86</v>
      </c>
    </row>
    <row r="3072" spans="3:9" x14ac:dyDescent="0.2">
      <c r="C3072" s="255">
        <v>45586</v>
      </c>
      <c r="D3072" s="256" t="s">
        <v>7130</v>
      </c>
      <c r="E3072" s="256" t="s">
        <v>7131</v>
      </c>
      <c r="F3072" s="256" t="s">
        <v>7132</v>
      </c>
      <c r="G3072" s="257">
        <v>2729</v>
      </c>
      <c r="I3072" s="257">
        <v>18934.86</v>
      </c>
    </row>
    <row r="3073" spans="3:9" x14ac:dyDescent="0.2">
      <c r="C3073" s="255">
        <v>45587</v>
      </c>
      <c r="D3073" s="256" t="s">
        <v>7133</v>
      </c>
      <c r="E3073" s="256" t="s">
        <v>7134</v>
      </c>
      <c r="F3073" s="256" t="s">
        <v>7132</v>
      </c>
      <c r="G3073" s="257">
        <v>240</v>
      </c>
      <c r="I3073" s="257">
        <v>18694.86</v>
      </c>
    </row>
    <row r="3074" spans="3:9" x14ac:dyDescent="0.2">
      <c r="C3074" s="255">
        <v>45587</v>
      </c>
      <c r="D3074" s="256" t="s">
        <v>7135</v>
      </c>
      <c r="E3074" s="256" t="s">
        <v>7136</v>
      </c>
      <c r="F3074" s="256" t="s">
        <v>7132</v>
      </c>
      <c r="G3074" s="257">
        <v>840</v>
      </c>
      <c r="I3074" s="257">
        <v>17854.86</v>
      </c>
    </row>
    <row r="3075" spans="3:9" x14ac:dyDescent="0.2">
      <c r="C3075" s="255">
        <v>45587</v>
      </c>
      <c r="D3075" s="256" t="s">
        <v>7137</v>
      </c>
      <c r="E3075" s="256" t="s">
        <v>7138</v>
      </c>
      <c r="F3075" s="256" t="s">
        <v>7132</v>
      </c>
      <c r="G3075" s="257">
        <v>192.85</v>
      </c>
      <c r="I3075" s="257">
        <v>17662.009999999998</v>
      </c>
    </row>
    <row r="3076" spans="3:9" x14ac:dyDescent="0.2">
      <c r="C3076" s="255">
        <v>45587</v>
      </c>
      <c r="D3076" s="256" t="s">
        <v>7139</v>
      </c>
      <c r="E3076" s="256" t="s">
        <v>7140</v>
      </c>
      <c r="F3076" s="256" t="s">
        <v>7132</v>
      </c>
      <c r="H3076" s="257">
        <v>31.35</v>
      </c>
      <c r="I3076" s="257">
        <v>17693.36</v>
      </c>
    </row>
    <row r="3077" spans="3:9" x14ac:dyDescent="0.2">
      <c r="C3077" s="255">
        <v>45587</v>
      </c>
      <c r="D3077" s="256" t="s">
        <v>7141</v>
      </c>
      <c r="E3077" s="256" t="s">
        <v>7142</v>
      </c>
      <c r="F3077" s="256" t="s">
        <v>7132</v>
      </c>
      <c r="G3077" s="257">
        <v>85</v>
      </c>
      <c r="I3077" s="257">
        <v>17608.36</v>
      </c>
    </row>
    <row r="3078" spans="3:9" x14ac:dyDescent="0.2">
      <c r="C3078" s="255">
        <v>45588</v>
      </c>
      <c r="D3078" s="256" t="s">
        <v>7143</v>
      </c>
      <c r="E3078" s="256" t="s">
        <v>7144</v>
      </c>
      <c r="F3078" s="256" t="s">
        <v>7145</v>
      </c>
      <c r="G3078" s="257">
        <v>0.7</v>
      </c>
      <c r="I3078" s="257">
        <v>17607.66</v>
      </c>
    </row>
    <row r="3079" spans="3:9" x14ac:dyDescent="0.2">
      <c r="C3079" s="255">
        <v>45588</v>
      </c>
      <c r="D3079" s="256" t="s">
        <v>7146</v>
      </c>
      <c r="E3079" s="256" t="s">
        <v>7147</v>
      </c>
      <c r="F3079" s="256" t="s">
        <v>7145</v>
      </c>
      <c r="G3079" s="257">
        <v>201.43</v>
      </c>
      <c r="I3079" s="257">
        <v>17406.23</v>
      </c>
    </row>
    <row r="3080" spans="3:9" x14ac:dyDescent="0.2">
      <c r="C3080" s="255">
        <v>45588</v>
      </c>
      <c r="D3080" s="256" t="s">
        <v>7148</v>
      </c>
      <c r="E3080" s="256" t="s">
        <v>7149</v>
      </c>
      <c r="F3080" s="256" t="s">
        <v>7145</v>
      </c>
      <c r="G3080" s="257">
        <v>1060.82</v>
      </c>
      <c r="I3080" s="257">
        <v>16345.41</v>
      </c>
    </row>
    <row r="3081" spans="3:9" x14ac:dyDescent="0.2">
      <c r="C3081" s="255">
        <v>45588</v>
      </c>
      <c r="D3081" s="256" t="s">
        <v>7150</v>
      </c>
      <c r="E3081" s="256" t="s">
        <v>7151</v>
      </c>
      <c r="F3081" s="256" t="s">
        <v>7145</v>
      </c>
      <c r="G3081" s="257">
        <v>141.49</v>
      </c>
      <c r="I3081" s="257">
        <v>16203.92</v>
      </c>
    </row>
    <row r="3082" spans="3:9" x14ac:dyDescent="0.2">
      <c r="C3082" s="255">
        <v>45588</v>
      </c>
      <c r="D3082" s="256" t="s">
        <v>7152</v>
      </c>
      <c r="E3082" s="256" t="s">
        <v>7153</v>
      </c>
      <c r="F3082" s="256" t="s">
        <v>7154</v>
      </c>
      <c r="G3082" s="257">
        <v>124.04</v>
      </c>
      <c r="I3082" s="257">
        <v>16079.88</v>
      </c>
    </row>
    <row r="3083" spans="3:9" x14ac:dyDescent="0.2">
      <c r="C3083" s="255">
        <v>45589</v>
      </c>
      <c r="D3083" s="256" t="s">
        <v>7155</v>
      </c>
      <c r="E3083" s="256" t="s">
        <v>7156</v>
      </c>
      <c r="F3083" s="256" t="s">
        <v>7154</v>
      </c>
      <c r="G3083" s="257">
        <v>197.61</v>
      </c>
      <c r="I3083" s="257">
        <v>15882.27</v>
      </c>
    </row>
    <row r="3084" spans="3:9" x14ac:dyDescent="0.2">
      <c r="C3084" s="255">
        <v>45589</v>
      </c>
      <c r="D3084" s="256" t="s">
        <v>7157</v>
      </c>
      <c r="E3084" s="256" t="s">
        <v>7158</v>
      </c>
      <c r="F3084" s="256" t="s">
        <v>7154</v>
      </c>
      <c r="G3084" s="257">
        <v>107.83</v>
      </c>
      <c r="I3084" s="257">
        <v>15774.44</v>
      </c>
    </row>
    <row r="3085" spans="3:9" x14ac:dyDescent="0.2">
      <c r="C3085" s="255">
        <v>45589</v>
      </c>
      <c r="D3085" s="256" t="s">
        <v>7159</v>
      </c>
      <c r="E3085" s="256" t="s">
        <v>7160</v>
      </c>
      <c r="F3085" s="256" t="s">
        <v>7154</v>
      </c>
      <c r="G3085" s="257">
        <v>118.76</v>
      </c>
      <c r="I3085" s="257">
        <v>15655.68</v>
      </c>
    </row>
    <row r="3086" spans="3:9" x14ac:dyDescent="0.2">
      <c r="C3086" s="255">
        <v>45589</v>
      </c>
      <c r="D3086" s="256" t="s">
        <v>7161</v>
      </c>
      <c r="E3086" s="256" t="s">
        <v>7162</v>
      </c>
      <c r="F3086" s="256" t="s">
        <v>7154</v>
      </c>
      <c r="H3086" s="257">
        <v>118.76</v>
      </c>
      <c r="I3086" s="257">
        <v>15774.44</v>
      </c>
    </row>
    <row r="3087" spans="3:9" x14ac:dyDescent="0.2">
      <c r="C3087" s="255">
        <v>45590</v>
      </c>
      <c r="D3087" s="256" t="s">
        <v>6962</v>
      </c>
      <c r="E3087" s="256" t="s">
        <v>7163</v>
      </c>
      <c r="F3087" s="256" t="s">
        <v>7164</v>
      </c>
      <c r="G3087" s="257">
        <v>2</v>
      </c>
      <c r="I3087" s="257">
        <v>15772.44</v>
      </c>
    </row>
    <row r="3088" spans="3:9" x14ac:dyDescent="0.2">
      <c r="C3088" s="255">
        <v>45590</v>
      </c>
      <c r="D3088" s="256" t="s">
        <v>7165</v>
      </c>
      <c r="E3088" s="256" t="s">
        <v>7166</v>
      </c>
      <c r="F3088" s="256" t="s">
        <v>7164</v>
      </c>
      <c r="G3088" s="257">
        <v>238</v>
      </c>
      <c r="I3088" s="257">
        <v>15534.44</v>
      </c>
    </row>
    <row r="3089" spans="3:9" x14ac:dyDescent="0.2">
      <c r="C3089" s="255">
        <v>45591</v>
      </c>
      <c r="D3089" s="256" t="s">
        <v>7167</v>
      </c>
      <c r="E3089" s="256" t="s">
        <v>7168</v>
      </c>
      <c r="F3089" s="256" t="s">
        <v>7169</v>
      </c>
      <c r="G3089" s="257">
        <v>185.21</v>
      </c>
      <c r="I3089" s="257">
        <v>15349.23</v>
      </c>
    </row>
    <row r="3090" spans="3:9" x14ac:dyDescent="0.2">
      <c r="C3090" s="255">
        <v>45592</v>
      </c>
      <c r="D3090" s="256" t="s">
        <v>6962</v>
      </c>
      <c r="E3090" s="256" t="s">
        <v>7170</v>
      </c>
      <c r="F3090" s="256" t="s">
        <v>7171</v>
      </c>
      <c r="G3090" s="257">
        <v>2</v>
      </c>
      <c r="I3090" s="257">
        <v>15347.23</v>
      </c>
    </row>
    <row r="3091" spans="3:9" x14ac:dyDescent="0.2">
      <c r="C3091" s="255">
        <v>45592</v>
      </c>
      <c r="D3091" s="256" t="s">
        <v>7172</v>
      </c>
      <c r="E3091" s="256" t="s">
        <v>7173</v>
      </c>
      <c r="F3091" s="256" t="s">
        <v>7171</v>
      </c>
      <c r="G3091" s="257">
        <v>100</v>
      </c>
      <c r="I3091" s="257">
        <v>15247.23</v>
      </c>
    </row>
    <row r="3092" spans="3:9" x14ac:dyDescent="0.2">
      <c r="C3092" s="255">
        <v>45592</v>
      </c>
      <c r="D3092" s="256" t="s">
        <v>7174</v>
      </c>
      <c r="E3092" s="256" t="s">
        <v>7175</v>
      </c>
      <c r="F3092" s="256" t="s">
        <v>7171</v>
      </c>
      <c r="G3092" s="257">
        <v>220</v>
      </c>
      <c r="I3092" s="257">
        <v>15027.23</v>
      </c>
    </row>
    <row r="3093" spans="3:9" x14ac:dyDescent="0.2">
      <c r="C3093" s="255">
        <v>45592</v>
      </c>
      <c r="D3093" s="256" t="s">
        <v>7176</v>
      </c>
      <c r="E3093" s="256" t="s">
        <v>7177</v>
      </c>
      <c r="F3093" s="256" t="s">
        <v>7171</v>
      </c>
      <c r="G3093" s="257">
        <v>120</v>
      </c>
      <c r="I3093" s="257">
        <v>14907.23</v>
      </c>
    </row>
    <row r="3094" spans="3:9" x14ac:dyDescent="0.2">
      <c r="C3094" s="255">
        <v>45592</v>
      </c>
      <c r="D3094" s="256" t="s">
        <v>7178</v>
      </c>
      <c r="E3094" s="256" t="s">
        <v>7179</v>
      </c>
      <c r="F3094" s="256" t="s">
        <v>7171</v>
      </c>
      <c r="G3094" s="257">
        <v>40</v>
      </c>
      <c r="I3094" s="257">
        <v>14867.23</v>
      </c>
    </row>
    <row r="3095" spans="3:9" x14ac:dyDescent="0.2">
      <c r="C3095" s="255">
        <v>45592</v>
      </c>
      <c r="D3095" s="256" t="s">
        <v>6962</v>
      </c>
      <c r="E3095" s="256" t="s">
        <v>7180</v>
      </c>
      <c r="F3095" s="256" t="s">
        <v>7181</v>
      </c>
      <c r="G3095" s="257">
        <v>2</v>
      </c>
      <c r="I3095" s="257">
        <v>14865.23</v>
      </c>
    </row>
    <row r="3096" spans="3:9" x14ac:dyDescent="0.2">
      <c r="C3096" s="255">
        <v>45593</v>
      </c>
      <c r="D3096" s="256" t="s">
        <v>7182</v>
      </c>
      <c r="E3096" s="256" t="s">
        <v>7183</v>
      </c>
      <c r="F3096" s="256" t="s">
        <v>7181</v>
      </c>
      <c r="H3096" s="257">
        <v>345</v>
      </c>
      <c r="I3096" s="257">
        <v>15210.23</v>
      </c>
    </row>
    <row r="3097" spans="3:9" x14ac:dyDescent="0.2">
      <c r="C3097" s="255">
        <v>45593</v>
      </c>
      <c r="D3097" s="256" t="s">
        <v>6962</v>
      </c>
      <c r="E3097" s="256" t="s">
        <v>7184</v>
      </c>
      <c r="F3097" s="256" t="s">
        <v>7181</v>
      </c>
      <c r="G3097" s="257">
        <v>2</v>
      </c>
      <c r="I3097" s="257">
        <v>15208.23</v>
      </c>
    </row>
    <row r="3098" spans="3:9" x14ac:dyDescent="0.2">
      <c r="C3098" s="255">
        <v>45593</v>
      </c>
      <c r="D3098" s="256" t="s">
        <v>6962</v>
      </c>
      <c r="E3098" s="256" t="s">
        <v>7185</v>
      </c>
      <c r="F3098" s="256" t="s">
        <v>7181</v>
      </c>
      <c r="G3098" s="257">
        <v>2</v>
      </c>
      <c r="I3098" s="257">
        <v>15206.23</v>
      </c>
    </row>
    <row r="3099" spans="3:9" x14ac:dyDescent="0.2">
      <c r="C3099" s="255">
        <v>45593</v>
      </c>
      <c r="D3099" s="256" t="s">
        <v>7186</v>
      </c>
      <c r="E3099" s="256" t="s">
        <v>7187</v>
      </c>
      <c r="F3099" s="256" t="s">
        <v>7181</v>
      </c>
      <c r="G3099" s="257">
        <v>223.04</v>
      </c>
      <c r="I3099" s="257">
        <v>14983.19</v>
      </c>
    </row>
    <row r="3100" spans="3:9" x14ac:dyDescent="0.2">
      <c r="C3100" s="255">
        <v>45593</v>
      </c>
      <c r="D3100" s="256" t="s">
        <v>6962</v>
      </c>
      <c r="E3100" s="256" t="s">
        <v>7188</v>
      </c>
      <c r="F3100" s="256" t="s">
        <v>7181</v>
      </c>
      <c r="G3100" s="257">
        <v>2</v>
      </c>
      <c r="I3100" s="257">
        <v>14981.19</v>
      </c>
    </row>
    <row r="3101" spans="3:9" x14ac:dyDescent="0.2">
      <c r="C3101" s="255">
        <v>45593</v>
      </c>
      <c r="D3101" s="256" t="s">
        <v>7189</v>
      </c>
      <c r="E3101" s="256" t="s">
        <v>7190</v>
      </c>
      <c r="F3101" s="256" t="s">
        <v>7181</v>
      </c>
      <c r="H3101" s="257">
        <v>49</v>
      </c>
      <c r="I3101" s="257">
        <v>15030.19</v>
      </c>
    </row>
    <row r="3102" spans="3:9" x14ac:dyDescent="0.2">
      <c r="C3102" s="255">
        <v>45593</v>
      </c>
      <c r="D3102" s="256" t="s">
        <v>7191</v>
      </c>
      <c r="E3102" s="256" t="s">
        <v>7192</v>
      </c>
      <c r="F3102" s="256" t="s">
        <v>7181</v>
      </c>
      <c r="H3102" s="257">
        <v>81</v>
      </c>
      <c r="I3102" s="257">
        <v>15111.19</v>
      </c>
    </row>
    <row r="3103" spans="3:9" x14ac:dyDescent="0.2">
      <c r="C3103" s="255">
        <v>45593</v>
      </c>
      <c r="D3103" s="256" t="s">
        <v>6962</v>
      </c>
      <c r="E3103" s="256" t="s">
        <v>7193</v>
      </c>
      <c r="F3103" s="256" t="s">
        <v>7181</v>
      </c>
      <c r="G3103" s="257">
        <v>2</v>
      </c>
      <c r="I3103" s="257">
        <v>15109.19</v>
      </c>
    </row>
    <row r="3104" spans="3:9" x14ac:dyDescent="0.2">
      <c r="C3104" s="255">
        <v>45593</v>
      </c>
      <c r="D3104" s="256" t="s">
        <v>6962</v>
      </c>
      <c r="E3104" s="256" t="s">
        <v>7194</v>
      </c>
      <c r="F3104" s="256" t="s">
        <v>7181</v>
      </c>
      <c r="G3104" s="257">
        <v>2</v>
      </c>
      <c r="I3104" s="257">
        <v>15107.19</v>
      </c>
    </row>
    <row r="3105" spans="3:9" x14ac:dyDescent="0.2">
      <c r="C3105" s="255">
        <v>45593</v>
      </c>
      <c r="D3105" s="256" t="s">
        <v>7195</v>
      </c>
      <c r="E3105" s="256" t="s">
        <v>7196</v>
      </c>
      <c r="F3105" s="256" t="s">
        <v>7181</v>
      </c>
      <c r="G3105" s="257">
        <v>131.61000000000001</v>
      </c>
      <c r="I3105" s="257">
        <v>14975.58</v>
      </c>
    </row>
    <row r="3106" spans="3:9" x14ac:dyDescent="0.2">
      <c r="C3106" s="255">
        <v>45593</v>
      </c>
      <c r="D3106" s="256" t="s">
        <v>7197</v>
      </c>
      <c r="E3106" s="256" t="s">
        <v>7198</v>
      </c>
      <c r="F3106" s="256" t="s">
        <v>7181</v>
      </c>
      <c r="G3106" s="257">
        <v>144.38</v>
      </c>
      <c r="I3106" s="257">
        <v>14831.2</v>
      </c>
    </row>
    <row r="3107" spans="3:9" x14ac:dyDescent="0.2">
      <c r="C3107" s="255">
        <v>45593</v>
      </c>
      <c r="D3107" s="256" t="s">
        <v>6962</v>
      </c>
      <c r="E3107" s="256" t="s">
        <v>7199</v>
      </c>
      <c r="F3107" s="256" t="s">
        <v>7181</v>
      </c>
      <c r="G3107" s="257">
        <v>2</v>
      </c>
      <c r="I3107" s="257">
        <v>14829.2</v>
      </c>
    </row>
    <row r="3108" spans="3:9" x14ac:dyDescent="0.2">
      <c r="C3108" s="255">
        <v>45593</v>
      </c>
      <c r="D3108" s="256" t="s">
        <v>6962</v>
      </c>
      <c r="E3108" s="256" t="s">
        <v>7200</v>
      </c>
      <c r="F3108" s="256" t="s">
        <v>7181</v>
      </c>
      <c r="G3108" s="257">
        <v>2</v>
      </c>
      <c r="I3108" s="257">
        <v>14827.2</v>
      </c>
    </row>
    <row r="3109" spans="3:9" x14ac:dyDescent="0.2">
      <c r="C3109" s="255">
        <v>45594</v>
      </c>
      <c r="D3109" s="256" t="s">
        <v>7201</v>
      </c>
      <c r="E3109" s="256" t="s">
        <v>7202</v>
      </c>
      <c r="F3109" s="256" t="s">
        <v>7203</v>
      </c>
      <c r="G3109" s="257">
        <v>223.96</v>
      </c>
      <c r="I3109" s="257">
        <v>14603.24</v>
      </c>
    </row>
    <row r="3110" spans="3:9" x14ac:dyDescent="0.2">
      <c r="C3110" s="255">
        <v>45594</v>
      </c>
      <c r="D3110" s="256" t="s">
        <v>7204</v>
      </c>
      <c r="E3110" s="256" t="s">
        <v>7205</v>
      </c>
      <c r="F3110" s="256" t="s">
        <v>7203</v>
      </c>
      <c r="H3110" s="257">
        <v>90</v>
      </c>
      <c r="I3110" s="257">
        <v>14693.24</v>
      </c>
    </row>
    <row r="3111" spans="3:9" x14ac:dyDescent="0.2">
      <c r="C3111" s="255">
        <v>45594</v>
      </c>
      <c r="D3111" s="256" t="s">
        <v>7206</v>
      </c>
      <c r="E3111" s="256" t="s">
        <v>7207</v>
      </c>
      <c r="F3111" s="256" t="s">
        <v>7203</v>
      </c>
      <c r="H3111" s="257">
        <v>213</v>
      </c>
      <c r="I3111" s="257">
        <v>14906.24</v>
      </c>
    </row>
    <row r="3112" spans="3:9" x14ac:dyDescent="0.2">
      <c r="C3112" s="255">
        <v>45594</v>
      </c>
      <c r="D3112" s="256" t="s">
        <v>7208</v>
      </c>
      <c r="E3112" s="256" t="s">
        <v>7209</v>
      </c>
      <c r="F3112" s="256" t="s">
        <v>7203</v>
      </c>
      <c r="H3112" s="257">
        <v>43.67</v>
      </c>
      <c r="I3112" s="257">
        <v>14949.91</v>
      </c>
    </row>
    <row r="3113" spans="3:9" x14ac:dyDescent="0.2">
      <c r="C3113" s="255">
        <v>45594</v>
      </c>
      <c r="D3113" s="256" t="s">
        <v>6962</v>
      </c>
      <c r="E3113" s="256" t="s">
        <v>7210</v>
      </c>
      <c r="F3113" s="256" t="s">
        <v>7203</v>
      </c>
      <c r="G3113" s="257">
        <v>2</v>
      </c>
      <c r="I3113" s="257">
        <v>14947.91</v>
      </c>
    </row>
    <row r="3114" spans="3:9" x14ac:dyDescent="0.2">
      <c r="C3114" s="255">
        <v>45594</v>
      </c>
      <c r="D3114" s="256" t="s">
        <v>6962</v>
      </c>
      <c r="E3114" s="256" t="s">
        <v>7211</v>
      </c>
      <c r="F3114" s="256" t="s">
        <v>7203</v>
      </c>
      <c r="G3114" s="257">
        <v>2</v>
      </c>
      <c r="I3114" s="257">
        <v>14945.91</v>
      </c>
    </row>
    <row r="3115" spans="3:9" x14ac:dyDescent="0.2">
      <c r="C3115" s="255">
        <v>45594</v>
      </c>
      <c r="D3115" s="256" t="s">
        <v>5125</v>
      </c>
      <c r="E3115" s="256" t="s">
        <v>7212</v>
      </c>
      <c r="F3115" s="256" t="s">
        <v>7203</v>
      </c>
      <c r="H3115" s="257">
        <v>45000</v>
      </c>
      <c r="I3115" s="257">
        <v>59945.91</v>
      </c>
    </row>
    <row r="3116" spans="3:9" x14ac:dyDescent="0.2">
      <c r="C3116" s="255">
        <v>45594</v>
      </c>
      <c r="D3116" s="256" t="s">
        <v>7213</v>
      </c>
      <c r="E3116" s="256" t="s">
        <v>7214</v>
      </c>
      <c r="F3116" s="256" t="s">
        <v>7203</v>
      </c>
      <c r="G3116" s="257">
        <v>152.80000000000001</v>
      </c>
      <c r="I3116" s="257">
        <v>59793.11</v>
      </c>
    </row>
    <row r="3117" spans="3:9" x14ac:dyDescent="0.2">
      <c r="C3117" s="255">
        <v>45594</v>
      </c>
      <c r="D3117" s="256" t="s">
        <v>6962</v>
      </c>
      <c r="E3117" s="256" t="s">
        <v>7215</v>
      </c>
      <c r="F3117" s="256" t="s">
        <v>7203</v>
      </c>
      <c r="G3117" s="257">
        <v>2</v>
      </c>
      <c r="I3117" s="257">
        <v>59791.11</v>
      </c>
    </row>
    <row r="3118" spans="3:9" x14ac:dyDescent="0.2">
      <c r="C3118" s="255">
        <v>45595</v>
      </c>
      <c r="D3118" s="256" t="s">
        <v>7216</v>
      </c>
      <c r="E3118" s="256" t="s">
        <v>7217</v>
      </c>
      <c r="F3118" s="256" t="s">
        <v>7218</v>
      </c>
      <c r="G3118" s="257">
        <v>234.34</v>
      </c>
      <c r="I3118" s="257">
        <v>59556.77</v>
      </c>
    </row>
    <row r="3119" spans="3:9" x14ac:dyDescent="0.2">
      <c r="C3119" s="255">
        <v>45595</v>
      </c>
      <c r="D3119" s="256" t="s">
        <v>7219</v>
      </c>
      <c r="E3119" s="256" t="s">
        <v>7220</v>
      </c>
      <c r="F3119" s="256" t="s">
        <v>7218</v>
      </c>
      <c r="H3119" s="257">
        <v>84</v>
      </c>
      <c r="I3119" s="257">
        <v>59640.77</v>
      </c>
    </row>
    <row r="3120" spans="3:9" x14ac:dyDescent="0.2">
      <c r="C3120" s="255">
        <v>45595</v>
      </c>
      <c r="D3120" s="256" t="s">
        <v>7221</v>
      </c>
      <c r="E3120" s="256" t="s">
        <v>7222</v>
      </c>
      <c r="F3120" s="256" t="s">
        <v>7218</v>
      </c>
      <c r="G3120" s="257">
        <v>627.25</v>
      </c>
      <c r="I3120" s="257">
        <v>59013.52</v>
      </c>
    </row>
    <row r="3121" spans="3:9" x14ac:dyDescent="0.2">
      <c r="C3121" s="255">
        <v>45595</v>
      </c>
      <c r="D3121" s="256" t="s">
        <v>7223</v>
      </c>
      <c r="E3121" s="256" t="s">
        <v>7224</v>
      </c>
      <c r="F3121" s="256" t="s">
        <v>7218</v>
      </c>
      <c r="G3121" s="257">
        <v>40</v>
      </c>
      <c r="I3121" s="257">
        <v>58973.52</v>
      </c>
    </row>
    <row r="3122" spans="3:9" x14ac:dyDescent="0.2">
      <c r="C3122" s="255">
        <v>45596</v>
      </c>
      <c r="D3122" s="256" t="s">
        <v>7029</v>
      </c>
      <c r="E3122" s="256" t="s">
        <v>335</v>
      </c>
      <c r="F3122" s="256" t="s">
        <v>7225</v>
      </c>
      <c r="H3122" s="257">
        <v>2</v>
      </c>
      <c r="I3122" s="257">
        <v>58975.519999999997</v>
      </c>
    </row>
    <row r="3123" spans="3:9" x14ac:dyDescent="0.2">
      <c r="C3123" s="255">
        <v>45596</v>
      </c>
      <c r="D3123" s="256" t="s">
        <v>7029</v>
      </c>
      <c r="E3123" s="256" t="s">
        <v>335</v>
      </c>
      <c r="F3123" s="256" t="s">
        <v>7225</v>
      </c>
      <c r="H3123" s="257">
        <v>2</v>
      </c>
      <c r="I3123" s="257">
        <v>58977.52</v>
      </c>
    </row>
    <row r="3124" spans="3:9" x14ac:dyDescent="0.2">
      <c r="C3124" s="255">
        <v>45596</v>
      </c>
      <c r="D3124" s="256" t="s">
        <v>7029</v>
      </c>
      <c r="E3124" s="256" t="s">
        <v>335</v>
      </c>
      <c r="F3124" s="256" t="s">
        <v>7225</v>
      </c>
      <c r="H3124" s="257">
        <v>2</v>
      </c>
      <c r="I3124" s="257">
        <v>58979.519999999997</v>
      </c>
    </row>
    <row r="3125" spans="3:9" x14ac:dyDescent="0.2">
      <c r="C3125" s="255">
        <v>45596</v>
      </c>
      <c r="D3125" s="256" t="s">
        <v>7029</v>
      </c>
      <c r="E3125" s="256" t="s">
        <v>335</v>
      </c>
      <c r="F3125" s="256" t="s">
        <v>7225</v>
      </c>
      <c r="H3125" s="257">
        <v>2</v>
      </c>
      <c r="I3125" s="257">
        <v>58981.52</v>
      </c>
    </row>
    <row r="3126" spans="3:9" x14ac:dyDescent="0.2">
      <c r="C3126" s="255">
        <v>45596</v>
      </c>
      <c r="D3126" s="256" t="s">
        <v>7029</v>
      </c>
      <c r="E3126" s="256" t="s">
        <v>335</v>
      </c>
      <c r="F3126" s="256" t="s">
        <v>7225</v>
      </c>
      <c r="H3126" s="257">
        <v>2</v>
      </c>
      <c r="I3126" s="257">
        <v>58983.519999999997</v>
      </c>
    </row>
    <row r="3127" spans="3:9" x14ac:dyDescent="0.2">
      <c r="C3127" s="255">
        <v>45596</v>
      </c>
      <c r="D3127" s="256" t="s">
        <v>7029</v>
      </c>
      <c r="E3127" s="256" t="s">
        <v>335</v>
      </c>
      <c r="F3127" s="256" t="s">
        <v>7225</v>
      </c>
      <c r="H3127" s="257">
        <v>2</v>
      </c>
      <c r="I3127" s="257">
        <v>58985.52</v>
      </c>
    </row>
    <row r="3128" spans="3:9" x14ac:dyDescent="0.2">
      <c r="C3128" s="255">
        <v>45596</v>
      </c>
      <c r="D3128" s="256" t="s">
        <v>7029</v>
      </c>
      <c r="E3128" s="256" t="s">
        <v>335</v>
      </c>
      <c r="F3128" s="256" t="s">
        <v>7225</v>
      </c>
      <c r="H3128" s="257">
        <v>2</v>
      </c>
      <c r="I3128" s="257">
        <v>58987.519999999997</v>
      </c>
    </row>
    <row r="3129" spans="3:9" x14ac:dyDescent="0.2">
      <c r="C3129" s="255">
        <v>45596</v>
      </c>
      <c r="D3129" s="256" t="s">
        <v>7029</v>
      </c>
      <c r="E3129" s="256" t="s">
        <v>335</v>
      </c>
      <c r="F3129" s="256" t="s">
        <v>7225</v>
      </c>
      <c r="H3129" s="257">
        <v>2</v>
      </c>
      <c r="I3129" s="257">
        <v>58989.52</v>
      </c>
    </row>
    <row r="3130" spans="3:9" x14ac:dyDescent="0.2">
      <c r="C3130" s="255">
        <v>45596</v>
      </c>
      <c r="D3130" s="256" t="s">
        <v>7029</v>
      </c>
      <c r="E3130" s="256" t="s">
        <v>335</v>
      </c>
      <c r="F3130" s="256" t="s">
        <v>7225</v>
      </c>
      <c r="H3130" s="257">
        <v>2</v>
      </c>
      <c r="I3130" s="257">
        <v>58991.519999999997</v>
      </c>
    </row>
    <row r="3131" spans="3:9" x14ac:dyDescent="0.2">
      <c r="C3131" s="255">
        <v>45596</v>
      </c>
      <c r="D3131" s="256" t="s">
        <v>7029</v>
      </c>
      <c r="E3131" s="256" t="s">
        <v>335</v>
      </c>
      <c r="F3131" s="256" t="s">
        <v>7225</v>
      </c>
      <c r="H3131" s="257">
        <v>2</v>
      </c>
      <c r="I3131" s="257">
        <v>58993.52</v>
      </c>
    </row>
    <row r="3132" spans="3:9" x14ac:dyDescent="0.2">
      <c r="C3132" s="255">
        <v>45597</v>
      </c>
      <c r="D3132" s="256" t="s">
        <v>7226</v>
      </c>
      <c r="E3132" s="256" t="s">
        <v>7227</v>
      </c>
      <c r="F3132" s="256" t="s">
        <v>7228</v>
      </c>
      <c r="G3132" s="257">
        <v>106.47</v>
      </c>
      <c r="I3132" s="257">
        <v>58887.05</v>
      </c>
    </row>
    <row r="3133" spans="3:9" x14ac:dyDescent="0.2">
      <c r="C3133" s="255">
        <v>45598</v>
      </c>
      <c r="D3133" s="256" t="s">
        <v>7229</v>
      </c>
      <c r="E3133" s="256" t="s">
        <v>7230</v>
      </c>
      <c r="F3133" s="256" t="s">
        <v>7231</v>
      </c>
      <c r="G3133" s="257">
        <v>100</v>
      </c>
      <c r="I3133" s="257">
        <v>58787.05</v>
      </c>
    </row>
    <row r="3134" spans="3:9" x14ac:dyDescent="0.2">
      <c r="C3134" s="255">
        <v>45598</v>
      </c>
      <c r="D3134" s="256" t="s">
        <v>7232</v>
      </c>
      <c r="E3134" s="256" t="s">
        <v>7233</v>
      </c>
      <c r="F3134" s="256" t="s">
        <v>7231</v>
      </c>
      <c r="G3134" s="257">
        <v>100</v>
      </c>
      <c r="I3134" s="257">
        <v>58687.05</v>
      </c>
    </row>
    <row r="3135" spans="3:9" x14ac:dyDescent="0.2">
      <c r="C3135" s="255">
        <v>45598</v>
      </c>
      <c r="D3135" s="256" t="s">
        <v>7234</v>
      </c>
      <c r="E3135" s="256" t="s">
        <v>7235</v>
      </c>
      <c r="F3135" s="256" t="s">
        <v>7231</v>
      </c>
      <c r="G3135" s="257">
        <v>150</v>
      </c>
      <c r="I3135" s="257">
        <v>58537.05</v>
      </c>
    </row>
    <row r="3136" spans="3:9" x14ac:dyDescent="0.2">
      <c r="C3136" s="255">
        <v>45598</v>
      </c>
      <c r="D3136" s="256" t="s">
        <v>7236</v>
      </c>
      <c r="E3136" s="256" t="s">
        <v>7237</v>
      </c>
      <c r="F3136" s="256" t="s">
        <v>7231</v>
      </c>
      <c r="G3136" s="257">
        <v>14200</v>
      </c>
      <c r="I3136" s="257">
        <v>44337.05</v>
      </c>
    </row>
    <row r="3137" spans="3:9" x14ac:dyDescent="0.2">
      <c r="C3137" s="255">
        <v>45598</v>
      </c>
      <c r="D3137" s="256" t="s">
        <v>7238</v>
      </c>
      <c r="E3137" s="256" t="s">
        <v>7239</v>
      </c>
      <c r="F3137" s="256" t="s">
        <v>7231</v>
      </c>
      <c r="G3137" s="257">
        <v>20</v>
      </c>
      <c r="I3137" s="257">
        <v>44317.05</v>
      </c>
    </row>
    <row r="3138" spans="3:9" x14ac:dyDescent="0.2">
      <c r="C3138" s="255">
        <v>45598</v>
      </c>
      <c r="D3138" s="256" t="s">
        <v>7240</v>
      </c>
      <c r="E3138" s="256" t="s">
        <v>7241</v>
      </c>
      <c r="F3138" s="256" t="s">
        <v>7231</v>
      </c>
      <c r="G3138" s="257">
        <v>522</v>
      </c>
      <c r="I3138" s="257">
        <v>43795.05</v>
      </c>
    </row>
    <row r="3139" spans="3:9" x14ac:dyDescent="0.2">
      <c r="C3139" s="255">
        <v>45598</v>
      </c>
      <c r="D3139" s="256" t="s">
        <v>7242</v>
      </c>
      <c r="E3139" s="256" t="s">
        <v>7243</v>
      </c>
      <c r="F3139" s="256" t="s">
        <v>7231</v>
      </c>
      <c r="H3139" s="257">
        <v>7100</v>
      </c>
      <c r="I3139" s="257">
        <v>50895.05</v>
      </c>
    </row>
    <row r="3140" spans="3:9" x14ac:dyDescent="0.2">
      <c r="C3140" s="255">
        <v>45598</v>
      </c>
      <c r="D3140" s="256" t="s">
        <v>7244</v>
      </c>
      <c r="E3140" s="256" t="s">
        <v>7245</v>
      </c>
      <c r="F3140" s="256" t="s">
        <v>7231</v>
      </c>
      <c r="G3140" s="257">
        <v>232.5</v>
      </c>
      <c r="I3140" s="257">
        <v>50662.55</v>
      </c>
    </row>
    <row r="3141" spans="3:9" x14ac:dyDescent="0.2">
      <c r="C3141" s="255">
        <v>45598</v>
      </c>
      <c r="D3141" s="256" t="s">
        <v>7246</v>
      </c>
      <c r="E3141" s="256" t="s">
        <v>7247</v>
      </c>
      <c r="F3141" s="256" t="s">
        <v>7231</v>
      </c>
      <c r="G3141" s="257">
        <v>36.65</v>
      </c>
      <c r="I3141" s="257">
        <v>50625.9</v>
      </c>
    </row>
    <row r="3142" spans="3:9" x14ac:dyDescent="0.2">
      <c r="C3142" s="255">
        <v>45598</v>
      </c>
      <c r="D3142" s="256" t="s">
        <v>7029</v>
      </c>
      <c r="E3142" s="256" t="s">
        <v>335</v>
      </c>
      <c r="F3142" s="256" t="s">
        <v>7228</v>
      </c>
      <c r="H3142" s="257">
        <v>2</v>
      </c>
      <c r="I3142" s="257">
        <v>50627.9</v>
      </c>
    </row>
    <row r="3143" spans="3:9" x14ac:dyDescent="0.2">
      <c r="C3143" s="255">
        <v>45598</v>
      </c>
      <c r="D3143" s="256" t="s">
        <v>7029</v>
      </c>
      <c r="E3143" s="256" t="s">
        <v>335</v>
      </c>
      <c r="F3143" s="256" t="s">
        <v>7228</v>
      </c>
      <c r="H3143" s="257">
        <v>2</v>
      </c>
      <c r="I3143" s="257">
        <v>50629.9</v>
      </c>
    </row>
    <row r="3144" spans="3:9" x14ac:dyDescent="0.2">
      <c r="C3144" s="255">
        <v>45598</v>
      </c>
      <c r="D3144" s="256" t="s">
        <v>7029</v>
      </c>
      <c r="E3144" s="256" t="s">
        <v>335</v>
      </c>
      <c r="F3144" s="256" t="s">
        <v>7228</v>
      </c>
      <c r="H3144" s="257">
        <v>2</v>
      </c>
      <c r="I3144" s="257">
        <v>50631.9</v>
      </c>
    </row>
    <row r="3145" spans="3:9" x14ac:dyDescent="0.2">
      <c r="C3145" s="255">
        <v>45598</v>
      </c>
      <c r="D3145" s="256" t="s">
        <v>7248</v>
      </c>
      <c r="E3145" s="256" t="s">
        <v>7249</v>
      </c>
      <c r="F3145" s="256" t="s">
        <v>7231</v>
      </c>
      <c r="H3145" s="257">
        <v>190</v>
      </c>
      <c r="I3145" s="257">
        <v>50821.9</v>
      </c>
    </row>
    <row r="3146" spans="3:9" x14ac:dyDescent="0.2">
      <c r="C3146" s="255">
        <v>45598</v>
      </c>
      <c r="D3146" s="256" t="s">
        <v>7250</v>
      </c>
      <c r="E3146" s="256" t="s">
        <v>7251</v>
      </c>
      <c r="F3146" s="256" t="s">
        <v>7231</v>
      </c>
      <c r="G3146" s="257">
        <v>191.95</v>
      </c>
      <c r="I3146" s="257">
        <v>50629.95</v>
      </c>
    </row>
    <row r="3147" spans="3:9" x14ac:dyDescent="0.2">
      <c r="C3147" s="255">
        <v>45598</v>
      </c>
      <c r="D3147" s="256" t="s">
        <v>7252</v>
      </c>
      <c r="E3147" s="256" t="s">
        <v>7253</v>
      </c>
      <c r="F3147" s="256" t="s">
        <v>7231</v>
      </c>
      <c r="G3147" s="257">
        <v>151.07</v>
      </c>
      <c r="I3147" s="257">
        <v>50478.879999999997</v>
      </c>
    </row>
    <row r="3148" spans="3:9" x14ac:dyDescent="0.2">
      <c r="C3148" s="255">
        <v>45599</v>
      </c>
      <c r="D3148" s="256" t="s">
        <v>7254</v>
      </c>
      <c r="E3148" s="256" t="s">
        <v>7255</v>
      </c>
      <c r="F3148" s="256" t="s">
        <v>7256</v>
      </c>
      <c r="G3148" s="257">
        <v>57</v>
      </c>
      <c r="I3148" s="257">
        <v>50421.88</v>
      </c>
    </row>
    <row r="3149" spans="3:9" x14ac:dyDescent="0.2">
      <c r="C3149" s="255">
        <v>45599</v>
      </c>
      <c r="D3149" s="256" t="s">
        <v>7257</v>
      </c>
      <c r="E3149" s="256" t="s">
        <v>7258</v>
      </c>
      <c r="F3149" s="256" t="s">
        <v>7256</v>
      </c>
      <c r="G3149" s="257">
        <v>20</v>
      </c>
      <c r="I3149" s="257">
        <v>50401.88</v>
      </c>
    </row>
    <row r="3150" spans="3:9" x14ac:dyDescent="0.2">
      <c r="C3150" s="255">
        <v>45599</v>
      </c>
      <c r="D3150" s="256" t="s">
        <v>7259</v>
      </c>
      <c r="E3150" s="256" t="s">
        <v>7260</v>
      </c>
      <c r="F3150" s="256" t="s">
        <v>7256</v>
      </c>
      <c r="G3150" s="257">
        <v>20</v>
      </c>
      <c r="I3150" s="257">
        <v>50381.88</v>
      </c>
    </row>
    <row r="3151" spans="3:9" x14ac:dyDescent="0.2">
      <c r="C3151" s="255">
        <v>45599</v>
      </c>
      <c r="D3151" s="256" t="s">
        <v>7261</v>
      </c>
      <c r="E3151" s="256" t="s">
        <v>7262</v>
      </c>
      <c r="F3151" s="256" t="s">
        <v>7256</v>
      </c>
      <c r="G3151" s="257">
        <v>256</v>
      </c>
      <c r="I3151" s="257">
        <v>50125.88</v>
      </c>
    </row>
    <row r="3152" spans="3:9" x14ac:dyDescent="0.2">
      <c r="C3152" s="255">
        <v>45600</v>
      </c>
      <c r="D3152" s="256" t="s">
        <v>7263</v>
      </c>
      <c r="E3152" s="256" t="s">
        <v>7264</v>
      </c>
      <c r="F3152" s="256" t="s">
        <v>7265</v>
      </c>
      <c r="G3152" s="257">
        <v>2340.2600000000002</v>
      </c>
      <c r="I3152" s="257">
        <v>47785.62</v>
      </c>
    </row>
    <row r="3153" spans="3:9" x14ac:dyDescent="0.2">
      <c r="C3153" s="255">
        <v>45600</v>
      </c>
      <c r="D3153" s="256" t="s">
        <v>7266</v>
      </c>
      <c r="E3153" s="256" t="s">
        <v>7267</v>
      </c>
      <c r="F3153" s="256" t="s">
        <v>7265</v>
      </c>
      <c r="G3153" s="257">
        <v>418</v>
      </c>
      <c r="I3153" s="257">
        <v>47367.62</v>
      </c>
    </row>
    <row r="3154" spans="3:9" x14ac:dyDescent="0.2">
      <c r="C3154" s="255">
        <v>45600</v>
      </c>
      <c r="D3154" s="256" t="s">
        <v>7268</v>
      </c>
      <c r="E3154" s="256" t="s">
        <v>7269</v>
      </c>
      <c r="F3154" s="256" t="s">
        <v>7265</v>
      </c>
      <c r="G3154" s="257">
        <v>229.75</v>
      </c>
      <c r="I3154" s="257">
        <v>47137.87</v>
      </c>
    </row>
    <row r="3155" spans="3:9" x14ac:dyDescent="0.2">
      <c r="C3155" s="255">
        <v>45600</v>
      </c>
      <c r="D3155" s="256" t="s">
        <v>7270</v>
      </c>
      <c r="E3155" s="256" t="s">
        <v>7271</v>
      </c>
      <c r="F3155" s="256" t="s">
        <v>7265</v>
      </c>
      <c r="G3155" s="257">
        <v>40</v>
      </c>
      <c r="I3155" s="257">
        <v>47097.87</v>
      </c>
    </row>
    <row r="3156" spans="3:9" x14ac:dyDescent="0.2">
      <c r="C3156" s="255">
        <v>45600</v>
      </c>
      <c r="D3156" s="256" t="s">
        <v>7272</v>
      </c>
      <c r="E3156" s="256" t="s">
        <v>7273</v>
      </c>
      <c r="F3156" s="256" t="s">
        <v>7265</v>
      </c>
      <c r="G3156" s="257">
        <v>100</v>
      </c>
      <c r="I3156" s="257">
        <v>46997.87</v>
      </c>
    </row>
    <row r="3157" spans="3:9" x14ac:dyDescent="0.2">
      <c r="C3157" s="255">
        <v>45600</v>
      </c>
      <c r="D3157" s="256" t="s">
        <v>7274</v>
      </c>
      <c r="E3157" s="256" t="s">
        <v>7275</v>
      </c>
      <c r="F3157" s="256" t="s">
        <v>7265</v>
      </c>
      <c r="G3157" s="257">
        <v>332</v>
      </c>
      <c r="I3157" s="257">
        <v>46665.87</v>
      </c>
    </row>
    <row r="3158" spans="3:9" x14ac:dyDescent="0.2">
      <c r="C3158" s="255">
        <v>45600</v>
      </c>
      <c r="D3158" s="256" t="s">
        <v>7276</v>
      </c>
      <c r="E3158" s="256" t="s">
        <v>7277</v>
      </c>
      <c r="F3158" s="256" t="s">
        <v>7265</v>
      </c>
      <c r="G3158" s="257">
        <v>44</v>
      </c>
      <c r="I3158" s="257">
        <v>46621.87</v>
      </c>
    </row>
    <row r="3159" spans="3:9" x14ac:dyDescent="0.2">
      <c r="C3159" s="255">
        <v>45601</v>
      </c>
      <c r="D3159" s="256" t="s">
        <v>7278</v>
      </c>
      <c r="E3159" s="256" t="s">
        <v>7279</v>
      </c>
      <c r="F3159" s="256" t="s">
        <v>7280</v>
      </c>
      <c r="G3159" s="257">
        <v>135</v>
      </c>
      <c r="I3159" s="257">
        <v>46486.87</v>
      </c>
    </row>
    <row r="3160" spans="3:9" x14ac:dyDescent="0.2">
      <c r="C3160" s="255">
        <v>45601</v>
      </c>
      <c r="D3160" s="256" t="s">
        <v>7281</v>
      </c>
      <c r="E3160" s="256" t="s">
        <v>7282</v>
      </c>
      <c r="F3160" s="256" t="s">
        <v>7280</v>
      </c>
      <c r="G3160" s="257">
        <v>280.3</v>
      </c>
      <c r="I3160" s="257">
        <v>46206.57</v>
      </c>
    </row>
    <row r="3161" spans="3:9" x14ac:dyDescent="0.2">
      <c r="C3161" s="255">
        <v>45601</v>
      </c>
      <c r="D3161" s="256" t="s">
        <v>7283</v>
      </c>
      <c r="E3161" s="256" t="s">
        <v>7284</v>
      </c>
      <c r="F3161" s="256" t="s">
        <v>7280</v>
      </c>
      <c r="G3161" s="257">
        <v>20</v>
      </c>
      <c r="I3161" s="257">
        <v>46186.57</v>
      </c>
    </row>
    <row r="3162" spans="3:9" x14ac:dyDescent="0.2">
      <c r="C3162" s="255">
        <v>45601</v>
      </c>
      <c r="D3162" s="256" t="s">
        <v>7285</v>
      </c>
      <c r="E3162" s="256" t="s">
        <v>7286</v>
      </c>
      <c r="F3162" s="256" t="s">
        <v>7280</v>
      </c>
      <c r="G3162" s="257">
        <v>184.8</v>
      </c>
      <c r="I3162" s="257">
        <v>46001.77</v>
      </c>
    </row>
    <row r="3163" spans="3:9" x14ac:dyDescent="0.2">
      <c r="C3163" s="255">
        <v>45602</v>
      </c>
      <c r="D3163" s="256" t="s">
        <v>7287</v>
      </c>
      <c r="E3163" s="256" t="s">
        <v>7288</v>
      </c>
      <c r="F3163" s="256" t="s">
        <v>7289</v>
      </c>
      <c r="G3163" s="257">
        <v>140</v>
      </c>
      <c r="I3163" s="257">
        <v>45861.77</v>
      </c>
    </row>
    <row r="3164" spans="3:9" x14ac:dyDescent="0.2">
      <c r="C3164" s="255">
        <v>45602</v>
      </c>
      <c r="D3164" s="256" t="s">
        <v>7290</v>
      </c>
      <c r="E3164" s="256" t="s">
        <v>7291</v>
      </c>
      <c r="F3164" s="256" t="s">
        <v>7289</v>
      </c>
      <c r="G3164" s="257">
        <v>220</v>
      </c>
      <c r="I3164" s="257">
        <v>45641.77</v>
      </c>
    </row>
    <row r="3165" spans="3:9" x14ac:dyDescent="0.2">
      <c r="C3165" s="255">
        <v>45602</v>
      </c>
      <c r="D3165" s="256" t="s">
        <v>7292</v>
      </c>
      <c r="E3165" s="256" t="s">
        <v>7293</v>
      </c>
      <c r="F3165" s="256" t="s">
        <v>7289</v>
      </c>
      <c r="G3165" s="257">
        <v>120</v>
      </c>
      <c r="I3165" s="257">
        <v>45521.77</v>
      </c>
    </row>
    <row r="3166" spans="3:9" x14ac:dyDescent="0.2">
      <c r="C3166" s="255">
        <v>45602</v>
      </c>
      <c r="D3166" s="256" t="s">
        <v>7294</v>
      </c>
      <c r="E3166" s="256" t="s">
        <v>7295</v>
      </c>
      <c r="F3166" s="256" t="s">
        <v>7289</v>
      </c>
      <c r="G3166" s="257">
        <v>75</v>
      </c>
      <c r="I3166" s="257">
        <v>45446.77</v>
      </c>
    </row>
    <row r="3167" spans="3:9" x14ac:dyDescent="0.2">
      <c r="C3167" s="255">
        <v>45603</v>
      </c>
      <c r="D3167" s="256" t="s">
        <v>7296</v>
      </c>
      <c r="E3167" s="256" t="s">
        <v>7297</v>
      </c>
      <c r="F3167" s="256" t="s">
        <v>7298</v>
      </c>
      <c r="G3167" s="257">
        <v>158.94999999999999</v>
      </c>
      <c r="I3167" s="257">
        <v>45287.82</v>
      </c>
    </row>
    <row r="3168" spans="3:9" x14ac:dyDescent="0.2">
      <c r="C3168" s="255">
        <v>45603</v>
      </c>
      <c r="D3168" s="256" t="s">
        <v>7299</v>
      </c>
      <c r="E3168" s="256" t="s">
        <v>7300</v>
      </c>
      <c r="F3168" s="256" t="s">
        <v>7298</v>
      </c>
      <c r="G3168" s="257">
        <v>130</v>
      </c>
      <c r="I3168" s="257">
        <v>45157.82</v>
      </c>
    </row>
    <row r="3169" spans="3:9" x14ac:dyDescent="0.2">
      <c r="C3169" s="255">
        <v>45603</v>
      </c>
      <c r="D3169" s="256" t="s">
        <v>7301</v>
      </c>
      <c r="E3169" s="256" t="s">
        <v>7302</v>
      </c>
      <c r="F3169" s="256" t="s">
        <v>7298</v>
      </c>
      <c r="G3169" s="257">
        <v>20</v>
      </c>
      <c r="I3169" s="257">
        <v>45137.82</v>
      </c>
    </row>
    <row r="3170" spans="3:9" x14ac:dyDescent="0.2">
      <c r="C3170" s="255">
        <v>45604</v>
      </c>
      <c r="D3170" s="256" t="s">
        <v>7303</v>
      </c>
      <c r="E3170" s="256" t="s">
        <v>7304</v>
      </c>
      <c r="F3170" s="256" t="s">
        <v>7305</v>
      </c>
      <c r="G3170" s="257">
        <v>132</v>
      </c>
      <c r="I3170" s="257">
        <v>45005.82</v>
      </c>
    </row>
    <row r="3171" spans="3:9" x14ac:dyDescent="0.2">
      <c r="C3171" s="255">
        <v>45604</v>
      </c>
      <c r="D3171" s="256" t="s">
        <v>7306</v>
      </c>
      <c r="E3171" s="256" t="s">
        <v>7307</v>
      </c>
      <c r="F3171" s="256" t="s">
        <v>7305</v>
      </c>
      <c r="G3171" s="257">
        <v>535</v>
      </c>
      <c r="I3171" s="257">
        <v>44470.82</v>
      </c>
    </row>
    <row r="3172" spans="3:9" x14ac:dyDescent="0.2">
      <c r="C3172" s="255">
        <v>45604</v>
      </c>
      <c r="D3172" s="256" t="s">
        <v>7308</v>
      </c>
      <c r="E3172" s="256" t="s">
        <v>7309</v>
      </c>
      <c r="F3172" s="256" t="s">
        <v>7305</v>
      </c>
      <c r="G3172" s="257">
        <v>214</v>
      </c>
      <c r="I3172" s="257">
        <v>44256.82</v>
      </c>
    </row>
    <row r="3173" spans="3:9" x14ac:dyDescent="0.2">
      <c r="C3173" s="255">
        <v>45604</v>
      </c>
      <c r="D3173" s="256" t="s">
        <v>7310</v>
      </c>
      <c r="E3173" s="256" t="s">
        <v>7311</v>
      </c>
      <c r="F3173" s="256" t="s">
        <v>7305</v>
      </c>
      <c r="G3173" s="257">
        <v>80</v>
      </c>
      <c r="I3173" s="257">
        <v>44176.82</v>
      </c>
    </row>
    <row r="3174" spans="3:9" x14ac:dyDescent="0.2">
      <c r="C3174" s="255">
        <v>45604</v>
      </c>
      <c r="D3174" s="256" t="s">
        <v>7312</v>
      </c>
      <c r="E3174" s="256" t="s">
        <v>7313</v>
      </c>
      <c r="F3174" s="256" t="s">
        <v>7305</v>
      </c>
      <c r="G3174" s="257">
        <v>20</v>
      </c>
      <c r="I3174" s="257">
        <v>44156.82</v>
      </c>
    </row>
    <row r="3175" spans="3:9" x14ac:dyDescent="0.2">
      <c r="C3175" s="255">
        <v>45604</v>
      </c>
      <c r="D3175" s="256" t="s">
        <v>7314</v>
      </c>
      <c r="E3175" s="256" t="s">
        <v>7315</v>
      </c>
      <c r="F3175" s="256" t="s">
        <v>7305</v>
      </c>
      <c r="G3175" s="257">
        <v>241.4</v>
      </c>
      <c r="I3175" s="257">
        <v>43915.42</v>
      </c>
    </row>
    <row r="3176" spans="3:9" x14ac:dyDescent="0.2">
      <c r="C3176" s="255">
        <v>45606</v>
      </c>
      <c r="D3176" s="256" t="s">
        <v>7316</v>
      </c>
      <c r="E3176" s="256" t="s">
        <v>7317</v>
      </c>
      <c r="F3176" s="256" t="s">
        <v>7318</v>
      </c>
      <c r="G3176" s="257">
        <v>67</v>
      </c>
      <c r="I3176" s="257">
        <v>43848.42</v>
      </c>
    </row>
    <row r="3177" spans="3:9" x14ac:dyDescent="0.2">
      <c r="C3177" s="255">
        <v>45606</v>
      </c>
      <c r="D3177" s="256" t="s">
        <v>7319</v>
      </c>
      <c r="E3177" s="256" t="s">
        <v>7320</v>
      </c>
      <c r="F3177" s="256" t="s">
        <v>7318</v>
      </c>
      <c r="G3177" s="257">
        <v>100</v>
      </c>
      <c r="I3177" s="257">
        <v>43748.42</v>
      </c>
    </row>
    <row r="3178" spans="3:9" x14ac:dyDescent="0.2">
      <c r="C3178" s="255">
        <v>45606</v>
      </c>
      <c r="D3178" s="256" t="s">
        <v>7321</v>
      </c>
      <c r="E3178" s="256" t="s">
        <v>7322</v>
      </c>
      <c r="F3178" s="256" t="s">
        <v>7318</v>
      </c>
      <c r="G3178" s="257">
        <v>90</v>
      </c>
      <c r="I3178" s="257">
        <v>43658.42</v>
      </c>
    </row>
    <row r="3179" spans="3:9" x14ac:dyDescent="0.2">
      <c r="C3179" s="255">
        <v>45606</v>
      </c>
      <c r="D3179" s="256" t="s">
        <v>7323</v>
      </c>
      <c r="E3179" s="256" t="s">
        <v>7324</v>
      </c>
      <c r="F3179" s="256" t="s">
        <v>7318</v>
      </c>
      <c r="G3179" s="257">
        <v>80</v>
      </c>
      <c r="I3179" s="257">
        <v>43578.42</v>
      </c>
    </row>
    <row r="3180" spans="3:9" x14ac:dyDescent="0.2">
      <c r="C3180" s="255">
        <v>45606</v>
      </c>
      <c r="D3180" s="256" t="s">
        <v>7325</v>
      </c>
      <c r="E3180" s="256" t="s">
        <v>7326</v>
      </c>
      <c r="F3180" s="256" t="s">
        <v>7318</v>
      </c>
      <c r="G3180" s="257">
        <v>80</v>
      </c>
      <c r="I3180" s="257">
        <v>43498.42</v>
      </c>
    </row>
    <row r="3181" spans="3:9" x14ac:dyDescent="0.2">
      <c r="C3181" s="255">
        <v>45607</v>
      </c>
      <c r="D3181" s="256" t="s">
        <v>7327</v>
      </c>
      <c r="E3181" s="256" t="s">
        <v>7328</v>
      </c>
      <c r="F3181" s="256" t="s">
        <v>7329</v>
      </c>
      <c r="G3181" s="257">
        <v>240</v>
      </c>
      <c r="I3181" s="257">
        <v>43258.42</v>
      </c>
    </row>
    <row r="3182" spans="3:9" x14ac:dyDescent="0.2">
      <c r="C3182" s="255">
        <v>45607</v>
      </c>
      <c r="D3182" s="256" t="s">
        <v>7330</v>
      </c>
      <c r="E3182" s="256" t="s">
        <v>7331</v>
      </c>
      <c r="F3182" s="256" t="s">
        <v>7329</v>
      </c>
      <c r="G3182" s="257">
        <v>50</v>
      </c>
      <c r="I3182" s="257">
        <v>43208.42</v>
      </c>
    </row>
    <row r="3183" spans="3:9" x14ac:dyDescent="0.2">
      <c r="C3183" s="255">
        <v>45607</v>
      </c>
      <c r="D3183" s="256" t="s">
        <v>7332</v>
      </c>
      <c r="E3183" s="256" t="s">
        <v>7333</v>
      </c>
      <c r="F3183" s="256" t="s">
        <v>7329</v>
      </c>
      <c r="G3183" s="257">
        <v>60</v>
      </c>
      <c r="I3183" s="257">
        <v>43148.42</v>
      </c>
    </row>
    <row r="3184" spans="3:9" x14ac:dyDescent="0.2">
      <c r="C3184" s="255">
        <v>45607</v>
      </c>
      <c r="D3184" s="256" t="s">
        <v>7334</v>
      </c>
      <c r="E3184" s="256" t="s">
        <v>7335</v>
      </c>
      <c r="F3184" s="256" t="s">
        <v>7329</v>
      </c>
      <c r="G3184" s="257">
        <v>60</v>
      </c>
      <c r="I3184" s="257">
        <v>43088.42</v>
      </c>
    </row>
    <row r="3185" spans="3:9" x14ac:dyDescent="0.2">
      <c r="C3185" s="255">
        <v>45608</v>
      </c>
      <c r="D3185" s="256" t="s">
        <v>7336</v>
      </c>
      <c r="E3185" s="256" t="s">
        <v>7337</v>
      </c>
      <c r="F3185" s="256" t="s">
        <v>7338</v>
      </c>
      <c r="G3185" s="257">
        <v>60</v>
      </c>
      <c r="I3185" s="257">
        <v>43028.42</v>
      </c>
    </row>
    <row r="3186" spans="3:9" x14ac:dyDescent="0.2">
      <c r="C3186" s="255">
        <v>45608</v>
      </c>
      <c r="D3186" s="256" t="s">
        <v>7339</v>
      </c>
      <c r="E3186" s="256" t="s">
        <v>7340</v>
      </c>
      <c r="F3186" s="256" t="s">
        <v>7338</v>
      </c>
      <c r="G3186" s="257">
        <v>80</v>
      </c>
      <c r="I3186" s="257">
        <v>42948.42</v>
      </c>
    </row>
    <row r="3187" spans="3:9" x14ac:dyDescent="0.2">
      <c r="C3187" s="255">
        <v>45608</v>
      </c>
      <c r="D3187" s="256" t="s">
        <v>7341</v>
      </c>
      <c r="E3187" s="256" t="s">
        <v>7342</v>
      </c>
      <c r="F3187" s="256" t="s">
        <v>7338</v>
      </c>
      <c r="G3187" s="257">
        <v>37</v>
      </c>
      <c r="I3187" s="257">
        <v>42911.42</v>
      </c>
    </row>
    <row r="3188" spans="3:9" x14ac:dyDescent="0.2">
      <c r="C3188" s="255">
        <v>45608</v>
      </c>
      <c r="D3188" s="256" t="s">
        <v>7343</v>
      </c>
      <c r="E3188" s="256" t="s">
        <v>7344</v>
      </c>
      <c r="F3188" s="256" t="s">
        <v>7338</v>
      </c>
      <c r="G3188" s="257">
        <v>100</v>
      </c>
      <c r="I3188" s="257">
        <v>42811.42</v>
      </c>
    </row>
    <row r="3189" spans="3:9" x14ac:dyDescent="0.2">
      <c r="C3189" s="255">
        <v>45608</v>
      </c>
      <c r="D3189" s="256" t="s">
        <v>7345</v>
      </c>
      <c r="E3189" s="256" t="s">
        <v>7346</v>
      </c>
      <c r="F3189" s="256" t="s">
        <v>7338</v>
      </c>
      <c r="G3189" s="257">
        <v>200</v>
      </c>
      <c r="I3189" s="257">
        <v>42611.42</v>
      </c>
    </row>
    <row r="3190" spans="3:9" x14ac:dyDescent="0.2">
      <c r="C3190" s="255">
        <v>45608</v>
      </c>
      <c r="D3190" s="256" t="s">
        <v>7347</v>
      </c>
      <c r="E3190" s="256" t="s">
        <v>7348</v>
      </c>
      <c r="F3190" s="256" t="s">
        <v>7338</v>
      </c>
      <c r="G3190" s="257">
        <v>39</v>
      </c>
      <c r="I3190" s="257">
        <v>42572.42</v>
      </c>
    </row>
    <row r="3191" spans="3:9" x14ac:dyDescent="0.2">
      <c r="C3191" s="255">
        <v>45608</v>
      </c>
      <c r="D3191" s="256" t="s">
        <v>7349</v>
      </c>
      <c r="E3191" s="256" t="s">
        <v>7350</v>
      </c>
      <c r="F3191" s="256" t="s">
        <v>7338</v>
      </c>
      <c r="G3191" s="257">
        <v>100</v>
      </c>
      <c r="I3191" s="257">
        <v>42472.42</v>
      </c>
    </row>
    <row r="3192" spans="3:9" x14ac:dyDescent="0.2">
      <c r="C3192" s="255">
        <v>45608</v>
      </c>
      <c r="D3192" s="256" t="s">
        <v>7351</v>
      </c>
      <c r="E3192" s="256" t="s">
        <v>7352</v>
      </c>
      <c r="F3192" s="256" t="s">
        <v>7338</v>
      </c>
      <c r="G3192" s="257">
        <v>149.1</v>
      </c>
      <c r="I3192" s="257">
        <v>42323.32</v>
      </c>
    </row>
    <row r="3193" spans="3:9" x14ac:dyDescent="0.2">
      <c r="C3193" s="255">
        <v>45608</v>
      </c>
      <c r="D3193" s="256" t="s">
        <v>7353</v>
      </c>
      <c r="E3193" s="256" t="s">
        <v>7354</v>
      </c>
      <c r="F3193" s="256" t="s">
        <v>7338</v>
      </c>
      <c r="G3193" s="257">
        <v>10</v>
      </c>
      <c r="I3193" s="257">
        <v>42313.32</v>
      </c>
    </row>
    <row r="3194" spans="3:9" x14ac:dyDescent="0.2">
      <c r="C3194" s="255">
        <v>45608</v>
      </c>
      <c r="D3194" s="256" t="s">
        <v>7355</v>
      </c>
      <c r="E3194" s="256" t="s">
        <v>7356</v>
      </c>
      <c r="F3194" s="256" t="s">
        <v>7338</v>
      </c>
      <c r="G3194" s="257">
        <v>149.38</v>
      </c>
      <c r="I3194" s="257">
        <v>42163.94</v>
      </c>
    </row>
    <row r="3195" spans="3:9" x14ac:dyDescent="0.2">
      <c r="C3195" s="255">
        <v>45609</v>
      </c>
      <c r="D3195" s="256" t="s">
        <v>7357</v>
      </c>
      <c r="E3195" s="256" t="s">
        <v>7358</v>
      </c>
      <c r="F3195" s="256" t="s">
        <v>7359</v>
      </c>
      <c r="G3195" s="257">
        <v>1329</v>
      </c>
      <c r="I3195" s="257">
        <v>40834.94</v>
      </c>
    </row>
    <row r="3196" spans="3:9" x14ac:dyDescent="0.2">
      <c r="C3196" s="255">
        <v>45609</v>
      </c>
      <c r="D3196" s="256" t="s">
        <v>7360</v>
      </c>
      <c r="E3196" s="256" t="s">
        <v>7361</v>
      </c>
      <c r="F3196" s="256" t="s">
        <v>7359</v>
      </c>
      <c r="G3196" s="257">
        <v>778</v>
      </c>
      <c r="I3196" s="257">
        <v>40056.94</v>
      </c>
    </row>
    <row r="3197" spans="3:9" x14ac:dyDescent="0.2">
      <c r="C3197" s="255">
        <v>45609</v>
      </c>
      <c r="D3197" s="256" t="s">
        <v>7362</v>
      </c>
      <c r="E3197" s="256" t="s">
        <v>7363</v>
      </c>
      <c r="F3197" s="256" t="s">
        <v>7359</v>
      </c>
      <c r="G3197" s="257">
        <v>710</v>
      </c>
      <c r="I3197" s="257">
        <v>39346.94</v>
      </c>
    </row>
    <row r="3198" spans="3:9" x14ac:dyDescent="0.2">
      <c r="C3198" s="255">
        <v>45609</v>
      </c>
      <c r="D3198" s="256" t="s">
        <v>7364</v>
      </c>
      <c r="E3198" s="256" t="s">
        <v>7365</v>
      </c>
      <c r="F3198" s="256" t="s">
        <v>7359</v>
      </c>
      <c r="G3198" s="257">
        <v>296.51</v>
      </c>
      <c r="I3198" s="257">
        <v>39050.43</v>
      </c>
    </row>
    <row r="3199" spans="3:9" x14ac:dyDescent="0.2">
      <c r="C3199" s="255">
        <v>45610</v>
      </c>
      <c r="D3199" s="256" t="s">
        <v>7366</v>
      </c>
      <c r="E3199" s="256" t="s">
        <v>7367</v>
      </c>
      <c r="F3199" s="256" t="s">
        <v>7368</v>
      </c>
      <c r="G3199" s="257">
        <v>274.39999999999998</v>
      </c>
      <c r="I3199" s="257">
        <v>38776.03</v>
      </c>
    </row>
    <row r="3200" spans="3:9" x14ac:dyDescent="0.2">
      <c r="C3200" s="255">
        <v>45610</v>
      </c>
      <c r="D3200" s="256" t="s">
        <v>7369</v>
      </c>
      <c r="E3200" s="256" t="s">
        <v>7370</v>
      </c>
      <c r="F3200" s="256" t="s">
        <v>7368</v>
      </c>
      <c r="G3200" s="257">
        <v>50</v>
      </c>
      <c r="I3200" s="257">
        <v>38726.03</v>
      </c>
    </row>
    <row r="3201" spans="3:9" x14ac:dyDescent="0.2">
      <c r="C3201" s="255">
        <v>45610</v>
      </c>
      <c r="D3201" s="256" t="s">
        <v>7371</v>
      </c>
      <c r="E3201" s="256" t="s">
        <v>7372</v>
      </c>
      <c r="F3201" s="256" t="s">
        <v>7368</v>
      </c>
      <c r="G3201" s="257">
        <v>120</v>
      </c>
      <c r="I3201" s="257">
        <v>38606.03</v>
      </c>
    </row>
    <row r="3202" spans="3:9" x14ac:dyDescent="0.2">
      <c r="C3202" s="255">
        <v>45610</v>
      </c>
      <c r="D3202" s="256" t="s">
        <v>7373</v>
      </c>
      <c r="E3202" s="256" t="s">
        <v>7374</v>
      </c>
      <c r="F3202" s="256" t="s">
        <v>7368</v>
      </c>
      <c r="G3202" s="257">
        <v>125</v>
      </c>
      <c r="I3202" s="257">
        <v>38481.03</v>
      </c>
    </row>
    <row r="3203" spans="3:9" x14ac:dyDescent="0.2">
      <c r="C3203" s="255">
        <v>45610</v>
      </c>
      <c r="D3203" s="256" t="s">
        <v>7375</v>
      </c>
      <c r="E3203" s="256" t="s">
        <v>7376</v>
      </c>
      <c r="F3203" s="256" t="s">
        <v>7368</v>
      </c>
      <c r="G3203" s="257">
        <v>75</v>
      </c>
      <c r="I3203" s="257">
        <v>38406.03</v>
      </c>
    </row>
    <row r="3204" spans="3:9" x14ac:dyDescent="0.2">
      <c r="C3204" s="255">
        <v>45610</v>
      </c>
      <c r="D3204" s="256" t="s">
        <v>7377</v>
      </c>
      <c r="E3204" s="256" t="s">
        <v>7378</v>
      </c>
      <c r="F3204" s="256" t="s">
        <v>7368</v>
      </c>
      <c r="G3204" s="257">
        <v>95</v>
      </c>
      <c r="I3204" s="257">
        <v>38311.03</v>
      </c>
    </row>
    <row r="3205" spans="3:9" x14ac:dyDescent="0.2">
      <c r="C3205" s="255">
        <v>45610</v>
      </c>
      <c r="D3205" s="256" t="s">
        <v>7379</v>
      </c>
      <c r="E3205" s="256" t="s">
        <v>7380</v>
      </c>
      <c r="F3205" s="256" t="s">
        <v>7368</v>
      </c>
      <c r="G3205" s="257">
        <v>117</v>
      </c>
      <c r="I3205" s="257">
        <v>38194.03</v>
      </c>
    </row>
    <row r="3206" spans="3:9" x14ac:dyDescent="0.2">
      <c r="C3206" s="255">
        <v>45611</v>
      </c>
      <c r="D3206" s="256" t="s">
        <v>7381</v>
      </c>
      <c r="E3206" s="256" t="s">
        <v>7382</v>
      </c>
      <c r="F3206" s="256" t="s">
        <v>7383</v>
      </c>
      <c r="G3206" s="257">
        <v>216</v>
      </c>
      <c r="I3206" s="257">
        <v>37978.03</v>
      </c>
    </row>
    <row r="3207" spans="3:9" x14ac:dyDescent="0.2">
      <c r="C3207" s="255">
        <v>45611</v>
      </c>
      <c r="D3207" s="256" t="s">
        <v>7384</v>
      </c>
      <c r="E3207" s="256" t="s">
        <v>7385</v>
      </c>
      <c r="F3207" s="256" t="s">
        <v>7383</v>
      </c>
      <c r="G3207" s="257">
        <v>157.91</v>
      </c>
      <c r="I3207" s="257">
        <v>37820.120000000003</v>
      </c>
    </row>
    <row r="3208" spans="3:9" x14ac:dyDescent="0.2">
      <c r="C3208" s="255">
        <v>45612</v>
      </c>
      <c r="D3208" s="256" t="s">
        <v>7386</v>
      </c>
      <c r="E3208" s="256" t="s">
        <v>7387</v>
      </c>
      <c r="F3208" s="256" t="s">
        <v>7388</v>
      </c>
      <c r="G3208" s="257">
        <v>160.13</v>
      </c>
      <c r="I3208" s="257">
        <v>37659.99</v>
      </c>
    </row>
    <row r="3209" spans="3:9" x14ac:dyDescent="0.2">
      <c r="C3209" s="255">
        <v>45612</v>
      </c>
      <c r="D3209" s="256" t="s">
        <v>7389</v>
      </c>
      <c r="E3209" s="256" t="s">
        <v>7390</v>
      </c>
      <c r="F3209" s="256" t="s">
        <v>7388</v>
      </c>
      <c r="G3209" s="257">
        <v>20</v>
      </c>
      <c r="I3209" s="257">
        <v>37639.99</v>
      </c>
    </row>
    <row r="3210" spans="3:9" x14ac:dyDescent="0.2">
      <c r="C3210" s="255">
        <v>45612</v>
      </c>
      <c r="D3210" s="256" t="s">
        <v>7391</v>
      </c>
      <c r="E3210" s="256" t="s">
        <v>7392</v>
      </c>
      <c r="F3210" s="256" t="s">
        <v>7388</v>
      </c>
      <c r="G3210" s="257">
        <v>20</v>
      </c>
      <c r="I3210" s="257">
        <v>37619.99</v>
      </c>
    </row>
    <row r="3211" spans="3:9" x14ac:dyDescent="0.2">
      <c r="C3211" s="255">
        <v>45612</v>
      </c>
      <c r="D3211" s="256" t="s">
        <v>7393</v>
      </c>
      <c r="E3211" s="256" t="s">
        <v>7394</v>
      </c>
      <c r="F3211" s="256" t="s">
        <v>7388</v>
      </c>
      <c r="G3211" s="257">
        <v>159.69999999999999</v>
      </c>
      <c r="I3211" s="257">
        <v>37460.29</v>
      </c>
    </row>
    <row r="3212" spans="3:9" x14ac:dyDescent="0.2">
      <c r="C3212" s="255">
        <v>45612</v>
      </c>
      <c r="D3212" s="256" t="s">
        <v>7395</v>
      </c>
      <c r="E3212" s="256" t="s">
        <v>7396</v>
      </c>
      <c r="F3212" s="256" t="s">
        <v>7388</v>
      </c>
      <c r="G3212" s="257">
        <v>30</v>
      </c>
      <c r="I3212" s="257">
        <v>37430.29</v>
      </c>
    </row>
    <row r="3213" spans="3:9" x14ac:dyDescent="0.2">
      <c r="C3213" s="255">
        <v>45613</v>
      </c>
      <c r="D3213" s="256" t="s">
        <v>7397</v>
      </c>
      <c r="E3213" s="256" t="s">
        <v>7398</v>
      </c>
      <c r="F3213" s="256" t="s">
        <v>7399</v>
      </c>
      <c r="G3213" s="257">
        <v>29</v>
      </c>
      <c r="I3213" s="257">
        <v>37401.29</v>
      </c>
    </row>
    <row r="3214" spans="3:9" x14ac:dyDescent="0.2">
      <c r="C3214" s="255">
        <v>45613</v>
      </c>
      <c r="D3214" s="256" t="s">
        <v>7400</v>
      </c>
      <c r="E3214" s="256" t="s">
        <v>7401</v>
      </c>
      <c r="F3214" s="256" t="s">
        <v>7399</v>
      </c>
      <c r="G3214" s="257">
        <v>216.55</v>
      </c>
      <c r="I3214" s="257">
        <v>37184.74</v>
      </c>
    </row>
    <row r="3215" spans="3:9" x14ac:dyDescent="0.2">
      <c r="C3215" s="255">
        <v>45613</v>
      </c>
      <c r="D3215" s="256" t="s">
        <v>7402</v>
      </c>
      <c r="E3215" s="256" t="s">
        <v>7403</v>
      </c>
      <c r="F3215" s="256" t="s">
        <v>7399</v>
      </c>
      <c r="G3215" s="257">
        <v>20</v>
      </c>
      <c r="I3215" s="257">
        <v>37164.74</v>
      </c>
    </row>
    <row r="3216" spans="3:9" x14ac:dyDescent="0.2">
      <c r="C3216" s="255">
        <v>45613</v>
      </c>
      <c r="D3216" s="256" t="s">
        <v>7404</v>
      </c>
      <c r="E3216" s="256" t="s">
        <v>7405</v>
      </c>
      <c r="F3216" s="256" t="s">
        <v>7399</v>
      </c>
      <c r="G3216" s="257">
        <v>10</v>
      </c>
      <c r="I3216" s="257">
        <v>37154.74</v>
      </c>
    </row>
    <row r="3217" spans="3:9" x14ac:dyDescent="0.2">
      <c r="C3217" s="255">
        <v>45613</v>
      </c>
      <c r="D3217" s="256" t="s">
        <v>7406</v>
      </c>
      <c r="E3217" s="256" t="s">
        <v>7407</v>
      </c>
      <c r="F3217" s="256" t="s">
        <v>7399</v>
      </c>
      <c r="G3217" s="257">
        <v>110.27</v>
      </c>
      <c r="I3217" s="257">
        <v>37044.47</v>
      </c>
    </row>
    <row r="3218" spans="3:9" x14ac:dyDescent="0.2">
      <c r="C3218" s="255">
        <v>45613</v>
      </c>
      <c r="D3218" s="256" t="s">
        <v>7408</v>
      </c>
      <c r="E3218" s="256" t="s">
        <v>7409</v>
      </c>
      <c r="F3218" s="256" t="s">
        <v>7399</v>
      </c>
      <c r="G3218" s="257">
        <v>241.38</v>
      </c>
      <c r="I3218" s="257">
        <v>36803.089999999997</v>
      </c>
    </row>
    <row r="3219" spans="3:9" x14ac:dyDescent="0.2">
      <c r="C3219" s="255">
        <v>45614</v>
      </c>
      <c r="D3219" s="256" t="s">
        <v>7410</v>
      </c>
      <c r="E3219" s="256" t="s">
        <v>7411</v>
      </c>
      <c r="F3219" s="256" t="s">
        <v>7412</v>
      </c>
      <c r="G3219" s="257">
        <v>306.48</v>
      </c>
      <c r="I3219" s="257">
        <v>36496.61</v>
      </c>
    </row>
    <row r="3220" spans="3:9" x14ac:dyDescent="0.2">
      <c r="C3220" s="255">
        <v>45614</v>
      </c>
      <c r="D3220" s="256" t="s">
        <v>7413</v>
      </c>
      <c r="E3220" s="256" t="s">
        <v>7414</v>
      </c>
      <c r="F3220" s="256" t="s">
        <v>7412</v>
      </c>
      <c r="G3220" s="257">
        <v>100</v>
      </c>
      <c r="I3220" s="257">
        <v>36396.61</v>
      </c>
    </row>
    <row r="3221" spans="3:9" x14ac:dyDescent="0.2">
      <c r="C3221" s="255">
        <v>45614</v>
      </c>
      <c r="D3221" s="256" t="s">
        <v>7415</v>
      </c>
      <c r="E3221" s="256" t="s">
        <v>7416</v>
      </c>
      <c r="F3221" s="256" t="s">
        <v>7412</v>
      </c>
      <c r="G3221" s="257">
        <v>100</v>
      </c>
      <c r="I3221" s="257">
        <v>36296.61</v>
      </c>
    </row>
    <row r="3222" spans="3:9" x14ac:dyDescent="0.2">
      <c r="C3222" s="255">
        <v>45614</v>
      </c>
      <c r="D3222" s="256" t="s">
        <v>7417</v>
      </c>
      <c r="E3222" s="256" t="s">
        <v>7418</v>
      </c>
      <c r="F3222" s="256" t="s">
        <v>7412</v>
      </c>
      <c r="G3222" s="257">
        <v>138</v>
      </c>
      <c r="I3222" s="257">
        <v>36158.61</v>
      </c>
    </row>
    <row r="3223" spans="3:9" x14ac:dyDescent="0.2">
      <c r="C3223" s="255">
        <v>45614</v>
      </c>
      <c r="D3223" s="256" t="s">
        <v>7419</v>
      </c>
      <c r="E3223" s="256" t="s">
        <v>7420</v>
      </c>
      <c r="F3223" s="256" t="s">
        <v>7412</v>
      </c>
      <c r="H3223" s="257">
        <v>138</v>
      </c>
      <c r="I3223" s="257">
        <v>36296.61</v>
      </c>
    </row>
    <row r="3224" spans="3:9" x14ac:dyDescent="0.2">
      <c r="C3224" s="255">
        <v>45614</v>
      </c>
      <c r="D3224" s="256" t="s">
        <v>7421</v>
      </c>
      <c r="E3224" s="256" t="s">
        <v>7422</v>
      </c>
      <c r="F3224" s="256" t="s">
        <v>7412</v>
      </c>
      <c r="G3224" s="257">
        <v>138</v>
      </c>
      <c r="I3224" s="257">
        <v>36158.61</v>
      </c>
    </row>
    <row r="3225" spans="3:9" x14ac:dyDescent="0.2">
      <c r="C3225" s="255">
        <v>45614</v>
      </c>
      <c r="D3225" s="256" t="s">
        <v>7423</v>
      </c>
      <c r="E3225" s="256" t="s">
        <v>7424</v>
      </c>
      <c r="F3225" s="256" t="s">
        <v>7412</v>
      </c>
      <c r="G3225" s="257">
        <v>114</v>
      </c>
      <c r="I3225" s="257">
        <v>36044.61</v>
      </c>
    </row>
    <row r="3226" spans="3:9" x14ac:dyDescent="0.2">
      <c r="C3226" s="255">
        <v>45614</v>
      </c>
      <c r="D3226" s="256" t="s">
        <v>7425</v>
      </c>
      <c r="E3226" s="256" t="s">
        <v>7426</v>
      </c>
      <c r="F3226" s="256" t="s">
        <v>7412</v>
      </c>
      <c r="G3226" s="257">
        <v>20</v>
      </c>
      <c r="I3226" s="257">
        <v>36024.61</v>
      </c>
    </row>
    <row r="3227" spans="3:9" x14ac:dyDescent="0.2">
      <c r="C3227" s="255">
        <v>45614</v>
      </c>
      <c r="D3227" s="256" t="s">
        <v>7427</v>
      </c>
      <c r="E3227" s="256" t="s">
        <v>7428</v>
      </c>
      <c r="F3227" s="256" t="s">
        <v>7412</v>
      </c>
      <c r="G3227" s="257">
        <v>60</v>
      </c>
      <c r="I3227" s="257">
        <v>35964.61</v>
      </c>
    </row>
    <row r="3228" spans="3:9" x14ac:dyDescent="0.2">
      <c r="C3228" s="255">
        <v>45614</v>
      </c>
      <c r="D3228" s="256" t="s">
        <v>7429</v>
      </c>
      <c r="E3228" s="256" t="s">
        <v>7430</v>
      </c>
      <c r="F3228" s="256" t="s">
        <v>7412</v>
      </c>
      <c r="G3228" s="257">
        <v>20</v>
      </c>
      <c r="I3228" s="257">
        <v>35944.61</v>
      </c>
    </row>
    <row r="3229" spans="3:9" x14ac:dyDescent="0.2">
      <c r="C3229" s="255">
        <v>45614</v>
      </c>
      <c r="D3229" s="256" t="s">
        <v>7431</v>
      </c>
      <c r="E3229" s="256" t="s">
        <v>7432</v>
      </c>
      <c r="F3229" s="256" t="s">
        <v>7412</v>
      </c>
      <c r="G3229" s="257">
        <v>254</v>
      </c>
      <c r="I3229" s="257">
        <v>35690.61</v>
      </c>
    </row>
    <row r="3230" spans="3:9" x14ac:dyDescent="0.2">
      <c r="C3230" s="255">
        <v>45615</v>
      </c>
      <c r="D3230" s="256" t="s">
        <v>7433</v>
      </c>
      <c r="E3230" s="256" t="s">
        <v>7434</v>
      </c>
      <c r="F3230" s="256" t="s">
        <v>7435</v>
      </c>
      <c r="G3230" s="257">
        <v>152</v>
      </c>
      <c r="I3230" s="257">
        <v>35538.61</v>
      </c>
    </row>
    <row r="3231" spans="3:9" x14ac:dyDescent="0.2">
      <c r="C3231" s="255">
        <v>45615</v>
      </c>
      <c r="D3231" s="256" t="s">
        <v>7436</v>
      </c>
      <c r="E3231" s="256" t="s">
        <v>7437</v>
      </c>
      <c r="F3231" s="256" t="s">
        <v>7435</v>
      </c>
      <c r="G3231" s="257">
        <v>168</v>
      </c>
      <c r="I3231" s="257">
        <v>35370.61</v>
      </c>
    </row>
    <row r="3232" spans="3:9" x14ac:dyDescent="0.2">
      <c r="C3232" s="255">
        <v>45616</v>
      </c>
      <c r="D3232" s="256" t="s">
        <v>7438</v>
      </c>
      <c r="E3232" s="256" t="s">
        <v>7439</v>
      </c>
      <c r="F3232" s="256" t="s">
        <v>7440</v>
      </c>
      <c r="G3232" s="257">
        <v>100</v>
      </c>
      <c r="I3232" s="257">
        <v>35270.61</v>
      </c>
    </row>
    <row r="3233" spans="3:9" x14ac:dyDescent="0.2">
      <c r="C3233" s="255">
        <v>45616</v>
      </c>
      <c r="D3233" s="256" t="s">
        <v>7441</v>
      </c>
      <c r="E3233" s="256" t="s">
        <v>7442</v>
      </c>
      <c r="F3233" s="256" t="s">
        <v>7440</v>
      </c>
      <c r="G3233" s="257">
        <v>30</v>
      </c>
      <c r="I3233" s="257">
        <v>35240.61</v>
      </c>
    </row>
    <row r="3234" spans="3:9" x14ac:dyDescent="0.2">
      <c r="C3234" s="255">
        <v>45616</v>
      </c>
      <c r="D3234" s="256" t="s">
        <v>7443</v>
      </c>
      <c r="E3234" s="256" t="s">
        <v>7444</v>
      </c>
      <c r="F3234" s="256" t="s">
        <v>7440</v>
      </c>
      <c r="G3234" s="257">
        <v>153</v>
      </c>
      <c r="I3234" s="257">
        <v>35087.61</v>
      </c>
    </row>
    <row r="3235" spans="3:9" x14ac:dyDescent="0.2">
      <c r="C3235" s="255">
        <v>45616</v>
      </c>
      <c r="D3235" s="256" t="s">
        <v>7445</v>
      </c>
      <c r="E3235" s="256" t="s">
        <v>7446</v>
      </c>
      <c r="F3235" s="256" t="s">
        <v>7440</v>
      </c>
      <c r="G3235" s="257">
        <v>234</v>
      </c>
      <c r="I3235" s="257">
        <v>34853.61</v>
      </c>
    </row>
    <row r="3236" spans="3:9" x14ac:dyDescent="0.2">
      <c r="C3236" s="255">
        <v>45617</v>
      </c>
      <c r="D3236" s="256" t="s">
        <v>7447</v>
      </c>
      <c r="E3236" s="256" t="s">
        <v>7448</v>
      </c>
      <c r="F3236" s="256" t="s">
        <v>7449</v>
      </c>
      <c r="G3236" s="257">
        <v>256</v>
      </c>
      <c r="I3236" s="257">
        <v>34597.61</v>
      </c>
    </row>
    <row r="3237" spans="3:9" x14ac:dyDescent="0.2">
      <c r="C3237" s="255">
        <v>45617</v>
      </c>
      <c r="D3237" s="256" t="s">
        <v>7450</v>
      </c>
      <c r="E3237" s="256" t="s">
        <v>7451</v>
      </c>
      <c r="F3237" s="256" t="s">
        <v>7449</v>
      </c>
      <c r="G3237" s="257">
        <v>403.5</v>
      </c>
      <c r="I3237" s="257">
        <v>34194.11</v>
      </c>
    </row>
    <row r="3238" spans="3:9" x14ac:dyDescent="0.2">
      <c r="C3238" s="255">
        <v>45617</v>
      </c>
      <c r="D3238" s="256" t="s">
        <v>7452</v>
      </c>
      <c r="E3238" s="256" t="s">
        <v>7453</v>
      </c>
      <c r="F3238" s="256" t="s">
        <v>7449</v>
      </c>
      <c r="G3238" s="257">
        <v>83</v>
      </c>
      <c r="I3238" s="257">
        <v>34111.11</v>
      </c>
    </row>
    <row r="3239" spans="3:9" x14ac:dyDescent="0.2">
      <c r="C3239" s="255">
        <v>45618</v>
      </c>
      <c r="D3239" s="256" t="s">
        <v>7454</v>
      </c>
      <c r="E3239" s="256" t="s">
        <v>7455</v>
      </c>
      <c r="F3239" s="256" t="s">
        <v>7456</v>
      </c>
      <c r="G3239" s="257">
        <v>290</v>
      </c>
      <c r="I3239" s="257">
        <v>33821.11</v>
      </c>
    </row>
    <row r="3240" spans="3:9" x14ac:dyDescent="0.2">
      <c r="C3240" s="255">
        <v>45618</v>
      </c>
      <c r="D3240" s="256" t="s">
        <v>7457</v>
      </c>
      <c r="E3240" s="256" t="s">
        <v>7458</v>
      </c>
      <c r="F3240" s="256" t="s">
        <v>7456</v>
      </c>
      <c r="G3240" s="257">
        <v>495</v>
      </c>
      <c r="I3240" s="257">
        <v>33326.11</v>
      </c>
    </row>
    <row r="3241" spans="3:9" x14ac:dyDescent="0.2">
      <c r="C3241" s="255">
        <v>45618</v>
      </c>
      <c r="D3241" s="256" t="s">
        <v>7459</v>
      </c>
      <c r="E3241" s="256" t="s">
        <v>7460</v>
      </c>
      <c r="F3241" s="256" t="s">
        <v>7456</v>
      </c>
      <c r="G3241" s="257">
        <v>2</v>
      </c>
      <c r="I3241" s="257">
        <v>33324.11</v>
      </c>
    </row>
    <row r="3242" spans="3:9" x14ac:dyDescent="0.2">
      <c r="C3242" s="255">
        <v>45618</v>
      </c>
      <c r="D3242" s="256" t="s">
        <v>7461</v>
      </c>
      <c r="E3242" s="256" t="s">
        <v>7462</v>
      </c>
      <c r="F3242" s="256" t="s">
        <v>7456</v>
      </c>
      <c r="G3242" s="257">
        <v>122</v>
      </c>
      <c r="I3242" s="257">
        <v>33202.11</v>
      </c>
    </row>
    <row r="3243" spans="3:9" x14ac:dyDescent="0.2">
      <c r="C3243" s="255">
        <v>45619</v>
      </c>
      <c r="D3243" s="256" t="s">
        <v>7463</v>
      </c>
      <c r="E3243" s="256" t="s">
        <v>7464</v>
      </c>
      <c r="F3243" s="256" t="s">
        <v>7465</v>
      </c>
      <c r="G3243" s="257">
        <v>165</v>
      </c>
      <c r="I3243" s="257">
        <v>33037.11</v>
      </c>
    </row>
    <row r="3244" spans="3:9" x14ac:dyDescent="0.2">
      <c r="C3244" s="255">
        <v>45619</v>
      </c>
      <c r="D3244" s="256" t="s">
        <v>7466</v>
      </c>
      <c r="E3244" s="256" t="s">
        <v>7467</v>
      </c>
      <c r="F3244" s="256" t="s">
        <v>7465</v>
      </c>
      <c r="G3244" s="257">
        <v>192</v>
      </c>
      <c r="I3244" s="257">
        <v>32845.11</v>
      </c>
    </row>
    <row r="3245" spans="3:9" x14ac:dyDescent="0.2">
      <c r="C3245" s="255">
        <v>45619</v>
      </c>
      <c r="D3245" s="256" t="s">
        <v>7468</v>
      </c>
      <c r="E3245" s="256" t="s">
        <v>7469</v>
      </c>
      <c r="F3245" s="256" t="s">
        <v>7465</v>
      </c>
      <c r="G3245" s="257">
        <v>719</v>
      </c>
      <c r="I3245" s="257">
        <v>32126.11</v>
      </c>
    </row>
    <row r="3246" spans="3:9" x14ac:dyDescent="0.2">
      <c r="C3246" s="255">
        <v>45619</v>
      </c>
      <c r="D3246" s="256" t="s">
        <v>7470</v>
      </c>
      <c r="E3246" s="256" t="s">
        <v>7471</v>
      </c>
      <c r="F3246" s="256" t="s">
        <v>7465</v>
      </c>
      <c r="G3246" s="257">
        <v>1060.82</v>
      </c>
      <c r="I3246" s="257">
        <v>31065.29</v>
      </c>
    </row>
    <row r="3247" spans="3:9" x14ac:dyDescent="0.2">
      <c r="C3247" s="255">
        <v>45619</v>
      </c>
      <c r="D3247" s="256" t="s">
        <v>7472</v>
      </c>
      <c r="E3247" s="256" t="s">
        <v>7473</v>
      </c>
      <c r="F3247" s="256" t="s">
        <v>7465</v>
      </c>
      <c r="G3247" s="257">
        <v>58</v>
      </c>
      <c r="I3247" s="257">
        <v>31007.29</v>
      </c>
    </row>
    <row r="3248" spans="3:9" x14ac:dyDescent="0.2">
      <c r="C3248" s="255">
        <v>45619</v>
      </c>
      <c r="D3248" s="256" t="s">
        <v>7474</v>
      </c>
      <c r="E3248" s="256" t="s">
        <v>7475</v>
      </c>
      <c r="F3248" s="256" t="s">
        <v>7465</v>
      </c>
      <c r="G3248" s="257">
        <v>15</v>
      </c>
      <c r="I3248" s="257">
        <v>30992.29</v>
      </c>
    </row>
    <row r="3249" spans="3:9" x14ac:dyDescent="0.2">
      <c r="C3249" s="255">
        <v>45619</v>
      </c>
      <c r="D3249" s="256" t="s">
        <v>7476</v>
      </c>
      <c r="E3249" s="256" t="s">
        <v>7477</v>
      </c>
      <c r="F3249" s="256" t="s">
        <v>7465</v>
      </c>
      <c r="G3249" s="257">
        <v>132</v>
      </c>
      <c r="I3249" s="257">
        <v>30860.29</v>
      </c>
    </row>
    <row r="3250" spans="3:9" x14ac:dyDescent="0.2">
      <c r="C3250" s="255">
        <v>45619</v>
      </c>
      <c r="D3250" s="256" t="s">
        <v>7478</v>
      </c>
      <c r="E3250" s="256" t="s">
        <v>7479</v>
      </c>
      <c r="F3250" s="256" t="s">
        <v>7465</v>
      </c>
      <c r="G3250" s="257">
        <v>3463.3</v>
      </c>
      <c r="I3250" s="257">
        <v>27396.99</v>
      </c>
    </row>
    <row r="3251" spans="3:9" x14ac:dyDescent="0.2">
      <c r="C3251" s="255">
        <v>45620</v>
      </c>
      <c r="D3251" s="256" t="s">
        <v>7480</v>
      </c>
      <c r="E3251" s="256" t="s">
        <v>7481</v>
      </c>
      <c r="F3251" s="256" t="s">
        <v>7482</v>
      </c>
      <c r="H3251" s="257">
        <v>117.64</v>
      </c>
      <c r="I3251" s="257">
        <v>27514.63</v>
      </c>
    </row>
    <row r="3252" spans="3:9" x14ac:dyDescent="0.2">
      <c r="C3252" s="255">
        <v>45620</v>
      </c>
      <c r="D3252" s="256" t="s">
        <v>7483</v>
      </c>
      <c r="E3252" s="256" t="s">
        <v>7484</v>
      </c>
      <c r="F3252" s="256" t="s">
        <v>7482</v>
      </c>
      <c r="H3252" s="257">
        <v>238.97</v>
      </c>
      <c r="I3252" s="257">
        <v>27753.599999999999</v>
      </c>
    </row>
    <row r="3253" spans="3:9" x14ac:dyDescent="0.2">
      <c r="C3253" s="255">
        <v>45620</v>
      </c>
      <c r="D3253" s="256" t="s">
        <v>7485</v>
      </c>
      <c r="E3253" s="256" t="s">
        <v>7486</v>
      </c>
      <c r="F3253" s="256" t="s">
        <v>7482</v>
      </c>
      <c r="G3253" s="257">
        <v>223.45</v>
      </c>
      <c r="I3253" s="257">
        <v>27530.15</v>
      </c>
    </row>
    <row r="3254" spans="3:9" x14ac:dyDescent="0.2">
      <c r="C3254" s="255">
        <v>45621</v>
      </c>
      <c r="D3254" s="256" t="s">
        <v>7487</v>
      </c>
      <c r="E3254" s="256" t="s">
        <v>7488</v>
      </c>
      <c r="F3254" s="256" t="s">
        <v>7489</v>
      </c>
      <c r="G3254" s="257">
        <v>50</v>
      </c>
      <c r="I3254" s="257">
        <v>27480.15</v>
      </c>
    </row>
    <row r="3255" spans="3:9" x14ac:dyDescent="0.2">
      <c r="C3255" s="255">
        <v>45621</v>
      </c>
      <c r="D3255" s="256" t="s">
        <v>7490</v>
      </c>
      <c r="E3255" s="256" t="s">
        <v>7491</v>
      </c>
      <c r="F3255" s="256" t="s">
        <v>7489</v>
      </c>
      <c r="G3255" s="257">
        <v>1447.5</v>
      </c>
      <c r="I3255" s="257">
        <v>26032.65</v>
      </c>
    </row>
    <row r="3256" spans="3:9" x14ac:dyDescent="0.2">
      <c r="C3256" s="255">
        <v>45621</v>
      </c>
      <c r="D3256" s="256" t="s">
        <v>7492</v>
      </c>
      <c r="E3256" s="256" t="s">
        <v>7493</v>
      </c>
      <c r="F3256" s="256" t="s">
        <v>7489</v>
      </c>
      <c r="G3256" s="257">
        <v>430.6</v>
      </c>
      <c r="I3256" s="257">
        <v>25602.05</v>
      </c>
    </row>
    <row r="3257" spans="3:9" x14ac:dyDescent="0.2">
      <c r="C3257" s="255">
        <v>45621</v>
      </c>
      <c r="D3257" s="256" t="s">
        <v>7494</v>
      </c>
      <c r="E3257" s="256" t="s">
        <v>7495</v>
      </c>
      <c r="F3257" s="256" t="s">
        <v>7489</v>
      </c>
      <c r="H3257" s="257">
        <v>900</v>
      </c>
      <c r="I3257" s="257">
        <v>26502.05</v>
      </c>
    </row>
    <row r="3258" spans="3:9" x14ac:dyDescent="0.2">
      <c r="C3258" s="255">
        <v>45621</v>
      </c>
      <c r="D3258" s="256" t="s">
        <v>7496</v>
      </c>
      <c r="E3258" s="256" t="s">
        <v>7497</v>
      </c>
      <c r="F3258" s="256" t="s">
        <v>7489</v>
      </c>
      <c r="G3258" s="257">
        <v>136</v>
      </c>
      <c r="I3258" s="257">
        <v>26366.05</v>
      </c>
    </row>
    <row r="3259" spans="3:9" x14ac:dyDescent="0.2">
      <c r="C3259" s="255">
        <v>45622</v>
      </c>
      <c r="D3259" s="256" t="s">
        <v>7498</v>
      </c>
      <c r="E3259" s="256" t="s">
        <v>7499</v>
      </c>
      <c r="F3259" s="256" t="s">
        <v>7500</v>
      </c>
      <c r="G3259" s="257">
        <v>360</v>
      </c>
      <c r="I3259" s="257">
        <v>26006.05</v>
      </c>
    </row>
    <row r="3260" spans="3:9" x14ac:dyDescent="0.2">
      <c r="C3260" s="255">
        <v>45622</v>
      </c>
      <c r="D3260" s="256" t="s">
        <v>7501</v>
      </c>
      <c r="E3260" s="256" t="s">
        <v>7502</v>
      </c>
      <c r="F3260" s="256" t="s">
        <v>7500</v>
      </c>
      <c r="G3260" s="257">
        <v>40</v>
      </c>
      <c r="I3260" s="257">
        <v>25966.05</v>
      </c>
    </row>
    <row r="3261" spans="3:9" x14ac:dyDescent="0.2">
      <c r="C3261" s="255">
        <v>45622</v>
      </c>
      <c r="D3261" s="256" t="s">
        <v>7503</v>
      </c>
      <c r="E3261" s="256" t="s">
        <v>7504</v>
      </c>
      <c r="F3261" s="256" t="s">
        <v>7500</v>
      </c>
      <c r="G3261" s="257">
        <v>163</v>
      </c>
      <c r="I3261" s="257">
        <v>25803.05</v>
      </c>
    </row>
    <row r="3262" spans="3:9" x14ac:dyDescent="0.2">
      <c r="C3262" s="255">
        <v>45622</v>
      </c>
      <c r="D3262" s="256" t="s">
        <v>7505</v>
      </c>
      <c r="E3262" s="256" t="s">
        <v>7506</v>
      </c>
      <c r="F3262" s="256" t="s">
        <v>7500</v>
      </c>
      <c r="G3262" s="257">
        <v>5700</v>
      </c>
      <c r="I3262" s="257">
        <v>20103.05</v>
      </c>
    </row>
    <row r="3263" spans="3:9" x14ac:dyDescent="0.2">
      <c r="C3263" s="255">
        <v>45622</v>
      </c>
      <c r="D3263" s="256" t="s">
        <v>7507</v>
      </c>
      <c r="E3263" s="256" t="s">
        <v>7508</v>
      </c>
      <c r="F3263" s="256" t="s">
        <v>7500</v>
      </c>
      <c r="G3263" s="257">
        <v>214.74</v>
      </c>
      <c r="I3263" s="257">
        <v>19888.310000000001</v>
      </c>
    </row>
    <row r="3264" spans="3:9" x14ac:dyDescent="0.2">
      <c r="C3264" s="255">
        <v>45623</v>
      </c>
      <c r="D3264" s="256" t="s">
        <v>7509</v>
      </c>
      <c r="E3264" s="256" t="s">
        <v>7510</v>
      </c>
      <c r="F3264" s="256" t="s">
        <v>7511</v>
      </c>
      <c r="G3264" s="257">
        <v>216.29</v>
      </c>
      <c r="I3264" s="257">
        <v>19672.02</v>
      </c>
    </row>
    <row r="3265" spans="3:9" x14ac:dyDescent="0.2">
      <c r="C3265" s="255">
        <v>45623</v>
      </c>
      <c r="D3265" s="256" t="s">
        <v>7512</v>
      </c>
      <c r="E3265" s="256" t="s">
        <v>7513</v>
      </c>
      <c r="F3265" s="256" t="s">
        <v>7511</v>
      </c>
      <c r="G3265" s="257">
        <v>466.86</v>
      </c>
      <c r="I3265" s="257">
        <v>19205.16</v>
      </c>
    </row>
    <row r="3266" spans="3:9" x14ac:dyDescent="0.2">
      <c r="C3266" s="255">
        <v>45624</v>
      </c>
      <c r="D3266" s="256" t="s">
        <v>7514</v>
      </c>
      <c r="E3266" s="256" t="s">
        <v>7515</v>
      </c>
      <c r="F3266" s="256" t="s">
        <v>7516</v>
      </c>
      <c r="G3266" s="257">
        <v>170</v>
      </c>
      <c r="I3266" s="257">
        <v>19035.16</v>
      </c>
    </row>
    <row r="3267" spans="3:9" x14ac:dyDescent="0.2">
      <c r="C3267" s="255">
        <v>45624</v>
      </c>
      <c r="D3267" s="256" t="s">
        <v>7517</v>
      </c>
      <c r="E3267" s="256" t="s">
        <v>7518</v>
      </c>
      <c r="F3267" s="256" t="s">
        <v>7516</v>
      </c>
      <c r="G3267" s="257">
        <v>205</v>
      </c>
      <c r="I3267" s="257">
        <v>18830.16</v>
      </c>
    </row>
    <row r="3268" spans="3:9" x14ac:dyDescent="0.2">
      <c r="C3268" s="255">
        <v>45624</v>
      </c>
      <c r="D3268" s="256" t="s">
        <v>6962</v>
      </c>
      <c r="E3268" s="256" t="s">
        <v>7519</v>
      </c>
      <c r="F3268" s="256" t="s">
        <v>7516</v>
      </c>
      <c r="G3268" s="257">
        <v>2</v>
      </c>
      <c r="I3268" s="257">
        <v>18828.16</v>
      </c>
    </row>
    <row r="3269" spans="3:9" x14ac:dyDescent="0.2">
      <c r="C3269" s="255">
        <v>45624</v>
      </c>
      <c r="D3269" s="256" t="s">
        <v>6962</v>
      </c>
      <c r="E3269" s="256" t="s">
        <v>7520</v>
      </c>
      <c r="F3269" s="256" t="s">
        <v>7516</v>
      </c>
      <c r="G3269" s="257">
        <v>2</v>
      </c>
      <c r="I3269" s="257">
        <v>18826.16</v>
      </c>
    </row>
    <row r="3270" spans="3:9" x14ac:dyDescent="0.2">
      <c r="C3270" s="255">
        <v>45624</v>
      </c>
      <c r="D3270" s="256" t="s">
        <v>6962</v>
      </c>
      <c r="E3270" s="256" t="s">
        <v>7521</v>
      </c>
      <c r="F3270" s="256" t="s">
        <v>7516</v>
      </c>
      <c r="G3270" s="257">
        <v>2</v>
      </c>
      <c r="I3270" s="257">
        <v>18824.16</v>
      </c>
    </row>
    <row r="3271" spans="3:9" x14ac:dyDescent="0.2">
      <c r="C3271" s="255">
        <v>45624</v>
      </c>
      <c r="D3271" s="256" t="s">
        <v>6962</v>
      </c>
      <c r="E3271" s="256" t="s">
        <v>7522</v>
      </c>
      <c r="F3271" s="256" t="s">
        <v>7516</v>
      </c>
      <c r="G3271" s="257">
        <v>2</v>
      </c>
      <c r="I3271" s="257">
        <v>18822.16</v>
      </c>
    </row>
    <row r="3272" spans="3:9" x14ac:dyDescent="0.2">
      <c r="C3272" s="255">
        <v>45624</v>
      </c>
      <c r="D3272" s="256" t="s">
        <v>6962</v>
      </c>
      <c r="E3272" s="256" t="s">
        <v>7523</v>
      </c>
      <c r="F3272" s="256" t="s">
        <v>7516</v>
      </c>
      <c r="G3272" s="257">
        <v>2</v>
      </c>
      <c r="I3272" s="257">
        <v>18820.16</v>
      </c>
    </row>
    <row r="3273" spans="3:9" x14ac:dyDescent="0.2">
      <c r="C3273" s="255">
        <v>45624</v>
      </c>
      <c r="D3273" s="256" t="s">
        <v>6962</v>
      </c>
      <c r="E3273" s="256" t="s">
        <v>7524</v>
      </c>
      <c r="F3273" s="256" t="s">
        <v>7516</v>
      </c>
      <c r="G3273" s="257">
        <v>2</v>
      </c>
      <c r="I3273" s="257">
        <v>18818.16</v>
      </c>
    </row>
    <row r="3274" spans="3:9" x14ac:dyDescent="0.2">
      <c r="C3274" s="255">
        <v>45624</v>
      </c>
      <c r="D3274" s="256" t="s">
        <v>6962</v>
      </c>
      <c r="E3274" s="256" t="s">
        <v>7525</v>
      </c>
      <c r="F3274" s="256" t="s">
        <v>7516</v>
      </c>
      <c r="G3274" s="257">
        <v>2</v>
      </c>
      <c r="I3274" s="257">
        <v>18816.16</v>
      </c>
    </row>
    <row r="3275" spans="3:9" x14ac:dyDescent="0.2">
      <c r="C3275" s="255">
        <v>45624</v>
      </c>
      <c r="D3275" s="256" t="s">
        <v>6962</v>
      </c>
      <c r="E3275" s="256" t="s">
        <v>7526</v>
      </c>
      <c r="F3275" s="256" t="s">
        <v>7516</v>
      </c>
      <c r="G3275" s="257">
        <v>2</v>
      </c>
      <c r="I3275" s="257">
        <v>18814.16</v>
      </c>
    </row>
    <row r="3276" spans="3:9" x14ac:dyDescent="0.2">
      <c r="C3276" s="255">
        <v>45624</v>
      </c>
      <c r="D3276" s="256" t="s">
        <v>6962</v>
      </c>
      <c r="E3276" s="256" t="s">
        <v>7527</v>
      </c>
      <c r="F3276" s="256" t="s">
        <v>7516</v>
      </c>
      <c r="G3276" s="257">
        <v>2</v>
      </c>
      <c r="I3276" s="257">
        <v>18812.16</v>
      </c>
    </row>
    <row r="3277" spans="3:9" x14ac:dyDescent="0.2">
      <c r="C3277" s="255">
        <v>45624</v>
      </c>
      <c r="D3277" s="256" t="s">
        <v>6962</v>
      </c>
      <c r="E3277" s="256" t="s">
        <v>7528</v>
      </c>
      <c r="F3277" s="256" t="s">
        <v>7516</v>
      </c>
      <c r="G3277" s="257">
        <v>2</v>
      </c>
      <c r="I3277" s="257">
        <v>18810.16</v>
      </c>
    </row>
    <row r="3278" spans="3:9" x14ac:dyDescent="0.2">
      <c r="C3278" s="255">
        <v>45624</v>
      </c>
      <c r="D3278" s="256" t="s">
        <v>7529</v>
      </c>
      <c r="E3278" s="256" t="s">
        <v>7530</v>
      </c>
      <c r="F3278" s="256" t="s">
        <v>7516</v>
      </c>
      <c r="G3278" s="257">
        <v>216</v>
      </c>
      <c r="I3278" s="257">
        <v>18594.16</v>
      </c>
    </row>
    <row r="3279" spans="3:9" x14ac:dyDescent="0.2">
      <c r="C3279" s="255">
        <v>45624</v>
      </c>
      <c r="D3279" s="256" t="s">
        <v>6962</v>
      </c>
      <c r="E3279" s="256" t="s">
        <v>7531</v>
      </c>
      <c r="F3279" s="256" t="s">
        <v>7516</v>
      </c>
      <c r="G3279" s="257">
        <v>2</v>
      </c>
      <c r="I3279" s="257">
        <v>18592.16</v>
      </c>
    </row>
    <row r="3280" spans="3:9" x14ac:dyDescent="0.2">
      <c r="C3280" s="255">
        <v>45624</v>
      </c>
      <c r="D3280" s="256" t="s">
        <v>6962</v>
      </c>
      <c r="E3280" s="256" t="s">
        <v>7532</v>
      </c>
      <c r="F3280" s="256" t="s">
        <v>7516</v>
      </c>
      <c r="G3280" s="257">
        <v>2</v>
      </c>
      <c r="I3280" s="257">
        <v>18590.16</v>
      </c>
    </row>
    <row r="3281" spans="3:9" x14ac:dyDescent="0.2">
      <c r="C3281" s="255">
        <v>45624</v>
      </c>
      <c r="D3281" s="256" t="s">
        <v>6962</v>
      </c>
      <c r="E3281" s="256" t="s">
        <v>7533</v>
      </c>
      <c r="F3281" s="256" t="s">
        <v>7516</v>
      </c>
      <c r="G3281" s="257">
        <v>2</v>
      </c>
      <c r="I3281" s="257">
        <v>18588.16</v>
      </c>
    </row>
    <row r="3282" spans="3:9" x14ac:dyDescent="0.2">
      <c r="C3282" s="255">
        <v>45624</v>
      </c>
      <c r="D3282" s="256" t="s">
        <v>6962</v>
      </c>
      <c r="E3282" s="256" t="s">
        <v>7534</v>
      </c>
      <c r="F3282" s="256" t="s">
        <v>7516</v>
      </c>
      <c r="G3282" s="257">
        <v>2</v>
      </c>
      <c r="I3282" s="257">
        <v>18586.16</v>
      </c>
    </row>
    <row r="3283" spans="3:9" x14ac:dyDescent="0.2">
      <c r="C3283" s="255">
        <v>45624</v>
      </c>
      <c r="D3283" s="256" t="s">
        <v>6962</v>
      </c>
      <c r="E3283" s="256" t="s">
        <v>7535</v>
      </c>
      <c r="F3283" s="256" t="s">
        <v>7516</v>
      </c>
      <c r="G3283" s="257">
        <v>2</v>
      </c>
      <c r="I3283" s="257">
        <v>18584.16</v>
      </c>
    </row>
    <row r="3284" spans="3:9" x14ac:dyDescent="0.2">
      <c r="C3284" s="255">
        <v>45624</v>
      </c>
      <c r="D3284" s="256" t="s">
        <v>6962</v>
      </c>
      <c r="E3284" s="256" t="s">
        <v>7536</v>
      </c>
      <c r="F3284" s="256" t="s">
        <v>7516</v>
      </c>
      <c r="G3284" s="257">
        <v>2</v>
      </c>
      <c r="I3284" s="257">
        <v>18582.16</v>
      </c>
    </row>
    <row r="3285" spans="3:9" x14ac:dyDescent="0.2">
      <c r="C3285" s="255">
        <v>45624</v>
      </c>
      <c r="D3285" s="256" t="s">
        <v>6962</v>
      </c>
      <c r="E3285" s="256" t="s">
        <v>7537</v>
      </c>
      <c r="F3285" s="256" t="s">
        <v>7516</v>
      </c>
      <c r="G3285" s="257">
        <v>2</v>
      </c>
      <c r="I3285" s="257">
        <v>18580.16</v>
      </c>
    </row>
    <row r="3286" spans="3:9" x14ac:dyDescent="0.2">
      <c r="C3286" s="255">
        <v>45624</v>
      </c>
      <c r="D3286" s="256" t="s">
        <v>7538</v>
      </c>
      <c r="E3286" s="256" t="s">
        <v>7539</v>
      </c>
      <c r="F3286" s="256" t="s">
        <v>7516</v>
      </c>
      <c r="G3286" s="257">
        <v>212.04</v>
      </c>
      <c r="I3286" s="257">
        <v>18368.12</v>
      </c>
    </row>
    <row r="3287" spans="3:9" x14ac:dyDescent="0.2">
      <c r="C3287" s="255">
        <v>45624</v>
      </c>
      <c r="D3287" s="256" t="s">
        <v>6962</v>
      </c>
      <c r="E3287" s="256" t="s">
        <v>7540</v>
      </c>
      <c r="F3287" s="256" t="s">
        <v>7516</v>
      </c>
      <c r="G3287" s="257">
        <v>2</v>
      </c>
      <c r="I3287" s="257">
        <v>18366.12</v>
      </c>
    </row>
    <row r="3288" spans="3:9" x14ac:dyDescent="0.2">
      <c r="C3288" s="255">
        <v>45624</v>
      </c>
      <c r="D3288" s="256" t="s">
        <v>7541</v>
      </c>
      <c r="E3288" s="256" t="s">
        <v>7542</v>
      </c>
      <c r="F3288" s="256" t="s">
        <v>7516</v>
      </c>
      <c r="G3288" s="257">
        <v>7</v>
      </c>
      <c r="I3288" s="257">
        <v>18359.12</v>
      </c>
    </row>
    <row r="3289" spans="3:9" x14ac:dyDescent="0.2">
      <c r="C3289" s="255">
        <v>45624</v>
      </c>
      <c r="D3289" s="256" t="s">
        <v>7543</v>
      </c>
      <c r="E3289" s="256" t="s">
        <v>7544</v>
      </c>
      <c r="F3289" s="256" t="s">
        <v>7516</v>
      </c>
      <c r="G3289" s="257">
        <v>127</v>
      </c>
      <c r="I3289" s="257">
        <v>18232.12</v>
      </c>
    </row>
    <row r="3290" spans="3:9" x14ac:dyDescent="0.2">
      <c r="C3290" s="255">
        <v>45625</v>
      </c>
      <c r="D3290" s="256" t="s">
        <v>7545</v>
      </c>
      <c r="E3290" s="256" t="s">
        <v>7546</v>
      </c>
      <c r="F3290" s="256" t="s">
        <v>7547</v>
      </c>
      <c r="G3290" s="257">
        <v>261.44</v>
      </c>
      <c r="I3290" s="257">
        <v>17970.68</v>
      </c>
    </row>
    <row r="3291" spans="3:9" x14ac:dyDescent="0.2">
      <c r="C3291" s="255">
        <v>45625</v>
      </c>
      <c r="D3291" s="256" t="s">
        <v>7548</v>
      </c>
      <c r="E3291" s="256" t="s">
        <v>7549</v>
      </c>
      <c r="F3291" s="256" t="s">
        <v>7547</v>
      </c>
      <c r="G3291" s="257">
        <v>30</v>
      </c>
      <c r="I3291" s="257">
        <v>17940.68</v>
      </c>
    </row>
    <row r="3292" spans="3:9" x14ac:dyDescent="0.2">
      <c r="C3292" s="255">
        <v>45625</v>
      </c>
      <c r="D3292" s="256" t="s">
        <v>7550</v>
      </c>
      <c r="E3292" s="256" t="s">
        <v>7551</v>
      </c>
      <c r="F3292" s="256" t="s">
        <v>7547</v>
      </c>
      <c r="G3292" s="257">
        <v>455</v>
      </c>
      <c r="I3292" s="257">
        <v>17485.68</v>
      </c>
    </row>
    <row r="3293" spans="3:9" x14ac:dyDescent="0.2">
      <c r="C3293" s="255">
        <v>45625</v>
      </c>
      <c r="D3293" s="256" t="s">
        <v>7552</v>
      </c>
      <c r="E3293" s="256" t="s">
        <v>7553</v>
      </c>
      <c r="F3293" s="256" t="s">
        <v>7547</v>
      </c>
      <c r="G3293" s="257">
        <v>420</v>
      </c>
      <c r="I3293" s="257">
        <v>17065.68</v>
      </c>
    </row>
    <row r="3294" spans="3:9" x14ac:dyDescent="0.2">
      <c r="C3294" s="255">
        <v>45626</v>
      </c>
      <c r="D3294" s="256" t="s">
        <v>7554</v>
      </c>
      <c r="E3294" s="256" t="s">
        <v>7555</v>
      </c>
      <c r="F3294" s="256" t="s">
        <v>7556</v>
      </c>
      <c r="G3294" s="257">
        <v>450</v>
      </c>
      <c r="I3294" s="257">
        <v>16615.68</v>
      </c>
    </row>
    <row r="3295" spans="3:9" x14ac:dyDescent="0.2">
      <c r="C3295" s="255">
        <v>45626</v>
      </c>
      <c r="D3295" s="256" t="s">
        <v>7557</v>
      </c>
      <c r="E3295" s="256" t="s">
        <v>7558</v>
      </c>
      <c r="F3295" s="256" t="s">
        <v>7556</v>
      </c>
      <c r="G3295" s="257">
        <v>300</v>
      </c>
      <c r="I3295" s="257">
        <v>16315.68</v>
      </c>
    </row>
    <row r="3296" spans="3:9" x14ac:dyDescent="0.2">
      <c r="C3296" s="255">
        <v>45626</v>
      </c>
      <c r="D3296" s="256" t="s">
        <v>7559</v>
      </c>
      <c r="E3296" s="256" t="s">
        <v>7560</v>
      </c>
      <c r="F3296" s="256" t="s">
        <v>7556</v>
      </c>
      <c r="G3296" s="257">
        <v>345</v>
      </c>
      <c r="I3296" s="257">
        <v>15970.68</v>
      </c>
    </row>
    <row r="3297" spans="3:9" x14ac:dyDescent="0.2">
      <c r="C3297" s="255">
        <v>45626</v>
      </c>
      <c r="D3297" s="256" t="s">
        <v>7561</v>
      </c>
      <c r="E3297" s="256" t="s">
        <v>7562</v>
      </c>
      <c r="F3297" s="256" t="s">
        <v>7556</v>
      </c>
      <c r="G3297" s="257">
        <v>7208</v>
      </c>
      <c r="I3297" s="257">
        <v>8762.68</v>
      </c>
    </row>
    <row r="3298" spans="3:9" x14ac:dyDescent="0.2">
      <c r="C3298" s="255">
        <v>45626</v>
      </c>
      <c r="D3298" s="256" t="s">
        <v>7563</v>
      </c>
      <c r="E3298" s="256" t="s">
        <v>7564</v>
      </c>
      <c r="F3298" s="256" t="s">
        <v>7556</v>
      </c>
      <c r="G3298" s="257">
        <v>650</v>
      </c>
      <c r="I3298" s="257">
        <v>8112.68</v>
      </c>
    </row>
    <row r="3299" spans="3:9" x14ac:dyDescent="0.2">
      <c r="C3299" s="255">
        <v>45626</v>
      </c>
      <c r="D3299" s="256" t="s">
        <v>7565</v>
      </c>
      <c r="E3299" s="256" t="s">
        <v>7566</v>
      </c>
      <c r="F3299" s="256" t="s">
        <v>7556</v>
      </c>
      <c r="G3299" s="257">
        <v>340.45</v>
      </c>
      <c r="I3299" s="257">
        <v>7772.23</v>
      </c>
    </row>
    <row r="3300" spans="3:9" x14ac:dyDescent="0.2">
      <c r="C3300" s="255">
        <v>45627</v>
      </c>
      <c r="D3300" s="256" t="s">
        <v>6962</v>
      </c>
      <c r="E3300" s="256" t="s">
        <v>7567</v>
      </c>
      <c r="F3300" s="256" t="s">
        <v>7568</v>
      </c>
      <c r="G3300" s="257">
        <v>2</v>
      </c>
      <c r="I3300" s="257">
        <v>7770.23</v>
      </c>
    </row>
    <row r="3301" spans="3:9" x14ac:dyDescent="0.2">
      <c r="C3301" s="255">
        <v>45627</v>
      </c>
      <c r="D3301" s="256" t="s">
        <v>6962</v>
      </c>
      <c r="E3301" s="256" t="s">
        <v>7569</v>
      </c>
      <c r="F3301" s="256" t="s">
        <v>7568</v>
      </c>
      <c r="G3301" s="257">
        <v>2</v>
      </c>
      <c r="I3301" s="257">
        <v>7768.23</v>
      </c>
    </row>
    <row r="3302" spans="3:9" x14ac:dyDescent="0.2">
      <c r="C3302" s="255">
        <v>45627</v>
      </c>
      <c r="D3302" s="256" t="s">
        <v>7570</v>
      </c>
      <c r="E3302" s="256" t="s">
        <v>7571</v>
      </c>
      <c r="F3302" s="256" t="s">
        <v>7568</v>
      </c>
      <c r="G3302" s="257">
        <v>300</v>
      </c>
      <c r="I3302" s="257">
        <v>7468.23</v>
      </c>
    </row>
    <row r="3303" spans="3:9" x14ac:dyDescent="0.2">
      <c r="C3303" s="255">
        <v>45627</v>
      </c>
      <c r="D3303" s="256" t="s">
        <v>7572</v>
      </c>
      <c r="E3303" s="256" t="s">
        <v>7573</v>
      </c>
      <c r="F3303" s="256" t="s">
        <v>7568</v>
      </c>
      <c r="G3303" s="257">
        <v>520</v>
      </c>
      <c r="I3303" s="257">
        <v>6948.23</v>
      </c>
    </row>
    <row r="3304" spans="3:9" x14ac:dyDescent="0.2">
      <c r="C3304" s="255">
        <v>45627</v>
      </c>
      <c r="D3304" s="256" t="s">
        <v>7574</v>
      </c>
      <c r="E3304" s="256" t="s">
        <v>7575</v>
      </c>
      <c r="F3304" s="256" t="s">
        <v>7568</v>
      </c>
      <c r="G3304" s="257">
        <v>500</v>
      </c>
      <c r="I3304" s="257">
        <v>6448.23</v>
      </c>
    </row>
    <row r="3305" spans="3:9" x14ac:dyDescent="0.2">
      <c r="C3305" s="255">
        <v>45627</v>
      </c>
      <c r="D3305" s="256" t="s">
        <v>7576</v>
      </c>
      <c r="E3305" s="256" t="s">
        <v>7577</v>
      </c>
      <c r="F3305" s="256" t="s">
        <v>7568</v>
      </c>
      <c r="H3305" s="257">
        <v>2000</v>
      </c>
      <c r="I3305" s="257">
        <v>8448.23</v>
      </c>
    </row>
    <row r="3306" spans="3:9" x14ac:dyDescent="0.2">
      <c r="C3306" s="255">
        <v>45627</v>
      </c>
      <c r="D3306" s="256" t="s">
        <v>7578</v>
      </c>
      <c r="E3306" s="256" t="s">
        <v>7579</v>
      </c>
      <c r="F3306" s="256" t="s">
        <v>7568</v>
      </c>
      <c r="H3306" s="257">
        <v>5000</v>
      </c>
      <c r="I3306" s="257">
        <v>13448.23</v>
      </c>
    </row>
    <row r="3307" spans="3:9" x14ac:dyDescent="0.2">
      <c r="C3307" s="255">
        <v>45627</v>
      </c>
      <c r="D3307" s="256" t="s">
        <v>7029</v>
      </c>
      <c r="E3307" s="256" t="s">
        <v>335</v>
      </c>
      <c r="F3307" s="256" t="s">
        <v>7568</v>
      </c>
      <c r="H3307" s="257">
        <v>2</v>
      </c>
      <c r="I3307" s="257">
        <v>13450.23</v>
      </c>
    </row>
    <row r="3308" spans="3:9" x14ac:dyDescent="0.2">
      <c r="C3308" s="255">
        <v>45627</v>
      </c>
      <c r="D3308" s="256" t="s">
        <v>7029</v>
      </c>
      <c r="E3308" s="256" t="s">
        <v>335</v>
      </c>
      <c r="F3308" s="256" t="s">
        <v>7568</v>
      </c>
      <c r="H3308" s="257">
        <v>2</v>
      </c>
      <c r="I3308" s="257">
        <v>13452.23</v>
      </c>
    </row>
    <row r="3309" spans="3:9" x14ac:dyDescent="0.2">
      <c r="C3309" s="255">
        <v>45627</v>
      </c>
      <c r="D3309" s="256" t="s">
        <v>7029</v>
      </c>
      <c r="E3309" s="256" t="s">
        <v>335</v>
      </c>
      <c r="F3309" s="256" t="s">
        <v>7568</v>
      </c>
      <c r="H3309" s="257">
        <v>2</v>
      </c>
      <c r="I3309" s="257">
        <v>13454.23</v>
      </c>
    </row>
    <row r="3310" spans="3:9" x14ac:dyDescent="0.2">
      <c r="C3310" s="255">
        <v>45627</v>
      </c>
      <c r="D3310" s="256" t="s">
        <v>7029</v>
      </c>
      <c r="E3310" s="256" t="s">
        <v>335</v>
      </c>
      <c r="F3310" s="256" t="s">
        <v>7568</v>
      </c>
      <c r="H3310" s="257">
        <v>2</v>
      </c>
      <c r="I3310" s="257">
        <v>13456.23</v>
      </c>
    </row>
    <row r="3311" spans="3:9" x14ac:dyDescent="0.2">
      <c r="C3311" s="255">
        <v>45627</v>
      </c>
      <c r="D3311" s="256" t="s">
        <v>7029</v>
      </c>
      <c r="E3311" s="256" t="s">
        <v>335</v>
      </c>
      <c r="F3311" s="256" t="s">
        <v>7568</v>
      </c>
      <c r="H3311" s="257">
        <v>2</v>
      </c>
      <c r="I3311" s="257">
        <v>13458.23</v>
      </c>
    </row>
    <row r="3312" spans="3:9" x14ac:dyDescent="0.2">
      <c r="C3312" s="255">
        <v>45627</v>
      </c>
      <c r="D3312" s="256" t="s">
        <v>7029</v>
      </c>
      <c r="E3312" s="256" t="s">
        <v>335</v>
      </c>
      <c r="F3312" s="256" t="s">
        <v>7568</v>
      </c>
      <c r="H3312" s="257">
        <v>2</v>
      </c>
      <c r="I3312" s="257">
        <v>13460.23</v>
      </c>
    </row>
    <row r="3313" spans="3:9" x14ac:dyDescent="0.2">
      <c r="C3313" s="255">
        <v>45627</v>
      </c>
      <c r="D3313" s="256" t="s">
        <v>7029</v>
      </c>
      <c r="E3313" s="256" t="s">
        <v>335</v>
      </c>
      <c r="F3313" s="256" t="s">
        <v>7568</v>
      </c>
      <c r="H3313" s="257">
        <v>2</v>
      </c>
      <c r="I3313" s="257">
        <v>13462.23</v>
      </c>
    </row>
    <row r="3314" spans="3:9" x14ac:dyDescent="0.2">
      <c r="C3314" s="255">
        <v>45627</v>
      </c>
      <c r="D3314" s="256" t="s">
        <v>7029</v>
      </c>
      <c r="E3314" s="256" t="s">
        <v>335</v>
      </c>
      <c r="F3314" s="256" t="s">
        <v>7568</v>
      </c>
      <c r="H3314" s="257">
        <v>2</v>
      </c>
      <c r="I3314" s="257">
        <v>13464.23</v>
      </c>
    </row>
    <row r="3315" spans="3:9" x14ac:dyDescent="0.2">
      <c r="C3315" s="255">
        <v>45627</v>
      </c>
      <c r="D3315" s="256" t="s">
        <v>7029</v>
      </c>
      <c r="E3315" s="256" t="s">
        <v>335</v>
      </c>
      <c r="F3315" s="256" t="s">
        <v>7568</v>
      </c>
      <c r="H3315" s="257">
        <v>2</v>
      </c>
      <c r="I3315" s="257">
        <v>13466.23</v>
      </c>
    </row>
    <row r="3316" spans="3:9" x14ac:dyDescent="0.2">
      <c r="C3316" s="255">
        <v>45627</v>
      </c>
      <c r="D3316" s="256" t="s">
        <v>7029</v>
      </c>
      <c r="E3316" s="256" t="s">
        <v>335</v>
      </c>
      <c r="F3316" s="256" t="s">
        <v>7568</v>
      </c>
      <c r="H3316" s="257">
        <v>2</v>
      </c>
      <c r="I3316" s="257">
        <v>13468.23</v>
      </c>
    </row>
    <row r="3317" spans="3:9" x14ac:dyDescent="0.2">
      <c r="C3317" s="255">
        <v>45627</v>
      </c>
      <c r="D3317" s="256" t="s">
        <v>7029</v>
      </c>
      <c r="E3317" s="256" t="s">
        <v>335</v>
      </c>
      <c r="F3317" s="256" t="s">
        <v>7568</v>
      </c>
      <c r="H3317" s="257">
        <v>2</v>
      </c>
      <c r="I3317" s="257">
        <v>13470.23</v>
      </c>
    </row>
    <row r="3318" spans="3:9" x14ac:dyDescent="0.2">
      <c r="C3318" s="255">
        <v>45627</v>
      </c>
      <c r="D3318" s="256" t="s">
        <v>7029</v>
      </c>
      <c r="E3318" s="256" t="s">
        <v>335</v>
      </c>
      <c r="F3318" s="256" t="s">
        <v>7568</v>
      </c>
      <c r="H3318" s="257">
        <v>2</v>
      </c>
      <c r="I3318" s="257">
        <v>13472.23</v>
      </c>
    </row>
    <row r="3319" spans="3:9" x14ac:dyDescent="0.2">
      <c r="C3319" s="255">
        <v>45627</v>
      </c>
      <c r="D3319" s="256" t="s">
        <v>7029</v>
      </c>
      <c r="E3319" s="256" t="s">
        <v>335</v>
      </c>
      <c r="F3319" s="256" t="s">
        <v>7568</v>
      </c>
      <c r="H3319" s="257">
        <v>2</v>
      </c>
      <c r="I3319" s="257">
        <v>13474.23</v>
      </c>
    </row>
    <row r="3320" spans="3:9" x14ac:dyDescent="0.2">
      <c r="C3320" s="255">
        <v>45627</v>
      </c>
      <c r="D3320" s="256" t="s">
        <v>7029</v>
      </c>
      <c r="E3320" s="256" t="s">
        <v>335</v>
      </c>
      <c r="F3320" s="256" t="s">
        <v>7568</v>
      </c>
      <c r="H3320" s="257">
        <v>2</v>
      </c>
      <c r="I3320" s="257">
        <v>13476.23</v>
      </c>
    </row>
    <row r="3321" spans="3:9" x14ac:dyDescent="0.2">
      <c r="C3321" s="255">
        <v>45627</v>
      </c>
      <c r="D3321" s="256" t="s">
        <v>7029</v>
      </c>
      <c r="E3321" s="256" t="s">
        <v>335</v>
      </c>
      <c r="F3321" s="256" t="s">
        <v>7568</v>
      </c>
      <c r="H3321" s="257">
        <v>2</v>
      </c>
      <c r="I3321" s="257">
        <v>13478.23</v>
      </c>
    </row>
    <row r="3322" spans="3:9" x14ac:dyDescent="0.2">
      <c r="C3322" s="255">
        <v>45627</v>
      </c>
      <c r="D3322" s="256" t="s">
        <v>7029</v>
      </c>
      <c r="E3322" s="256" t="s">
        <v>335</v>
      </c>
      <c r="F3322" s="256" t="s">
        <v>7568</v>
      </c>
      <c r="H3322" s="257">
        <v>2</v>
      </c>
      <c r="I3322" s="257">
        <v>13480.23</v>
      </c>
    </row>
    <row r="3323" spans="3:9" x14ac:dyDescent="0.2">
      <c r="C3323" s="255">
        <v>45627</v>
      </c>
      <c r="D3323" s="256" t="s">
        <v>7029</v>
      </c>
      <c r="E3323" s="256" t="s">
        <v>335</v>
      </c>
      <c r="F3323" s="256" t="s">
        <v>7568</v>
      </c>
      <c r="H3323" s="257">
        <v>2</v>
      </c>
      <c r="I3323" s="257">
        <v>13482.23</v>
      </c>
    </row>
    <row r="3324" spans="3:9" x14ac:dyDescent="0.2">
      <c r="C3324" s="255">
        <v>45627</v>
      </c>
      <c r="D3324" s="256" t="s">
        <v>7029</v>
      </c>
      <c r="E3324" s="256" t="s">
        <v>335</v>
      </c>
      <c r="F3324" s="256" t="s">
        <v>7568</v>
      </c>
      <c r="H3324" s="257">
        <v>2</v>
      </c>
      <c r="I3324" s="257">
        <v>13484.23</v>
      </c>
    </row>
    <row r="3325" spans="3:9" x14ac:dyDescent="0.2">
      <c r="C3325" s="255">
        <v>45627</v>
      </c>
      <c r="D3325" s="256" t="s">
        <v>7580</v>
      </c>
      <c r="E3325" s="256" t="s">
        <v>335</v>
      </c>
      <c r="F3325" s="256" t="s">
        <v>7568</v>
      </c>
      <c r="H3325" s="257">
        <v>2</v>
      </c>
      <c r="I3325" s="257">
        <v>13486.23</v>
      </c>
    </row>
    <row r="3326" spans="3:9" x14ac:dyDescent="0.2">
      <c r="C3326" s="255">
        <v>45628</v>
      </c>
      <c r="D3326" s="256" t="s">
        <v>7581</v>
      </c>
      <c r="E3326" s="256" t="s">
        <v>7582</v>
      </c>
      <c r="F3326" s="256" t="s">
        <v>7583</v>
      </c>
      <c r="G3326" s="257">
        <v>20</v>
      </c>
      <c r="I3326" s="257">
        <v>13466.23</v>
      </c>
    </row>
    <row r="3327" spans="3:9" x14ac:dyDescent="0.2">
      <c r="C3327" s="255">
        <v>45629</v>
      </c>
      <c r="D3327" s="256" t="s">
        <v>6962</v>
      </c>
      <c r="E3327" s="256" t="s">
        <v>7584</v>
      </c>
      <c r="F3327" s="256" t="s">
        <v>7585</v>
      </c>
      <c r="G3327" s="257">
        <v>2</v>
      </c>
      <c r="I3327" s="257">
        <v>13464.23</v>
      </c>
    </row>
    <row r="3328" spans="3:9" x14ac:dyDescent="0.2">
      <c r="C3328" s="255">
        <v>45629</v>
      </c>
      <c r="D3328" s="256" t="s">
        <v>6962</v>
      </c>
      <c r="E3328" s="256" t="s">
        <v>7586</v>
      </c>
      <c r="F3328" s="256" t="s">
        <v>7585</v>
      </c>
      <c r="G3328" s="257">
        <v>2</v>
      </c>
      <c r="I3328" s="257">
        <v>13462.23</v>
      </c>
    </row>
    <row r="3329" spans="3:9" x14ac:dyDescent="0.2">
      <c r="C3329" s="255">
        <v>45629</v>
      </c>
      <c r="D3329" s="256" t="s">
        <v>6962</v>
      </c>
      <c r="E3329" s="256" t="s">
        <v>7587</v>
      </c>
      <c r="F3329" s="256" t="s">
        <v>7585</v>
      </c>
      <c r="G3329" s="257">
        <v>2</v>
      </c>
      <c r="I3329" s="257">
        <v>13460.23</v>
      </c>
    </row>
    <row r="3330" spans="3:9" x14ac:dyDescent="0.2">
      <c r="C3330" s="255">
        <v>45629</v>
      </c>
      <c r="D3330" s="256" t="s">
        <v>6962</v>
      </c>
      <c r="E3330" s="256" t="s">
        <v>7588</v>
      </c>
      <c r="F3330" s="256" t="s">
        <v>7585</v>
      </c>
      <c r="G3330" s="257">
        <v>2</v>
      </c>
      <c r="I3330" s="257">
        <v>13458.23</v>
      </c>
    </row>
    <row r="3331" spans="3:9" x14ac:dyDescent="0.2">
      <c r="C3331" s="255">
        <v>45629</v>
      </c>
      <c r="D3331" s="256" t="s">
        <v>6962</v>
      </c>
      <c r="E3331" s="256" t="s">
        <v>7589</v>
      </c>
      <c r="F3331" s="256" t="s">
        <v>7585</v>
      </c>
      <c r="G3331" s="257">
        <v>2</v>
      </c>
      <c r="I3331" s="257">
        <v>13456.23</v>
      </c>
    </row>
    <row r="3332" spans="3:9" x14ac:dyDescent="0.2">
      <c r="C3332" s="255">
        <v>45629</v>
      </c>
      <c r="D3332" s="256" t="s">
        <v>6962</v>
      </c>
      <c r="E3332" s="256" t="s">
        <v>7590</v>
      </c>
      <c r="F3332" s="256" t="s">
        <v>7585</v>
      </c>
      <c r="G3332" s="257">
        <v>2</v>
      </c>
      <c r="I3332" s="257">
        <v>13454.23</v>
      </c>
    </row>
    <row r="3333" spans="3:9" x14ac:dyDescent="0.2">
      <c r="C3333" s="255">
        <v>45629</v>
      </c>
      <c r="D3333" s="256" t="s">
        <v>6962</v>
      </c>
      <c r="E3333" s="256" t="s">
        <v>7591</v>
      </c>
      <c r="F3333" s="256" t="s">
        <v>7585</v>
      </c>
      <c r="G3333" s="257">
        <v>2</v>
      </c>
      <c r="I3333" s="257">
        <v>13452.23</v>
      </c>
    </row>
    <row r="3334" spans="3:9" x14ac:dyDescent="0.2">
      <c r="C3334" s="255">
        <v>45629</v>
      </c>
      <c r="D3334" s="256" t="s">
        <v>6962</v>
      </c>
      <c r="E3334" s="256" t="s">
        <v>7592</v>
      </c>
      <c r="F3334" s="256" t="s">
        <v>7585</v>
      </c>
      <c r="G3334" s="257">
        <v>2</v>
      </c>
      <c r="I3334" s="257">
        <v>13450.23</v>
      </c>
    </row>
    <row r="3335" spans="3:9" x14ac:dyDescent="0.2">
      <c r="C3335" s="255">
        <v>45629</v>
      </c>
      <c r="D3335" s="256" t="s">
        <v>6962</v>
      </c>
      <c r="E3335" s="256" t="s">
        <v>7593</v>
      </c>
      <c r="F3335" s="256" t="s">
        <v>7585</v>
      </c>
      <c r="G3335" s="257">
        <v>2</v>
      </c>
      <c r="I3335" s="257">
        <v>13448.23</v>
      </c>
    </row>
    <row r="3336" spans="3:9" x14ac:dyDescent="0.2">
      <c r="C3336" s="255">
        <v>45629</v>
      </c>
      <c r="D3336" s="256" t="s">
        <v>6962</v>
      </c>
      <c r="E3336" s="256" t="s">
        <v>7594</v>
      </c>
      <c r="F3336" s="256" t="s">
        <v>7585</v>
      </c>
      <c r="G3336" s="257">
        <v>2</v>
      </c>
      <c r="I3336" s="257">
        <v>13446.23</v>
      </c>
    </row>
    <row r="3337" spans="3:9" x14ac:dyDescent="0.2">
      <c r="C3337" s="255">
        <v>45629</v>
      </c>
      <c r="D3337" s="256" t="s">
        <v>6962</v>
      </c>
      <c r="E3337" s="256" t="s">
        <v>7595</v>
      </c>
      <c r="F3337" s="256" t="s">
        <v>7585</v>
      </c>
      <c r="G3337" s="257">
        <v>2</v>
      </c>
      <c r="I3337" s="257">
        <v>13444.23</v>
      </c>
    </row>
    <row r="3338" spans="3:9" x14ac:dyDescent="0.2">
      <c r="C3338" s="255">
        <v>45629</v>
      </c>
      <c r="D3338" s="256" t="s">
        <v>6962</v>
      </c>
      <c r="E3338" s="256" t="s">
        <v>7596</v>
      </c>
      <c r="F3338" s="256" t="s">
        <v>7585</v>
      </c>
      <c r="G3338" s="257">
        <v>2</v>
      </c>
      <c r="I3338" s="257">
        <v>13442.23</v>
      </c>
    </row>
    <row r="3339" spans="3:9" x14ac:dyDescent="0.2">
      <c r="C3339" s="255">
        <v>45629</v>
      </c>
      <c r="D3339" s="256" t="s">
        <v>6962</v>
      </c>
      <c r="E3339" s="256" t="s">
        <v>7597</v>
      </c>
      <c r="F3339" s="256" t="s">
        <v>7585</v>
      </c>
      <c r="G3339" s="257">
        <v>2</v>
      </c>
      <c r="I3339" s="257">
        <v>13440.23</v>
      </c>
    </row>
    <row r="3340" spans="3:9" x14ac:dyDescent="0.2">
      <c r="C3340" s="255">
        <v>45629</v>
      </c>
      <c r="D3340" s="256" t="s">
        <v>6962</v>
      </c>
      <c r="E3340" s="256" t="s">
        <v>7598</v>
      </c>
      <c r="F3340" s="256" t="s">
        <v>7585</v>
      </c>
      <c r="G3340" s="257">
        <v>2</v>
      </c>
      <c r="I3340" s="257">
        <v>13438.23</v>
      </c>
    </row>
    <row r="3341" spans="3:9" x14ac:dyDescent="0.2">
      <c r="C3341" s="255">
        <v>45629</v>
      </c>
      <c r="D3341" s="256" t="s">
        <v>6962</v>
      </c>
      <c r="E3341" s="256" t="s">
        <v>7599</v>
      </c>
      <c r="F3341" s="256" t="s">
        <v>7585</v>
      </c>
      <c r="G3341" s="257">
        <v>2</v>
      </c>
      <c r="I3341" s="257">
        <v>13436.23</v>
      </c>
    </row>
    <row r="3342" spans="3:9" x14ac:dyDescent="0.2">
      <c r="C3342" s="255">
        <v>45629</v>
      </c>
      <c r="D3342" s="256" t="s">
        <v>6962</v>
      </c>
      <c r="E3342" s="256" t="s">
        <v>7600</v>
      </c>
      <c r="F3342" s="256" t="s">
        <v>7585</v>
      </c>
      <c r="G3342" s="257">
        <v>2</v>
      </c>
      <c r="I3342" s="257">
        <v>13434.23</v>
      </c>
    </row>
    <row r="3343" spans="3:9" x14ac:dyDescent="0.2">
      <c r="C3343" s="255">
        <v>45629</v>
      </c>
      <c r="D3343" s="256" t="s">
        <v>6962</v>
      </c>
      <c r="E3343" s="256" t="s">
        <v>7601</v>
      </c>
      <c r="F3343" s="256" t="s">
        <v>7585</v>
      </c>
      <c r="G3343" s="257">
        <v>2</v>
      </c>
      <c r="I3343" s="257">
        <v>13432.23</v>
      </c>
    </row>
    <row r="3344" spans="3:9" x14ac:dyDescent="0.2">
      <c r="C3344" s="255">
        <v>45629</v>
      </c>
      <c r="D3344" s="256" t="s">
        <v>7602</v>
      </c>
      <c r="E3344" s="256" t="s">
        <v>7603</v>
      </c>
      <c r="F3344" s="256" t="s">
        <v>7585</v>
      </c>
      <c r="G3344" s="257">
        <v>40</v>
      </c>
      <c r="I3344" s="257">
        <v>13392.23</v>
      </c>
    </row>
    <row r="3345" spans="3:9" x14ac:dyDescent="0.2">
      <c r="C3345" s="255">
        <v>45629</v>
      </c>
      <c r="D3345" s="256" t="s">
        <v>6557</v>
      </c>
      <c r="E3345" s="256" t="s">
        <v>7604</v>
      </c>
      <c r="F3345" s="256" t="s">
        <v>7585</v>
      </c>
      <c r="G3345" s="257">
        <v>2</v>
      </c>
      <c r="I3345" s="257">
        <v>13390.23</v>
      </c>
    </row>
    <row r="3346" spans="3:9" x14ac:dyDescent="0.2">
      <c r="C3346" s="255">
        <v>45630</v>
      </c>
      <c r="D3346" s="256" t="s">
        <v>7605</v>
      </c>
      <c r="E3346" s="256" t="s">
        <v>7606</v>
      </c>
      <c r="F3346" s="256" t="s">
        <v>7607</v>
      </c>
      <c r="G3346" s="257">
        <v>2356.6999999999998</v>
      </c>
      <c r="I3346" s="257">
        <v>11033.53</v>
      </c>
    </row>
    <row r="3347" spans="3:9" x14ac:dyDescent="0.2">
      <c r="C3347" s="255">
        <v>45630</v>
      </c>
      <c r="D3347" s="256" t="s">
        <v>6962</v>
      </c>
      <c r="E3347" s="256" t="s">
        <v>7608</v>
      </c>
      <c r="F3347" s="256" t="s">
        <v>7607</v>
      </c>
      <c r="G3347" s="257">
        <v>2</v>
      </c>
      <c r="I3347" s="257">
        <v>11031.53</v>
      </c>
    </row>
    <row r="3348" spans="3:9" x14ac:dyDescent="0.2">
      <c r="C3348" s="255">
        <v>45630</v>
      </c>
      <c r="D3348" s="256" t="s">
        <v>6962</v>
      </c>
      <c r="E3348" s="256" t="s">
        <v>7609</v>
      </c>
      <c r="F3348" s="256" t="s">
        <v>7607</v>
      </c>
      <c r="G3348" s="257">
        <v>2</v>
      </c>
      <c r="I3348" s="257">
        <v>11029.53</v>
      </c>
    </row>
    <row r="3349" spans="3:9" x14ac:dyDescent="0.2">
      <c r="C3349" s="255">
        <v>45630</v>
      </c>
      <c r="D3349" s="256" t="s">
        <v>6962</v>
      </c>
      <c r="E3349" s="256" t="s">
        <v>7610</v>
      </c>
      <c r="F3349" s="256" t="s">
        <v>7607</v>
      </c>
      <c r="G3349" s="257">
        <v>2</v>
      </c>
      <c r="I3349" s="257">
        <v>11027.53</v>
      </c>
    </row>
    <row r="3350" spans="3:9" x14ac:dyDescent="0.2">
      <c r="C3350" s="255">
        <v>45630</v>
      </c>
      <c r="D3350" s="256" t="s">
        <v>6962</v>
      </c>
      <c r="E3350" s="256" t="s">
        <v>7611</v>
      </c>
      <c r="F3350" s="256" t="s">
        <v>7607</v>
      </c>
      <c r="G3350" s="257">
        <v>2</v>
      </c>
      <c r="I3350" s="257">
        <v>11025.53</v>
      </c>
    </row>
    <row r="3351" spans="3:9" x14ac:dyDescent="0.2">
      <c r="C3351" s="255">
        <v>45630</v>
      </c>
      <c r="D3351" s="256" t="s">
        <v>6962</v>
      </c>
      <c r="E3351" s="256" t="s">
        <v>7612</v>
      </c>
      <c r="F3351" s="256" t="s">
        <v>7607</v>
      </c>
      <c r="G3351" s="257">
        <v>2</v>
      </c>
      <c r="I3351" s="257">
        <v>11023.53</v>
      </c>
    </row>
    <row r="3352" spans="3:9" x14ac:dyDescent="0.2">
      <c r="C3352" s="255">
        <v>45630</v>
      </c>
      <c r="D3352" s="256" t="s">
        <v>6962</v>
      </c>
      <c r="E3352" s="256" t="s">
        <v>7613</v>
      </c>
      <c r="F3352" s="256" t="s">
        <v>7607</v>
      </c>
      <c r="G3352" s="257">
        <v>2</v>
      </c>
      <c r="I3352" s="257">
        <v>11021.53</v>
      </c>
    </row>
    <row r="3353" spans="3:9" x14ac:dyDescent="0.2">
      <c r="C3353" s="255">
        <v>45630</v>
      </c>
      <c r="D3353" s="256" t="s">
        <v>6962</v>
      </c>
      <c r="E3353" s="256" t="s">
        <v>7614</v>
      </c>
      <c r="F3353" s="256" t="s">
        <v>7607</v>
      </c>
      <c r="G3353" s="257">
        <v>2</v>
      </c>
      <c r="I3353" s="257">
        <v>11019.53</v>
      </c>
    </row>
    <row r="3354" spans="3:9" x14ac:dyDescent="0.2">
      <c r="C3354" s="255">
        <v>45630</v>
      </c>
      <c r="D3354" s="256" t="s">
        <v>6962</v>
      </c>
      <c r="E3354" s="256" t="s">
        <v>7615</v>
      </c>
      <c r="F3354" s="256" t="s">
        <v>7607</v>
      </c>
      <c r="G3354" s="257">
        <v>2</v>
      </c>
      <c r="I3354" s="257">
        <v>11017.53</v>
      </c>
    </row>
    <row r="3355" spans="3:9" x14ac:dyDescent="0.2">
      <c r="C3355" s="255">
        <v>45630</v>
      </c>
      <c r="D3355" s="256" t="s">
        <v>6962</v>
      </c>
      <c r="E3355" s="256" t="s">
        <v>7616</v>
      </c>
      <c r="F3355" s="256" t="s">
        <v>7607</v>
      </c>
      <c r="G3355" s="257">
        <v>2</v>
      </c>
      <c r="I3355" s="257">
        <v>11015.53</v>
      </c>
    </row>
    <row r="3356" spans="3:9" x14ac:dyDescent="0.2">
      <c r="C3356" s="255">
        <v>45630</v>
      </c>
      <c r="D3356" s="256" t="s">
        <v>6962</v>
      </c>
      <c r="E3356" s="256" t="s">
        <v>7617</v>
      </c>
      <c r="F3356" s="256" t="s">
        <v>7607</v>
      </c>
      <c r="G3356" s="257">
        <v>2</v>
      </c>
      <c r="I3356" s="257">
        <v>11013.53</v>
      </c>
    </row>
    <row r="3357" spans="3:9" x14ac:dyDescent="0.2">
      <c r="C3357" s="255">
        <v>45630</v>
      </c>
      <c r="D3357" s="256" t="s">
        <v>6962</v>
      </c>
      <c r="E3357" s="256" t="s">
        <v>7618</v>
      </c>
      <c r="F3357" s="256" t="s">
        <v>7607</v>
      </c>
      <c r="G3357" s="257">
        <v>2</v>
      </c>
      <c r="I3357" s="257">
        <v>11011.53</v>
      </c>
    </row>
    <row r="3358" spans="3:9" x14ac:dyDescent="0.2">
      <c r="C3358" s="255">
        <v>45630</v>
      </c>
      <c r="D3358" s="256" t="s">
        <v>6962</v>
      </c>
      <c r="E3358" s="256" t="s">
        <v>7619</v>
      </c>
      <c r="F3358" s="256" t="s">
        <v>7607</v>
      </c>
      <c r="G3358" s="257">
        <v>2</v>
      </c>
      <c r="I3358" s="257">
        <v>11009.53</v>
      </c>
    </row>
    <row r="3359" spans="3:9" x14ac:dyDescent="0.2">
      <c r="C3359" s="255">
        <v>45630</v>
      </c>
      <c r="D3359" s="256" t="s">
        <v>6962</v>
      </c>
      <c r="E3359" s="256" t="s">
        <v>7620</v>
      </c>
      <c r="F3359" s="256" t="s">
        <v>7607</v>
      </c>
      <c r="G3359" s="257">
        <v>2</v>
      </c>
      <c r="I3359" s="257">
        <v>11007.53</v>
      </c>
    </row>
    <row r="3360" spans="3:9" x14ac:dyDescent="0.2">
      <c r="C3360" s="255">
        <v>45630</v>
      </c>
      <c r="D3360" s="256" t="s">
        <v>6962</v>
      </c>
      <c r="E3360" s="256" t="s">
        <v>7621</v>
      </c>
      <c r="F3360" s="256" t="s">
        <v>7607</v>
      </c>
      <c r="G3360" s="257">
        <v>2</v>
      </c>
      <c r="I3360" s="257">
        <v>11005.53</v>
      </c>
    </row>
    <row r="3361" spans="3:9" x14ac:dyDescent="0.2">
      <c r="C3361" s="255">
        <v>45630</v>
      </c>
      <c r="D3361" s="256" t="s">
        <v>6962</v>
      </c>
      <c r="E3361" s="256" t="s">
        <v>7622</v>
      </c>
      <c r="F3361" s="256" t="s">
        <v>7607</v>
      </c>
      <c r="G3361" s="257">
        <v>2</v>
      </c>
      <c r="I3361" s="257">
        <v>11003.53</v>
      </c>
    </row>
    <row r="3362" spans="3:9" x14ac:dyDescent="0.2">
      <c r="C3362" s="255">
        <v>45631</v>
      </c>
      <c r="D3362" s="256" t="s">
        <v>6962</v>
      </c>
      <c r="E3362" s="256" t="s">
        <v>7623</v>
      </c>
      <c r="F3362" s="256" t="s">
        <v>7624</v>
      </c>
      <c r="G3362" s="257">
        <v>2</v>
      </c>
      <c r="I3362" s="257">
        <v>11001.53</v>
      </c>
    </row>
    <row r="3363" spans="3:9" x14ac:dyDescent="0.2">
      <c r="C3363" s="255">
        <v>45631</v>
      </c>
      <c r="D3363" s="256" t="s">
        <v>6962</v>
      </c>
      <c r="E3363" s="256" t="s">
        <v>7625</v>
      </c>
      <c r="F3363" s="256" t="s">
        <v>7624</v>
      </c>
      <c r="G3363" s="257">
        <v>2</v>
      </c>
      <c r="I3363" s="257">
        <v>10999.53</v>
      </c>
    </row>
    <row r="3364" spans="3:9" x14ac:dyDescent="0.2">
      <c r="C3364" s="255">
        <v>45631</v>
      </c>
      <c r="D3364" s="256" t="s">
        <v>6962</v>
      </c>
      <c r="E3364" s="256" t="s">
        <v>7626</v>
      </c>
      <c r="F3364" s="256" t="s">
        <v>7624</v>
      </c>
      <c r="G3364" s="257">
        <v>2</v>
      </c>
      <c r="I3364" s="257">
        <v>10997.53</v>
      </c>
    </row>
    <row r="3365" spans="3:9" x14ac:dyDescent="0.2">
      <c r="C3365" s="255">
        <v>45631</v>
      </c>
      <c r="D3365" s="256" t="s">
        <v>6962</v>
      </c>
      <c r="E3365" s="256" t="s">
        <v>7627</v>
      </c>
      <c r="F3365" s="256" t="s">
        <v>7624</v>
      </c>
      <c r="G3365" s="257">
        <v>2</v>
      </c>
      <c r="I3365" s="257">
        <v>10995.53</v>
      </c>
    </row>
    <row r="3366" spans="3:9" x14ac:dyDescent="0.2">
      <c r="C3366" s="255">
        <v>45631</v>
      </c>
      <c r="D3366" s="256" t="s">
        <v>6962</v>
      </c>
      <c r="E3366" s="256" t="s">
        <v>7628</v>
      </c>
      <c r="F3366" s="256" t="s">
        <v>7624</v>
      </c>
      <c r="G3366" s="257">
        <v>2</v>
      </c>
      <c r="I3366" s="257">
        <v>10993.53</v>
      </c>
    </row>
    <row r="3367" spans="3:9" x14ac:dyDescent="0.2">
      <c r="C3367" s="255">
        <v>45631</v>
      </c>
      <c r="D3367" s="256" t="s">
        <v>6962</v>
      </c>
      <c r="E3367" s="256" t="s">
        <v>7629</v>
      </c>
      <c r="F3367" s="256" t="s">
        <v>7624</v>
      </c>
      <c r="G3367" s="257">
        <v>2</v>
      </c>
      <c r="I3367" s="257">
        <v>10991.53</v>
      </c>
    </row>
    <row r="3368" spans="3:9" x14ac:dyDescent="0.2">
      <c r="C3368" s="255">
        <v>45631</v>
      </c>
      <c r="D3368" s="256" t="s">
        <v>6962</v>
      </c>
      <c r="E3368" s="256" t="s">
        <v>7630</v>
      </c>
      <c r="F3368" s="256" t="s">
        <v>7624</v>
      </c>
      <c r="G3368" s="257">
        <v>2</v>
      </c>
      <c r="I3368" s="257">
        <v>10989.53</v>
      </c>
    </row>
    <row r="3369" spans="3:9" x14ac:dyDescent="0.2">
      <c r="C3369" s="255">
        <v>45631</v>
      </c>
      <c r="D3369" s="256" t="s">
        <v>6962</v>
      </c>
      <c r="E3369" s="256" t="s">
        <v>7631</v>
      </c>
      <c r="F3369" s="256" t="s">
        <v>7624</v>
      </c>
      <c r="G3369" s="257">
        <v>2</v>
      </c>
      <c r="I3369" s="257">
        <v>10987.53</v>
      </c>
    </row>
    <row r="3370" spans="3:9" x14ac:dyDescent="0.2">
      <c r="C3370" s="255">
        <v>45631</v>
      </c>
      <c r="D3370" s="256" t="s">
        <v>6962</v>
      </c>
      <c r="E3370" s="256" t="s">
        <v>7632</v>
      </c>
      <c r="F3370" s="256" t="s">
        <v>7624</v>
      </c>
      <c r="G3370" s="257">
        <v>2</v>
      </c>
      <c r="I3370" s="257">
        <v>10985.53</v>
      </c>
    </row>
    <row r="3371" spans="3:9" x14ac:dyDescent="0.2">
      <c r="C3371" s="255">
        <v>45631</v>
      </c>
      <c r="D3371" s="256" t="s">
        <v>6962</v>
      </c>
      <c r="E3371" s="256" t="s">
        <v>7633</v>
      </c>
      <c r="F3371" s="256" t="s">
        <v>7624</v>
      </c>
      <c r="G3371" s="257">
        <v>2</v>
      </c>
      <c r="I3371" s="257">
        <v>10983.53</v>
      </c>
    </row>
    <row r="3372" spans="3:9" x14ac:dyDescent="0.2">
      <c r="C3372" s="255">
        <v>45631</v>
      </c>
      <c r="D3372" s="256" t="s">
        <v>6962</v>
      </c>
      <c r="E3372" s="256" t="s">
        <v>7634</v>
      </c>
      <c r="F3372" s="256" t="s">
        <v>7624</v>
      </c>
      <c r="G3372" s="257">
        <v>2</v>
      </c>
      <c r="I3372" s="257">
        <v>10981.53</v>
      </c>
    </row>
    <row r="3373" spans="3:9" x14ac:dyDescent="0.2">
      <c r="C3373" s="255">
        <v>45631</v>
      </c>
      <c r="D3373" s="256" t="s">
        <v>6962</v>
      </c>
      <c r="E3373" s="256" t="s">
        <v>7635</v>
      </c>
      <c r="F3373" s="256" t="s">
        <v>7624</v>
      </c>
      <c r="G3373" s="257">
        <v>2</v>
      </c>
      <c r="I3373" s="257">
        <v>10979.53</v>
      </c>
    </row>
    <row r="3374" spans="3:9" x14ac:dyDescent="0.2">
      <c r="C3374" s="255">
        <v>45631</v>
      </c>
      <c r="D3374" s="256" t="s">
        <v>6962</v>
      </c>
      <c r="E3374" s="256" t="s">
        <v>7636</v>
      </c>
      <c r="F3374" s="256" t="s">
        <v>7624</v>
      </c>
      <c r="G3374" s="257">
        <v>2</v>
      </c>
      <c r="I3374" s="257">
        <v>10977.53</v>
      </c>
    </row>
    <row r="3375" spans="3:9" x14ac:dyDescent="0.2">
      <c r="C3375" s="255">
        <v>45631</v>
      </c>
      <c r="D3375" s="256" t="s">
        <v>7029</v>
      </c>
      <c r="E3375" s="256" t="s">
        <v>335</v>
      </c>
      <c r="F3375" s="256" t="s">
        <v>7624</v>
      </c>
      <c r="H3375" s="257">
        <v>2</v>
      </c>
      <c r="I3375" s="257">
        <v>10979.53</v>
      </c>
    </row>
    <row r="3376" spans="3:9" x14ac:dyDescent="0.2">
      <c r="C3376" s="255">
        <v>45631</v>
      </c>
      <c r="D3376" s="256" t="s">
        <v>7029</v>
      </c>
      <c r="E3376" s="256" t="s">
        <v>335</v>
      </c>
      <c r="F3376" s="256" t="s">
        <v>7624</v>
      </c>
      <c r="H3376" s="257">
        <v>2</v>
      </c>
      <c r="I3376" s="257">
        <v>10981.53</v>
      </c>
    </row>
    <row r="3377" spans="3:9" x14ac:dyDescent="0.2">
      <c r="C3377" s="255">
        <v>45632</v>
      </c>
      <c r="D3377" s="256" t="s">
        <v>7637</v>
      </c>
      <c r="E3377" s="256" t="s">
        <v>7638</v>
      </c>
      <c r="F3377" s="256" t="s">
        <v>7639</v>
      </c>
      <c r="G3377" s="257">
        <v>35</v>
      </c>
      <c r="I3377" s="257">
        <v>10946.53</v>
      </c>
    </row>
    <row r="3378" spans="3:9" x14ac:dyDescent="0.2">
      <c r="C3378" s="255">
        <v>45632</v>
      </c>
      <c r="D3378" s="256" t="s">
        <v>7640</v>
      </c>
      <c r="E3378" s="256" t="s">
        <v>7641</v>
      </c>
      <c r="F3378" s="256" t="s">
        <v>7639</v>
      </c>
      <c r="G3378" s="257">
        <v>2500</v>
      </c>
      <c r="I3378" s="257">
        <v>8446.5300000000007</v>
      </c>
    </row>
    <row r="3379" spans="3:9" x14ac:dyDescent="0.2">
      <c r="C3379" s="255">
        <v>45632</v>
      </c>
      <c r="D3379" s="256" t="s">
        <v>7642</v>
      </c>
      <c r="E3379" s="256" t="s">
        <v>7643</v>
      </c>
      <c r="F3379" s="256" t="s">
        <v>7639</v>
      </c>
      <c r="G3379" s="257">
        <v>19</v>
      </c>
      <c r="I3379" s="257">
        <v>8427.5300000000007</v>
      </c>
    </row>
    <row r="3380" spans="3:9" x14ac:dyDescent="0.2">
      <c r="C3380" s="255">
        <v>45632</v>
      </c>
      <c r="D3380" s="256" t="s">
        <v>7644</v>
      </c>
      <c r="E3380" s="256" t="s">
        <v>335</v>
      </c>
      <c r="F3380" s="256" t="s">
        <v>7639</v>
      </c>
      <c r="H3380" s="257">
        <v>2</v>
      </c>
      <c r="I3380" s="257">
        <v>8429.5300000000007</v>
      </c>
    </row>
    <row r="3381" spans="3:9" x14ac:dyDescent="0.2">
      <c r="C3381" s="255">
        <v>45632</v>
      </c>
      <c r="D3381" s="256" t="s">
        <v>7644</v>
      </c>
      <c r="E3381" s="256" t="s">
        <v>335</v>
      </c>
      <c r="F3381" s="256" t="s">
        <v>7639</v>
      </c>
      <c r="H3381" s="257">
        <v>2</v>
      </c>
      <c r="I3381" s="257">
        <v>8431.5300000000007</v>
      </c>
    </row>
    <row r="3382" spans="3:9" x14ac:dyDescent="0.2">
      <c r="C3382" s="255">
        <v>45632</v>
      </c>
      <c r="D3382" s="256" t="s">
        <v>7644</v>
      </c>
      <c r="E3382" s="256" t="s">
        <v>335</v>
      </c>
      <c r="F3382" s="256" t="s">
        <v>7639</v>
      </c>
      <c r="H3382" s="257">
        <v>2</v>
      </c>
      <c r="I3382" s="257">
        <v>8433.5300000000007</v>
      </c>
    </row>
    <row r="3383" spans="3:9" x14ac:dyDescent="0.2">
      <c r="C3383" s="255">
        <v>45632</v>
      </c>
      <c r="D3383" s="256" t="s">
        <v>7644</v>
      </c>
      <c r="E3383" s="256" t="s">
        <v>335</v>
      </c>
      <c r="F3383" s="256" t="s">
        <v>7639</v>
      </c>
      <c r="H3383" s="257">
        <v>2</v>
      </c>
      <c r="I3383" s="257">
        <v>8435.5300000000007</v>
      </c>
    </row>
    <row r="3384" spans="3:9" x14ac:dyDescent="0.2">
      <c r="C3384" s="255">
        <v>45632</v>
      </c>
      <c r="D3384" s="256" t="s">
        <v>7644</v>
      </c>
      <c r="E3384" s="256" t="s">
        <v>335</v>
      </c>
      <c r="F3384" s="256" t="s">
        <v>7639</v>
      </c>
      <c r="H3384" s="257">
        <v>2</v>
      </c>
      <c r="I3384" s="257">
        <v>8437.5300000000007</v>
      </c>
    </row>
    <row r="3385" spans="3:9" x14ac:dyDescent="0.2">
      <c r="C3385" s="255">
        <v>45632</v>
      </c>
      <c r="D3385" s="256" t="s">
        <v>7644</v>
      </c>
      <c r="E3385" s="256" t="s">
        <v>335</v>
      </c>
      <c r="F3385" s="256" t="s">
        <v>7639</v>
      </c>
      <c r="H3385" s="257">
        <v>2</v>
      </c>
      <c r="I3385" s="257">
        <v>8439.5300000000007</v>
      </c>
    </row>
    <row r="3386" spans="3:9" x14ac:dyDescent="0.2">
      <c r="C3386" s="255">
        <v>45632</v>
      </c>
      <c r="D3386" s="256" t="s">
        <v>7644</v>
      </c>
      <c r="E3386" s="256" t="s">
        <v>335</v>
      </c>
      <c r="F3386" s="256" t="s">
        <v>7639</v>
      </c>
      <c r="H3386" s="257">
        <v>2</v>
      </c>
      <c r="I3386" s="257">
        <v>8441.5300000000007</v>
      </c>
    </row>
    <row r="3387" spans="3:9" x14ac:dyDescent="0.2">
      <c r="C3387" s="255">
        <v>45632</v>
      </c>
      <c r="D3387" s="256" t="s">
        <v>7644</v>
      </c>
      <c r="E3387" s="256" t="s">
        <v>335</v>
      </c>
      <c r="F3387" s="256" t="s">
        <v>7639</v>
      </c>
      <c r="H3387" s="257">
        <v>2</v>
      </c>
      <c r="I3387" s="257">
        <v>8443.5300000000007</v>
      </c>
    </row>
    <row r="3388" spans="3:9" x14ac:dyDescent="0.2">
      <c r="C3388" s="255">
        <v>45632</v>
      </c>
      <c r="D3388" s="256" t="s">
        <v>7644</v>
      </c>
      <c r="E3388" s="256" t="s">
        <v>335</v>
      </c>
      <c r="F3388" s="256" t="s">
        <v>7639</v>
      </c>
      <c r="H3388" s="257">
        <v>2</v>
      </c>
      <c r="I3388" s="257">
        <v>8445.5300000000007</v>
      </c>
    </row>
    <row r="3389" spans="3:9" x14ac:dyDescent="0.2">
      <c r="C3389" s="255">
        <v>45632</v>
      </c>
      <c r="D3389" s="256" t="s">
        <v>7644</v>
      </c>
      <c r="E3389" s="256" t="s">
        <v>335</v>
      </c>
      <c r="F3389" s="256" t="s">
        <v>7639</v>
      </c>
      <c r="H3389" s="257">
        <v>2</v>
      </c>
      <c r="I3389" s="257">
        <v>8447.5300000000007</v>
      </c>
    </row>
    <row r="3390" spans="3:9" x14ac:dyDescent="0.2">
      <c r="C3390" s="255">
        <v>45632</v>
      </c>
      <c r="D3390" s="256" t="s">
        <v>7644</v>
      </c>
      <c r="E3390" s="256" t="s">
        <v>335</v>
      </c>
      <c r="F3390" s="256" t="s">
        <v>7639</v>
      </c>
      <c r="H3390" s="257">
        <v>2</v>
      </c>
      <c r="I3390" s="257">
        <v>8449.5300000000007</v>
      </c>
    </row>
    <row r="3391" spans="3:9" x14ac:dyDescent="0.2">
      <c r="C3391" s="255">
        <v>45632</v>
      </c>
      <c r="D3391" s="256" t="s">
        <v>7644</v>
      </c>
      <c r="E3391" s="256" t="s">
        <v>335</v>
      </c>
      <c r="F3391" s="256" t="s">
        <v>7639</v>
      </c>
      <c r="H3391" s="257">
        <v>2</v>
      </c>
      <c r="I3391" s="257">
        <v>8451.5300000000007</v>
      </c>
    </row>
    <row r="3392" spans="3:9" x14ac:dyDescent="0.2">
      <c r="C3392" s="255">
        <v>45632</v>
      </c>
      <c r="D3392" s="256" t="s">
        <v>7644</v>
      </c>
      <c r="E3392" s="256" t="s">
        <v>335</v>
      </c>
      <c r="F3392" s="256" t="s">
        <v>7639</v>
      </c>
      <c r="H3392" s="257">
        <v>2</v>
      </c>
      <c r="I3392" s="257">
        <v>8453.5300000000007</v>
      </c>
    </row>
    <row r="3393" spans="3:9" x14ac:dyDescent="0.2">
      <c r="C3393" s="255">
        <v>45632</v>
      </c>
      <c r="D3393" s="256" t="s">
        <v>7644</v>
      </c>
      <c r="E3393" s="256" t="s">
        <v>335</v>
      </c>
      <c r="F3393" s="256" t="s">
        <v>7639</v>
      </c>
      <c r="H3393" s="257">
        <v>2</v>
      </c>
      <c r="I3393" s="257">
        <v>8455.5300000000007</v>
      </c>
    </row>
    <row r="3394" spans="3:9" x14ac:dyDescent="0.2">
      <c r="C3394" s="255">
        <v>45632</v>
      </c>
      <c r="D3394" s="256" t="s">
        <v>7644</v>
      </c>
      <c r="E3394" s="256" t="s">
        <v>335</v>
      </c>
      <c r="F3394" s="256" t="s">
        <v>7639</v>
      </c>
      <c r="H3394" s="257">
        <v>2</v>
      </c>
      <c r="I3394" s="257">
        <v>8457.5300000000007</v>
      </c>
    </row>
    <row r="3395" spans="3:9" x14ac:dyDescent="0.2">
      <c r="C3395" s="255">
        <v>45632</v>
      </c>
      <c r="D3395" s="256" t="s">
        <v>7644</v>
      </c>
      <c r="E3395" s="256" t="s">
        <v>335</v>
      </c>
      <c r="F3395" s="256" t="s">
        <v>7639</v>
      </c>
      <c r="H3395" s="257">
        <v>2</v>
      </c>
      <c r="I3395" s="257">
        <v>8459.5300000000007</v>
      </c>
    </row>
    <row r="3396" spans="3:9" x14ac:dyDescent="0.2">
      <c r="C3396" s="255">
        <v>45632</v>
      </c>
      <c r="D3396" s="256" t="s">
        <v>7644</v>
      </c>
      <c r="E3396" s="256" t="s">
        <v>335</v>
      </c>
      <c r="F3396" s="256" t="s">
        <v>7639</v>
      </c>
      <c r="H3396" s="257">
        <v>2</v>
      </c>
      <c r="I3396" s="257">
        <v>8461.5300000000007</v>
      </c>
    </row>
    <row r="3397" spans="3:9" x14ac:dyDescent="0.2">
      <c r="C3397" s="255">
        <v>45632</v>
      </c>
      <c r="D3397" s="256" t="s">
        <v>7645</v>
      </c>
      <c r="E3397" s="256" t="s">
        <v>7646</v>
      </c>
      <c r="F3397" s="256" t="s">
        <v>7639</v>
      </c>
      <c r="G3397" s="257">
        <v>75</v>
      </c>
      <c r="I3397" s="257">
        <v>8386.5300000000007</v>
      </c>
    </row>
    <row r="3398" spans="3:9" x14ac:dyDescent="0.2">
      <c r="C3398" s="255">
        <v>45633</v>
      </c>
      <c r="D3398" s="256" t="s">
        <v>7029</v>
      </c>
      <c r="E3398" s="256" t="s">
        <v>335</v>
      </c>
      <c r="F3398" s="256" t="s">
        <v>7647</v>
      </c>
      <c r="H3398" s="257">
        <v>2</v>
      </c>
      <c r="I3398" s="257">
        <v>8388.5300000000007</v>
      </c>
    </row>
    <row r="3399" spans="3:9" x14ac:dyDescent="0.2">
      <c r="C3399" s="255">
        <v>45633</v>
      </c>
      <c r="D3399" s="256" t="s">
        <v>7029</v>
      </c>
      <c r="E3399" s="256" t="s">
        <v>335</v>
      </c>
      <c r="F3399" s="256" t="s">
        <v>7647</v>
      </c>
      <c r="H3399" s="257">
        <v>2</v>
      </c>
      <c r="I3399" s="257">
        <v>8390.5300000000007</v>
      </c>
    </row>
    <row r="3400" spans="3:9" x14ac:dyDescent="0.2">
      <c r="C3400" s="255">
        <v>45633</v>
      </c>
      <c r="D3400" s="256" t="s">
        <v>7029</v>
      </c>
      <c r="E3400" s="256" t="s">
        <v>335</v>
      </c>
      <c r="F3400" s="256" t="s">
        <v>7647</v>
      </c>
      <c r="H3400" s="257">
        <v>2</v>
      </c>
      <c r="I3400" s="257">
        <v>8392.5300000000007</v>
      </c>
    </row>
    <row r="3401" spans="3:9" x14ac:dyDescent="0.2">
      <c r="C3401" s="255">
        <v>45633</v>
      </c>
      <c r="D3401" s="256" t="s">
        <v>7029</v>
      </c>
      <c r="E3401" s="256" t="s">
        <v>335</v>
      </c>
      <c r="F3401" s="256" t="s">
        <v>7647</v>
      </c>
      <c r="H3401" s="257">
        <v>2</v>
      </c>
      <c r="I3401" s="257">
        <v>8394.5300000000007</v>
      </c>
    </row>
    <row r="3402" spans="3:9" x14ac:dyDescent="0.2">
      <c r="C3402" s="255">
        <v>45633</v>
      </c>
      <c r="D3402" s="256" t="s">
        <v>7029</v>
      </c>
      <c r="E3402" s="256" t="s">
        <v>335</v>
      </c>
      <c r="F3402" s="256" t="s">
        <v>7647</v>
      </c>
      <c r="H3402" s="257">
        <v>2</v>
      </c>
      <c r="I3402" s="257">
        <v>8396.5300000000007</v>
      </c>
    </row>
    <row r="3403" spans="3:9" x14ac:dyDescent="0.2">
      <c r="C3403" s="255">
        <v>45633</v>
      </c>
      <c r="D3403" s="256" t="s">
        <v>7029</v>
      </c>
      <c r="E3403" s="256" t="s">
        <v>335</v>
      </c>
      <c r="F3403" s="256" t="s">
        <v>7647</v>
      </c>
      <c r="H3403" s="257">
        <v>2</v>
      </c>
      <c r="I3403" s="257">
        <v>8398.5300000000007</v>
      </c>
    </row>
    <row r="3404" spans="3:9" x14ac:dyDescent="0.2">
      <c r="C3404" s="255">
        <v>45633</v>
      </c>
      <c r="D3404" s="256" t="s">
        <v>7029</v>
      </c>
      <c r="E3404" s="256" t="s">
        <v>335</v>
      </c>
      <c r="F3404" s="256" t="s">
        <v>7647</v>
      </c>
      <c r="H3404" s="257">
        <v>2</v>
      </c>
      <c r="I3404" s="257">
        <v>8400.5300000000007</v>
      </c>
    </row>
    <row r="3405" spans="3:9" x14ac:dyDescent="0.2">
      <c r="C3405" s="255">
        <v>45633</v>
      </c>
      <c r="D3405" s="256" t="s">
        <v>7029</v>
      </c>
      <c r="E3405" s="256" t="s">
        <v>335</v>
      </c>
      <c r="F3405" s="256" t="s">
        <v>7647</v>
      </c>
      <c r="H3405" s="257">
        <v>2</v>
      </c>
      <c r="I3405" s="257">
        <v>8402.5300000000007</v>
      </c>
    </row>
    <row r="3406" spans="3:9" x14ac:dyDescent="0.2">
      <c r="C3406" s="255">
        <v>45633</v>
      </c>
      <c r="D3406" s="256" t="s">
        <v>7029</v>
      </c>
      <c r="E3406" s="256" t="s">
        <v>335</v>
      </c>
      <c r="F3406" s="256" t="s">
        <v>7647</v>
      </c>
      <c r="H3406" s="257">
        <v>2</v>
      </c>
      <c r="I3406" s="257">
        <v>8404.5300000000007</v>
      </c>
    </row>
    <row r="3407" spans="3:9" x14ac:dyDescent="0.2">
      <c r="C3407" s="255">
        <v>45633</v>
      </c>
      <c r="D3407" s="256" t="s">
        <v>7029</v>
      </c>
      <c r="E3407" s="256" t="s">
        <v>335</v>
      </c>
      <c r="F3407" s="256" t="s">
        <v>7647</v>
      </c>
      <c r="H3407" s="257">
        <v>2</v>
      </c>
      <c r="I3407" s="257">
        <v>8406.5300000000007</v>
      </c>
    </row>
    <row r="3408" spans="3:9" x14ac:dyDescent="0.2">
      <c r="C3408" s="255">
        <v>45633</v>
      </c>
      <c r="D3408" s="256" t="s">
        <v>7029</v>
      </c>
      <c r="E3408" s="256" t="s">
        <v>335</v>
      </c>
      <c r="F3408" s="256" t="s">
        <v>7647</v>
      </c>
      <c r="H3408" s="257">
        <v>2</v>
      </c>
      <c r="I3408" s="257">
        <v>8408.5300000000007</v>
      </c>
    </row>
    <row r="3409" spans="3:9" x14ac:dyDescent="0.2">
      <c r="C3409" s="255">
        <v>45633</v>
      </c>
      <c r="D3409" s="256" t="s">
        <v>7029</v>
      </c>
      <c r="E3409" s="256" t="s">
        <v>335</v>
      </c>
      <c r="F3409" s="256" t="s">
        <v>7647</v>
      </c>
      <c r="H3409" s="257">
        <v>2</v>
      </c>
      <c r="I3409" s="257">
        <v>8410.5300000000007</v>
      </c>
    </row>
    <row r="3410" spans="3:9" x14ac:dyDescent="0.2">
      <c r="C3410" s="255">
        <v>45633</v>
      </c>
      <c r="D3410" s="256" t="s">
        <v>7029</v>
      </c>
      <c r="E3410" s="256" t="s">
        <v>335</v>
      </c>
      <c r="F3410" s="256" t="s">
        <v>7647</v>
      </c>
      <c r="H3410" s="257">
        <v>2</v>
      </c>
      <c r="I3410" s="257">
        <v>8412.5300000000007</v>
      </c>
    </row>
    <row r="3411" spans="3:9" x14ac:dyDescent="0.2">
      <c r="C3411" s="255">
        <v>45633</v>
      </c>
      <c r="D3411" s="256" t="s">
        <v>7029</v>
      </c>
      <c r="E3411" s="256" t="s">
        <v>335</v>
      </c>
      <c r="F3411" s="256" t="s">
        <v>7647</v>
      </c>
      <c r="H3411" s="257">
        <v>2</v>
      </c>
      <c r="I3411" s="257">
        <v>8414.5300000000007</v>
      </c>
    </row>
    <row r="3412" spans="3:9" x14ac:dyDescent="0.2">
      <c r="C3412" s="255">
        <v>45633</v>
      </c>
      <c r="D3412" s="256" t="s">
        <v>7029</v>
      </c>
      <c r="E3412" s="256" t="s">
        <v>335</v>
      </c>
      <c r="F3412" s="256" t="s">
        <v>7647</v>
      </c>
      <c r="H3412" s="257">
        <v>2</v>
      </c>
      <c r="I3412" s="257">
        <v>8416.5300000000007</v>
      </c>
    </row>
    <row r="3413" spans="3:9" x14ac:dyDescent="0.2">
      <c r="C3413" s="255">
        <v>45634</v>
      </c>
      <c r="D3413" s="256" t="s">
        <v>6962</v>
      </c>
      <c r="E3413" s="256" t="s">
        <v>7648</v>
      </c>
      <c r="F3413" s="256" t="s">
        <v>7649</v>
      </c>
      <c r="G3413" s="257">
        <v>2</v>
      </c>
      <c r="I3413" s="257">
        <v>8414.5300000000007</v>
      </c>
    </row>
    <row r="3414" spans="3:9" x14ac:dyDescent="0.2">
      <c r="C3414" s="255">
        <v>45634</v>
      </c>
      <c r="D3414" s="256" t="s">
        <v>6962</v>
      </c>
      <c r="E3414" s="256" t="s">
        <v>7650</v>
      </c>
      <c r="F3414" s="256" t="s">
        <v>7649</v>
      </c>
      <c r="G3414" s="257">
        <v>2</v>
      </c>
      <c r="I3414" s="257">
        <v>8412.5300000000007</v>
      </c>
    </row>
    <row r="3415" spans="3:9" x14ac:dyDescent="0.2">
      <c r="C3415" s="255">
        <v>45634</v>
      </c>
      <c r="D3415" s="256" t="s">
        <v>6962</v>
      </c>
      <c r="E3415" s="256" t="s">
        <v>7651</v>
      </c>
      <c r="F3415" s="256" t="s">
        <v>7649</v>
      </c>
      <c r="G3415" s="257">
        <v>2</v>
      </c>
      <c r="I3415" s="257">
        <v>8410.5300000000007</v>
      </c>
    </row>
    <row r="3416" spans="3:9" x14ac:dyDescent="0.2">
      <c r="C3416" s="255">
        <v>45634</v>
      </c>
      <c r="D3416" s="256" t="s">
        <v>6962</v>
      </c>
      <c r="E3416" s="256" t="s">
        <v>7652</v>
      </c>
      <c r="F3416" s="256" t="s">
        <v>7649</v>
      </c>
      <c r="G3416" s="257">
        <v>2</v>
      </c>
      <c r="I3416" s="257">
        <v>8408.5300000000007</v>
      </c>
    </row>
    <row r="3417" spans="3:9" x14ac:dyDescent="0.2">
      <c r="C3417" s="255">
        <v>45634</v>
      </c>
      <c r="D3417" s="256" t="s">
        <v>6962</v>
      </c>
      <c r="E3417" s="256" t="s">
        <v>7653</v>
      </c>
      <c r="F3417" s="256" t="s">
        <v>7649</v>
      </c>
      <c r="G3417" s="257">
        <v>2</v>
      </c>
      <c r="I3417" s="257">
        <v>8406.5300000000007</v>
      </c>
    </row>
    <row r="3418" spans="3:9" x14ac:dyDescent="0.2">
      <c r="C3418" s="255">
        <v>45634</v>
      </c>
      <c r="D3418" s="256" t="s">
        <v>6962</v>
      </c>
      <c r="E3418" s="256" t="s">
        <v>7654</v>
      </c>
      <c r="F3418" s="256" t="s">
        <v>7649</v>
      </c>
      <c r="G3418" s="257">
        <v>2</v>
      </c>
      <c r="I3418" s="257">
        <v>8404.5300000000007</v>
      </c>
    </row>
    <row r="3419" spans="3:9" x14ac:dyDescent="0.2">
      <c r="C3419" s="255">
        <v>45635</v>
      </c>
      <c r="D3419" s="256" t="s">
        <v>7655</v>
      </c>
      <c r="E3419" s="256" t="s">
        <v>7656</v>
      </c>
      <c r="F3419" s="256" t="s">
        <v>7657</v>
      </c>
      <c r="G3419" s="257">
        <v>450</v>
      </c>
      <c r="I3419" s="257">
        <v>7954.53</v>
      </c>
    </row>
    <row r="3420" spans="3:9" x14ac:dyDescent="0.2">
      <c r="C3420" s="255">
        <v>45635</v>
      </c>
      <c r="D3420" s="256" t="s">
        <v>7658</v>
      </c>
      <c r="E3420" s="256" t="s">
        <v>7659</v>
      </c>
      <c r="F3420" s="256" t="s">
        <v>7657</v>
      </c>
      <c r="G3420" s="257">
        <v>137.85</v>
      </c>
      <c r="I3420" s="257">
        <v>7816.68</v>
      </c>
    </row>
    <row r="3421" spans="3:9" x14ac:dyDescent="0.2">
      <c r="C3421" s="255">
        <v>45636</v>
      </c>
      <c r="D3421" s="256" t="s">
        <v>7660</v>
      </c>
      <c r="E3421" s="256" t="s">
        <v>7661</v>
      </c>
      <c r="F3421" s="256" t="s">
        <v>7662</v>
      </c>
      <c r="G3421" s="257">
        <v>200</v>
      </c>
      <c r="I3421" s="257">
        <v>7616.68</v>
      </c>
    </row>
    <row r="3422" spans="3:9" x14ac:dyDescent="0.2">
      <c r="C3422" s="255">
        <v>45636</v>
      </c>
      <c r="D3422" s="256" t="s">
        <v>7663</v>
      </c>
      <c r="E3422" s="256" t="s">
        <v>7664</v>
      </c>
      <c r="F3422" s="256" t="s">
        <v>7662</v>
      </c>
      <c r="G3422" s="257">
        <v>80</v>
      </c>
      <c r="I3422" s="257">
        <v>7536.68</v>
      </c>
    </row>
    <row r="3423" spans="3:9" x14ac:dyDescent="0.2">
      <c r="C3423" s="255">
        <v>45636</v>
      </c>
      <c r="D3423" s="256" t="s">
        <v>7665</v>
      </c>
      <c r="E3423" s="256" t="s">
        <v>7666</v>
      </c>
      <c r="F3423" s="256" t="s">
        <v>7662</v>
      </c>
      <c r="G3423" s="257">
        <v>1297</v>
      </c>
      <c r="I3423" s="257">
        <v>6239.68</v>
      </c>
    </row>
    <row r="3424" spans="3:9" x14ac:dyDescent="0.2">
      <c r="C3424" s="255">
        <v>45636</v>
      </c>
      <c r="D3424" s="256" t="s">
        <v>7667</v>
      </c>
      <c r="E3424" s="256" t="s">
        <v>7668</v>
      </c>
      <c r="F3424" s="256" t="s">
        <v>7662</v>
      </c>
      <c r="G3424" s="257">
        <v>217</v>
      </c>
      <c r="I3424" s="257">
        <v>6022.68</v>
      </c>
    </row>
    <row r="3425" spans="3:9" x14ac:dyDescent="0.2">
      <c r="C3425" s="255">
        <v>45636</v>
      </c>
      <c r="D3425" s="256" t="s">
        <v>7669</v>
      </c>
      <c r="E3425" s="256" t="s">
        <v>7670</v>
      </c>
      <c r="F3425" s="256" t="s">
        <v>7662</v>
      </c>
      <c r="G3425" s="257">
        <v>56</v>
      </c>
      <c r="I3425" s="257">
        <v>5966.68</v>
      </c>
    </row>
    <row r="3426" spans="3:9" x14ac:dyDescent="0.2">
      <c r="C3426" s="255">
        <v>45636</v>
      </c>
      <c r="D3426" s="256" t="s">
        <v>7671</v>
      </c>
      <c r="E3426" s="256" t="s">
        <v>7672</v>
      </c>
      <c r="F3426" s="256" t="s">
        <v>7662</v>
      </c>
      <c r="G3426" s="257">
        <v>41</v>
      </c>
      <c r="I3426" s="257">
        <v>5925.68</v>
      </c>
    </row>
    <row r="3427" spans="3:9" x14ac:dyDescent="0.2">
      <c r="C3427" s="255">
        <v>45637</v>
      </c>
      <c r="D3427" s="256" t="s">
        <v>7673</v>
      </c>
      <c r="E3427" s="256" t="s">
        <v>7674</v>
      </c>
      <c r="F3427" s="256" t="s">
        <v>7675</v>
      </c>
      <c r="G3427" s="257">
        <v>158.41999999999999</v>
      </c>
      <c r="I3427" s="257">
        <v>5767.26</v>
      </c>
    </row>
    <row r="3428" spans="3:9" x14ac:dyDescent="0.2">
      <c r="C3428" s="255">
        <v>45638</v>
      </c>
      <c r="D3428" s="256" t="s">
        <v>7676</v>
      </c>
      <c r="E3428" s="256" t="s">
        <v>7677</v>
      </c>
      <c r="F3428" s="256" t="s">
        <v>7678</v>
      </c>
      <c r="G3428" s="257">
        <v>20</v>
      </c>
      <c r="I3428" s="257">
        <v>5747.26</v>
      </c>
    </row>
    <row r="3429" spans="3:9" x14ac:dyDescent="0.2">
      <c r="C3429" s="255">
        <v>45638</v>
      </c>
      <c r="D3429" s="256" t="s">
        <v>7679</v>
      </c>
      <c r="E3429" s="256" t="s">
        <v>7680</v>
      </c>
      <c r="F3429" s="256" t="s">
        <v>7678</v>
      </c>
      <c r="H3429" s="257">
        <v>20000</v>
      </c>
      <c r="I3429" s="257">
        <v>25747.26</v>
      </c>
    </row>
    <row r="3430" spans="3:9" x14ac:dyDescent="0.2">
      <c r="C3430" s="255">
        <v>45638</v>
      </c>
      <c r="D3430" s="256" t="s">
        <v>7681</v>
      </c>
      <c r="E3430" s="256" t="s">
        <v>7682</v>
      </c>
      <c r="F3430" s="256" t="s">
        <v>7678</v>
      </c>
      <c r="H3430" s="257">
        <v>2000</v>
      </c>
      <c r="I3430" s="257">
        <v>27747.26</v>
      </c>
    </row>
    <row r="3431" spans="3:9" x14ac:dyDescent="0.2">
      <c r="C3431" s="255">
        <v>45638</v>
      </c>
      <c r="D3431" s="256" t="s">
        <v>7683</v>
      </c>
      <c r="E3431" s="256" t="s">
        <v>7684</v>
      </c>
      <c r="F3431" s="256" t="s">
        <v>7678</v>
      </c>
      <c r="G3431" s="257">
        <v>320</v>
      </c>
      <c r="I3431" s="257">
        <v>27427.26</v>
      </c>
    </row>
    <row r="3432" spans="3:9" x14ac:dyDescent="0.2">
      <c r="C3432" s="255">
        <v>45638</v>
      </c>
      <c r="D3432" s="256" t="s">
        <v>7685</v>
      </c>
      <c r="E3432" s="256" t="s">
        <v>7686</v>
      </c>
      <c r="F3432" s="256" t="s">
        <v>7678</v>
      </c>
      <c r="G3432" s="257">
        <v>30</v>
      </c>
      <c r="I3432" s="257">
        <v>27397.26</v>
      </c>
    </row>
    <row r="3433" spans="3:9" x14ac:dyDescent="0.2">
      <c r="C3433" s="255">
        <v>45638</v>
      </c>
      <c r="D3433" s="256" t="s">
        <v>7687</v>
      </c>
      <c r="E3433" s="256" t="s">
        <v>7688</v>
      </c>
      <c r="F3433" s="256" t="s">
        <v>7678</v>
      </c>
      <c r="G3433" s="257">
        <v>5</v>
      </c>
      <c r="I3433" s="257">
        <v>27392.26</v>
      </c>
    </row>
    <row r="3434" spans="3:9" x14ac:dyDescent="0.2">
      <c r="C3434" s="255">
        <v>45638</v>
      </c>
      <c r="D3434" s="256" t="s">
        <v>6692</v>
      </c>
      <c r="E3434" s="256" t="s">
        <v>335</v>
      </c>
      <c r="F3434" s="256" t="s">
        <v>7678</v>
      </c>
      <c r="H3434" s="257">
        <v>2</v>
      </c>
      <c r="I3434" s="257">
        <v>27394.26</v>
      </c>
    </row>
    <row r="3435" spans="3:9" x14ac:dyDescent="0.2">
      <c r="C3435" s="255">
        <v>45639</v>
      </c>
      <c r="D3435" s="256" t="s">
        <v>7689</v>
      </c>
      <c r="E3435" s="256" t="s">
        <v>7690</v>
      </c>
      <c r="F3435" s="256" t="s">
        <v>7691</v>
      </c>
      <c r="G3435" s="257">
        <v>20</v>
      </c>
      <c r="I3435" s="257">
        <v>27374.26</v>
      </c>
    </row>
    <row r="3436" spans="3:9" x14ac:dyDescent="0.2">
      <c r="C3436" s="255">
        <v>45639</v>
      </c>
      <c r="D3436" s="256" t="s">
        <v>7692</v>
      </c>
      <c r="E3436" s="256" t="s">
        <v>7693</v>
      </c>
      <c r="F3436" s="256" t="s">
        <v>7691</v>
      </c>
      <c r="G3436" s="257">
        <v>49</v>
      </c>
      <c r="I3436" s="257">
        <v>27325.26</v>
      </c>
    </row>
    <row r="3437" spans="3:9" x14ac:dyDescent="0.2">
      <c r="C3437" s="255">
        <v>45639</v>
      </c>
      <c r="D3437" s="256" t="s">
        <v>7694</v>
      </c>
      <c r="E3437" s="256" t="s">
        <v>7695</v>
      </c>
      <c r="F3437" s="256" t="s">
        <v>7691</v>
      </c>
      <c r="G3437" s="257">
        <v>40</v>
      </c>
      <c r="I3437" s="257">
        <v>27285.26</v>
      </c>
    </row>
    <row r="3438" spans="3:9" x14ac:dyDescent="0.2">
      <c r="C3438" s="255">
        <v>45639</v>
      </c>
      <c r="D3438" s="256" t="s">
        <v>7696</v>
      </c>
      <c r="E3438" s="256" t="s">
        <v>7697</v>
      </c>
      <c r="F3438" s="256" t="s">
        <v>7691</v>
      </c>
      <c r="G3438" s="257">
        <v>79</v>
      </c>
      <c r="I3438" s="257">
        <v>27206.26</v>
      </c>
    </row>
    <row r="3439" spans="3:9" x14ac:dyDescent="0.2">
      <c r="C3439" s="255">
        <v>45639</v>
      </c>
      <c r="D3439" s="256" t="s">
        <v>7698</v>
      </c>
      <c r="E3439" s="256" t="s">
        <v>7699</v>
      </c>
      <c r="F3439" s="256" t="s">
        <v>7691</v>
      </c>
      <c r="G3439" s="257">
        <v>3223</v>
      </c>
      <c r="I3439" s="257">
        <v>23983.26</v>
      </c>
    </row>
    <row r="3440" spans="3:9" x14ac:dyDescent="0.2">
      <c r="C3440" s="255">
        <v>45639</v>
      </c>
      <c r="D3440" s="256" t="s">
        <v>7029</v>
      </c>
      <c r="E3440" s="256" t="s">
        <v>335</v>
      </c>
      <c r="F3440" s="256" t="s">
        <v>7691</v>
      </c>
      <c r="H3440" s="257">
        <v>2</v>
      </c>
      <c r="I3440" s="257">
        <v>23985.26</v>
      </c>
    </row>
    <row r="3441" spans="3:9" x14ac:dyDescent="0.2">
      <c r="C3441" s="255">
        <v>45639</v>
      </c>
      <c r="D3441" s="256" t="s">
        <v>7029</v>
      </c>
      <c r="E3441" s="256" t="s">
        <v>335</v>
      </c>
      <c r="F3441" s="256" t="s">
        <v>7691</v>
      </c>
      <c r="H3441" s="257">
        <v>2</v>
      </c>
      <c r="I3441" s="257">
        <v>23987.26</v>
      </c>
    </row>
    <row r="3442" spans="3:9" x14ac:dyDescent="0.2">
      <c r="C3442" s="255">
        <v>45639</v>
      </c>
      <c r="D3442" s="256" t="s">
        <v>7029</v>
      </c>
      <c r="E3442" s="256" t="s">
        <v>335</v>
      </c>
      <c r="F3442" s="256" t="s">
        <v>7691</v>
      </c>
      <c r="H3442" s="257">
        <v>2</v>
      </c>
      <c r="I3442" s="257">
        <v>23989.26</v>
      </c>
    </row>
    <row r="3443" spans="3:9" x14ac:dyDescent="0.2">
      <c r="C3443" s="255">
        <v>45639</v>
      </c>
      <c r="D3443" s="256" t="s">
        <v>7029</v>
      </c>
      <c r="E3443" s="256" t="s">
        <v>335</v>
      </c>
      <c r="F3443" s="256" t="s">
        <v>7691</v>
      </c>
      <c r="H3443" s="257">
        <v>2</v>
      </c>
      <c r="I3443" s="257">
        <v>23991.26</v>
      </c>
    </row>
    <row r="3444" spans="3:9" x14ac:dyDescent="0.2">
      <c r="C3444" s="255">
        <v>45639</v>
      </c>
      <c r="D3444" s="256" t="s">
        <v>7029</v>
      </c>
      <c r="E3444" s="256" t="s">
        <v>335</v>
      </c>
      <c r="F3444" s="256" t="s">
        <v>7691</v>
      </c>
      <c r="H3444" s="257">
        <v>2</v>
      </c>
      <c r="I3444" s="257">
        <v>23993.26</v>
      </c>
    </row>
    <row r="3445" spans="3:9" x14ac:dyDescent="0.2">
      <c r="C3445" s="255">
        <v>45639</v>
      </c>
      <c r="D3445" s="256" t="s">
        <v>7029</v>
      </c>
      <c r="E3445" s="256" t="s">
        <v>335</v>
      </c>
      <c r="F3445" s="256" t="s">
        <v>7691</v>
      </c>
      <c r="H3445" s="257">
        <v>2</v>
      </c>
      <c r="I3445" s="257">
        <v>23995.26</v>
      </c>
    </row>
    <row r="3446" spans="3:9" x14ac:dyDescent="0.2">
      <c r="C3446" s="255">
        <v>45639</v>
      </c>
      <c r="D3446" s="256" t="s">
        <v>7029</v>
      </c>
      <c r="E3446" s="256" t="s">
        <v>335</v>
      </c>
      <c r="F3446" s="256" t="s">
        <v>7691</v>
      </c>
      <c r="H3446" s="257">
        <v>2</v>
      </c>
      <c r="I3446" s="257">
        <v>23997.26</v>
      </c>
    </row>
    <row r="3447" spans="3:9" x14ac:dyDescent="0.2">
      <c r="C3447" s="255">
        <v>45639</v>
      </c>
      <c r="D3447" s="256" t="s">
        <v>7029</v>
      </c>
      <c r="E3447" s="256" t="s">
        <v>335</v>
      </c>
      <c r="F3447" s="256" t="s">
        <v>7691</v>
      </c>
      <c r="H3447" s="257">
        <v>2</v>
      </c>
      <c r="I3447" s="257">
        <v>23999.26</v>
      </c>
    </row>
    <row r="3448" spans="3:9" x14ac:dyDescent="0.2">
      <c r="C3448" s="255">
        <v>45639</v>
      </c>
      <c r="D3448" s="256" t="s">
        <v>7029</v>
      </c>
      <c r="E3448" s="256" t="s">
        <v>335</v>
      </c>
      <c r="F3448" s="256" t="s">
        <v>7691</v>
      </c>
      <c r="H3448" s="257">
        <v>2</v>
      </c>
      <c r="I3448" s="257">
        <v>24001.26</v>
      </c>
    </row>
    <row r="3449" spans="3:9" x14ac:dyDescent="0.2">
      <c r="C3449" s="255">
        <v>45639</v>
      </c>
      <c r="D3449" s="256" t="s">
        <v>7029</v>
      </c>
      <c r="E3449" s="256" t="s">
        <v>335</v>
      </c>
      <c r="F3449" s="256" t="s">
        <v>7691</v>
      </c>
      <c r="H3449" s="257">
        <v>2</v>
      </c>
      <c r="I3449" s="257">
        <v>24003.26</v>
      </c>
    </row>
    <row r="3450" spans="3:9" x14ac:dyDescent="0.2">
      <c r="C3450" s="255">
        <v>45639</v>
      </c>
      <c r="D3450" s="256" t="s">
        <v>7029</v>
      </c>
      <c r="E3450" s="256" t="s">
        <v>335</v>
      </c>
      <c r="F3450" s="256" t="s">
        <v>7691</v>
      </c>
      <c r="H3450" s="257">
        <v>2</v>
      </c>
      <c r="I3450" s="257">
        <v>24005.26</v>
      </c>
    </row>
    <row r="3451" spans="3:9" x14ac:dyDescent="0.2">
      <c r="C3451" s="255">
        <v>45639</v>
      </c>
      <c r="D3451" s="256" t="s">
        <v>7029</v>
      </c>
      <c r="E3451" s="256" t="s">
        <v>335</v>
      </c>
      <c r="F3451" s="256" t="s">
        <v>7691</v>
      </c>
      <c r="H3451" s="257">
        <v>2</v>
      </c>
      <c r="I3451" s="257">
        <v>24007.26</v>
      </c>
    </row>
    <row r="3452" spans="3:9" x14ac:dyDescent="0.2">
      <c r="C3452" s="255">
        <v>45639</v>
      </c>
      <c r="D3452" s="256" t="s">
        <v>7029</v>
      </c>
      <c r="E3452" s="256" t="s">
        <v>335</v>
      </c>
      <c r="F3452" s="256" t="s">
        <v>7691</v>
      </c>
      <c r="H3452" s="257">
        <v>2</v>
      </c>
      <c r="I3452" s="257">
        <v>24009.26</v>
      </c>
    </row>
    <row r="3453" spans="3:9" x14ac:dyDescent="0.2">
      <c r="C3453" s="255">
        <v>45639</v>
      </c>
      <c r="D3453" s="256" t="s">
        <v>7029</v>
      </c>
      <c r="E3453" s="256" t="s">
        <v>335</v>
      </c>
      <c r="F3453" s="256" t="s">
        <v>7691</v>
      </c>
      <c r="H3453" s="257">
        <v>2</v>
      </c>
      <c r="I3453" s="257">
        <v>24011.26</v>
      </c>
    </row>
    <row r="3454" spans="3:9" x14ac:dyDescent="0.2">
      <c r="C3454" s="255">
        <v>45639</v>
      </c>
      <c r="D3454" s="256" t="s">
        <v>7029</v>
      </c>
      <c r="E3454" s="256" t="s">
        <v>335</v>
      </c>
      <c r="F3454" s="256" t="s">
        <v>7691</v>
      </c>
      <c r="H3454" s="257">
        <v>2</v>
      </c>
      <c r="I3454" s="257">
        <v>24013.26</v>
      </c>
    </row>
    <row r="3455" spans="3:9" x14ac:dyDescent="0.2">
      <c r="C3455" s="255">
        <v>45639</v>
      </c>
      <c r="D3455" s="256" t="s">
        <v>7029</v>
      </c>
      <c r="E3455" s="256" t="s">
        <v>335</v>
      </c>
      <c r="F3455" s="256" t="s">
        <v>7691</v>
      </c>
      <c r="H3455" s="257">
        <v>2</v>
      </c>
      <c r="I3455" s="257">
        <v>24015.26</v>
      </c>
    </row>
    <row r="3456" spans="3:9" x14ac:dyDescent="0.2">
      <c r="C3456" s="255">
        <v>45639</v>
      </c>
      <c r="D3456" s="256" t="s">
        <v>7029</v>
      </c>
      <c r="E3456" s="256" t="s">
        <v>335</v>
      </c>
      <c r="F3456" s="256" t="s">
        <v>7691</v>
      </c>
      <c r="H3456" s="257">
        <v>2</v>
      </c>
      <c r="I3456" s="257">
        <v>24017.26</v>
      </c>
    </row>
    <row r="3457" spans="3:9" x14ac:dyDescent="0.2">
      <c r="C3457" s="255">
        <v>45639</v>
      </c>
      <c r="D3457" s="256" t="s">
        <v>7029</v>
      </c>
      <c r="E3457" s="256" t="s">
        <v>335</v>
      </c>
      <c r="F3457" s="256" t="s">
        <v>7691</v>
      </c>
      <c r="H3457" s="257">
        <v>2</v>
      </c>
      <c r="I3457" s="257">
        <v>24019.26</v>
      </c>
    </row>
    <row r="3458" spans="3:9" x14ac:dyDescent="0.2">
      <c r="C3458" s="255">
        <v>45639</v>
      </c>
      <c r="D3458" s="256" t="s">
        <v>7029</v>
      </c>
      <c r="E3458" s="256" t="s">
        <v>335</v>
      </c>
      <c r="F3458" s="256" t="s">
        <v>7691</v>
      </c>
      <c r="H3458" s="257">
        <v>2</v>
      </c>
      <c r="I3458" s="257">
        <v>24021.26</v>
      </c>
    </row>
    <row r="3459" spans="3:9" x14ac:dyDescent="0.2">
      <c r="C3459" s="255">
        <v>45640</v>
      </c>
      <c r="D3459" s="256" t="s">
        <v>7700</v>
      </c>
      <c r="E3459" s="256" t="s">
        <v>7701</v>
      </c>
      <c r="F3459" s="256" t="s">
        <v>7702</v>
      </c>
      <c r="H3459" s="257">
        <v>4000</v>
      </c>
      <c r="I3459" s="257">
        <v>28021.26</v>
      </c>
    </row>
    <row r="3460" spans="3:9" x14ac:dyDescent="0.2">
      <c r="C3460" s="255">
        <v>45640</v>
      </c>
      <c r="D3460" s="256" t="s">
        <v>7703</v>
      </c>
      <c r="E3460" s="256" t="s">
        <v>7704</v>
      </c>
      <c r="F3460" s="256" t="s">
        <v>7702</v>
      </c>
      <c r="G3460" s="257">
        <v>20</v>
      </c>
      <c r="I3460" s="257">
        <v>28001.26</v>
      </c>
    </row>
    <row r="3461" spans="3:9" x14ac:dyDescent="0.2">
      <c r="C3461" s="255">
        <v>45640</v>
      </c>
      <c r="D3461" s="256" t="s">
        <v>7705</v>
      </c>
      <c r="E3461" s="256" t="s">
        <v>7706</v>
      </c>
      <c r="F3461" s="256" t="s">
        <v>7702</v>
      </c>
      <c r="G3461" s="257">
        <v>227</v>
      </c>
      <c r="I3461" s="257">
        <v>27774.26</v>
      </c>
    </row>
    <row r="3462" spans="3:9" x14ac:dyDescent="0.2">
      <c r="C3462" s="255">
        <v>45641</v>
      </c>
      <c r="D3462" s="256" t="s">
        <v>7707</v>
      </c>
      <c r="E3462" s="256" t="s">
        <v>7708</v>
      </c>
      <c r="F3462" s="256" t="s">
        <v>7709</v>
      </c>
      <c r="G3462" s="257">
        <v>590</v>
      </c>
      <c r="I3462" s="257">
        <v>27184.26</v>
      </c>
    </row>
    <row r="3463" spans="3:9" x14ac:dyDescent="0.2">
      <c r="C3463" s="255">
        <v>45641</v>
      </c>
      <c r="D3463" s="256" t="s">
        <v>7710</v>
      </c>
      <c r="E3463" s="256" t="s">
        <v>7711</v>
      </c>
      <c r="F3463" s="256" t="s">
        <v>7709</v>
      </c>
      <c r="G3463" s="257">
        <v>620</v>
      </c>
      <c r="I3463" s="257">
        <v>26564.26</v>
      </c>
    </row>
    <row r="3464" spans="3:9" x14ac:dyDescent="0.2">
      <c r="C3464" s="255">
        <v>45641</v>
      </c>
      <c r="D3464" s="256" t="s">
        <v>7712</v>
      </c>
      <c r="E3464" s="256" t="s">
        <v>7713</v>
      </c>
      <c r="F3464" s="256" t="s">
        <v>7709</v>
      </c>
      <c r="G3464" s="257">
        <v>160</v>
      </c>
      <c r="I3464" s="257">
        <v>26404.26</v>
      </c>
    </row>
    <row r="3465" spans="3:9" x14ac:dyDescent="0.2">
      <c r="C3465" s="255">
        <v>45641</v>
      </c>
      <c r="D3465" s="256" t="s">
        <v>7714</v>
      </c>
      <c r="E3465" s="256" t="s">
        <v>7715</v>
      </c>
      <c r="F3465" s="256" t="s">
        <v>7709</v>
      </c>
      <c r="G3465" s="257">
        <v>90</v>
      </c>
      <c r="I3465" s="257">
        <v>26314.26</v>
      </c>
    </row>
    <row r="3466" spans="3:9" x14ac:dyDescent="0.2">
      <c r="C3466" s="255">
        <v>45641</v>
      </c>
      <c r="D3466" s="256" t="s">
        <v>7716</v>
      </c>
      <c r="E3466" s="256" t="s">
        <v>7717</v>
      </c>
      <c r="F3466" s="256" t="s">
        <v>7709</v>
      </c>
      <c r="G3466" s="257">
        <v>60</v>
      </c>
      <c r="I3466" s="257">
        <v>26254.26</v>
      </c>
    </row>
    <row r="3467" spans="3:9" x14ac:dyDescent="0.2">
      <c r="C3467" s="255">
        <v>45641</v>
      </c>
      <c r="D3467" s="256" t="s">
        <v>7718</v>
      </c>
      <c r="E3467" s="256" t="s">
        <v>7719</v>
      </c>
      <c r="F3467" s="256" t="s">
        <v>7709</v>
      </c>
      <c r="G3467" s="257">
        <v>1635</v>
      </c>
      <c r="I3467" s="257">
        <v>24619.26</v>
      </c>
    </row>
    <row r="3468" spans="3:9" x14ac:dyDescent="0.2">
      <c r="C3468" s="255">
        <v>45642</v>
      </c>
      <c r="D3468" s="256" t="s">
        <v>7720</v>
      </c>
      <c r="E3468" s="256" t="s">
        <v>7721</v>
      </c>
      <c r="F3468" s="256" t="s">
        <v>7722</v>
      </c>
      <c r="G3468" s="257">
        <v>550</v>
      </c>
      <c r="I3468" s="257">
        <v>24069.26</v>
      </c>
    </row>
    <row r="3469" spans="3:9" x14ac:dyDescent="0.2">
      <c r="C3469" s="255">
        <v>45642</v>
      </c>
      <c r="D3469" s="256" t="s">
        <v>7723</v>
      </c>
      <c r="E3469" s="256" t="s">
        <v>7724</v>
      </c>
      <c r="F3469" s="256" t="s">
        <v>7722</v>
      </c>
      <c r="G3469" s="257">
        <v>850</v>
      </c>
      <c r="I3469" s="257">
        <v>23219.26</v>
      </c>
    </row>
    <row r="3470" spans="3:9" x14ac:dyDescent="0.2">
      <c r="C3470" s="255">
        <v>45642</v>
      </c>
      <c r="D3470" s="256" t="s">
        <v>7725</v>
      </c>
      <c r="E3470" s="256" t="s">
        <v>7726</v>
      </c>
      <c r="F3470" s="256" t="s">
        <v>7722</v>
      </c>
      <c r="G3470" s="257">
        <v>60</v>
      </c>
      <c r="I3470" s="257">
        <v>23159.26</v>
      </c>
    </row>
    <row r="3471" spans="3:9" x14ac:dyDescent="0.2">
      <c r="C3471" s="255">
        <v>45642</v>
      </c>
      <c r="D3471" s="256" t="s">
        <v>7727</v>
      </c>
      <c r="E3471" s="256" t="s">
        <v>7728</v>
      </c>
      <c r="F3471" s="256" t="s">
        <v>7722</v>
      </c>
      <c r="G3471" s="257">
        <v>160</v>
      </c>
      <c r="I3471" s="257">
        <v>22999.26</v>
      </c>
    </row>
    <row r="3472" spans="3:9" x14ac:dyDescent="0.2">
      <c r="C3472" s="255">
        <v>45642</v>
      </c>
      <c r="D3472" s="256" t="s">
        <v>7729</v>
      </c>
      <c r="E3472" s="256" t="s">
        <v>7730</v>
      </c>
      <c r="F3472" s="256" t="s">
        <v>7722</v>
      </c>
      <c r="G3472" s="257">
        <v>1815</v>
      </c>
      <c r="I3472" s="257">
        <v>21184.26</v>
      </c>
    </row>
    <row r="3473" spans="3:9" x14ac:dyDescent="0.2">
      <c r="C3473" s="255">
        <v>45642</v>
      </c>
      <c r="D3473" s="256" t="s">
        <v>7731</v>
      </c>
      <c r="E3473" s="256" t="s">
        <v>7732</v>
      </c>
      <c r="F3473" s="256" t="s">
        <v>7722</v>
      </c>
      <c r="G3473" s="257">
        <v>80</v>
      </c>
      <c r="I3473" s="257">
        <v>21104.26</v>
      </c>
    </row>
    <row r="3474" spans="3:9" x14ac:dyDescent="0.2">
      <c r="C3474" s="255">
        <v>45643</v>
      </c>
      <c r="D3474" s="256" t="s">
        <v>7733</v>
      </c>
      <c r="E3474" s="256" t="s">
        <v>7734</v>
      </c>
      <c r="F3474" s="256" t="s">
        <v>7735</v>
      </c>
      <c r="G3474" s="257">
        <v>29</v>
      </c>
      <c r="I3474" s="257">
        <v>21075.26</v>
      </c>
    </row>
    <row r="3475" spans="3:9" x14ac:dyDescent="0.2">
      <c r="C3475" s="255">
        <v>45643</v>
      </c>
      <c r="D3475" s="256" t="s">
        <v>7736</v>
      </c>
      <c r="E3475" s="256" t="s">
        <v>7737</v>
      </c>
      <c r="F3475" s="256" t="s">
        <v>7735</v>
      </c>
      <c r="G3475" s="257">
        <v>695</v>
      </c>
      <c r="I3475" s="257">
        <v>20380.259999999998</v>
      </c>
    </row>
    <row r="3476" spans="3:9" x14ac:dyDescent="0.2">
      <c r="C3476" s="255">
        <v>45643</v>
      </c>
      <c r="D3476" s="256" t="s">
        <v>7738</v>
      </c>
      <c r="E3476" s="256" t="s">
        <v>7739</v>
      </c>
      <c r="F3476" s="256" t="s">
        <v>7735</v>
      </c>
      <c r="G3476" s="257">
        <v>150</v>
      </c>
      <c r="I3476" s="257">
        <v>20230.259999999998</v>
      </c>
    </row>
    <row r="3477" spans="3:9" x14ac:dyDescent="0.2">
      <c r="C3477" s="255">
        <v>45643</v>
      </c>
      <c r="D3477" s="256" t="s">
        <v>7740</v>
      </c>
      <c r="E3477" s="256" t="s">
        <v>7741</v>
      </c>
      <c r="F3477" s="256" t="s">
        <v>7735</v>
      </c>
      <c r="G3477" s="257">
        <v>100</v>
      </c>
      <c r="I3477" s="257">
        <v>20130.259999999998</v>
      </c>
    </row>
    <row r="3478" spans="3:9" x14ac:dyDescent="0.2">
      <c r="C3478" s="255">
        <v>45643</v>
      </c>
      <c r="D3478" s="256" t="s">
        <v>7742</v>
      </c>
      <c r="E3478" s="256" t="s">
        <v>7743</v>
      </c>
      <c r="F3478" s="256" t="s">
        <v>7735</v>
      </c>
      <c r="G3478" s="257">
        <v>60</v>
      </c>
      <c r="I3478" s="257">
        <v>20070.259999999998</v>
      </c>
    </row>
    <row r="3479" spans="3:9" x14ac:dyDescent="0.2">
      <c r="C3479" s="255">
        <v>45643</v>
      </c>
      <c r="D3479" s="256" t="s">
        <v>7744</v>
      </c>
      <c r="E3479" s="256" t="s">
        <v>7745</v>
      </c>
      <c r="F3479" s="256" t="s">
        <v>7735</v>
      </c>
      <c r="G3479" s="257">
        <v>3528</v>
      </c>
      <c r="I3479" s="257">
        <v>16542.259999999998</v>
      </c>
    </row>
    <row r="3480" spans="3:9" x14ac:dyDescent="0.2">
      <c r="C3480" s="255">
        <v>45643</v>
      </c>
      <c r="D3480" s="256" t="s">
        <v>7746</v>
      </c>
      <c r="E3480" s="256" t="s">
        <v>7747</v>
      </c>
      <c r="F3480" s="256" t="s">
        <v>7735</v>
      </c>
      <c r="G3480" s="257">
        <v>480</v>
      </c>
      <c r="I3480" s="257">
        <v>16062.26</v>
      </c>
    </row>
    <row r="3481" spans="3:9" x14ac:dyDescent="0.2">
      <c r="C3481" s="255">
        <v>45644</v>
      </c>
      <c r="D3481" s="256" t="s">
        <v>7748</v>
      </c>
      <c r="E3481" s="256" t="s">
        <v>7749</v>
      </c>
      <c r="F3481" s="256" t="s">
        <v>7750</v>
      </c>
      <c r="G3481" s="257">
        <v>140</v>
      </c>
      <c r="I3481" s="257">
        <v>15922.26</v>
      </c>
    </row>
    <row r="3482" spans="3:9" x14ac:dyDescent="0.2">
      <c r="C3482" s="255">
        <v>45644</v>
      </c>
      <c r="D3482" s="256" t="s">
        <v>7751</v>
      </c>
      <c r="E3482" s="256" t="s">
        <v>7752</v>
      </c>
      <c r="F3482" s="256" t="s">
        <v>7750</v>
      </c>
      <c r="G3482" s="257">
        <v>300</v>
      </c>
      <c r="I3482" s="257">
        <v>15622.26</v>
      </c>
    </row>
    <row r="3483" spans="3:9" x14ac:dyDescent="0.2">
      <c r="C3483" s="255">
        <v>45644</v>
      </c>
      <c r="D3483" s="256" t="s">
        <v>7753</v>
      </c>
      <c r="E3483" s="256" t="s">
        <v>7754</v>
      </c>
      <c r="F3483" s="256" t="s">
        <v>7750</v>
      </c>
      <c r="G3483" s="257">
        <v>65</v>
      </c>
      <c r="I3483" s="257">
        <v>15557.26</v>
      </c>
    </row>
    <row r="3484" spans="3:9" x14ac:dyDescent="0.2">
      <c r="C3484" s="255">
        <v>45644</v>
      </c>
      <c r="D3484" s="256" t="s">
        <v>7755</v>
      </c>
      <c r="E3484" s="256" t="s">
        <v>7756</v>
      </c>
      <c r="F3484" s="256" t="s">
        <v>7750</v>
      </c>
      <c r="G3484" s="257">
        <v>120</v>
      </c>
      <c r="I3484" s="257">
        <v>15437.26</v>
      </c>
    </row>
    <row r="3485" spans="3:9" x14ac:dyDescent="0.2">
      <c r="C3485" s="255">
        <v>45644</v>
      </c>
      <c r="D3485" s="256" t="s">
        <v>7757</v>
      </c>
      <c r="E3485" s="256" t="s">
        <v>7758</v>
      </c>
      <c r="F3485" s="256" t="s">
        <v>7750</v>
      </c>
      <c r="G3485" s="257">
        <v>208.96</v>
      </c>
      <c r="I3485" s="257">
        <v>15228.3</v>
      </c>
    </row>
    <row r="3486" spans="3:9" x14ac:dyDescent="0.2">
      <c r="C3486" s="255">
        <v>45644</v>
      </c>
      <c r="D3486" s="256" t="s">
        <v>7759</v>
      </c>
      <c r="E3486" s="256" t="s">
        <v>7760</v>
      </c>
      <c r="F3486" s="256" t="s">
        <v>7750</v>
      </c>
      <c r="G3486" s="257">
        <v>248.86</v>
      </c>
      <c r="I3486" s="257">
        <v>14979.44</v>
      </c>
    </row>
    <row r="3487" spans="3:9" x14ac:dyDescent="0.2">
      <c r="C3487" s="255">
        <v>45644</v>
      </c>
      <c r="D3487" s="256" t="s">
        <v>7761</v>
      </c>
      <c r="E3487" s="256" t="s">
        <v>7762</v>
      </c>
      <c r="F3487" s="256" t="s">
        <v>7750</v>
      </c>
      <c r="G3487" s="257">
        <v>360</v>
      </c>
      <c r="I3487" s="257">
        <v>14619.44</v>
      </c>
    </row>
    <row r="3488" spans="3:9" x14ac:dyDescent="0.2">
      <c r="C3488" s="255">
        <v>45645</v>
      </c>
      <c r="D3488" s="256" t="s">
        <v>7763</v>
      </c>
      <c r="E3488" s="256" t="s">
        <v>7764</v>
      </c>
      <c r="F3488" s="256" t="s">
        <v>7765</v>
      </c>
      <c r="G3488" s="257">
        <v>390</v>
      </c>
      <c r="I3488" s="257">
        <v>14229.44</v>
      </c>
    </row>
    <row r="3489" spans="3:9" x14ac:dyDescent="0.2">
      <c r="C3489" s="255">
        <v>45645</v>
      </c>
      <c r="D3489" s="256" t="s">
        <v>7766</v>
      </c>
      <c r="E3489" s="256" t="s">
        <v>7767</v>
      </c>
      <c r="F3489" s="256" t="s">
        <v>7765</v>
      </c>
      <c r="G3489" s="257">
        <v>177</v>
      </c>
      <c r="I3489" s="257">
        <v>14052.44</v>
      </c>
    </row>
    <row r="3490" spans="3:9" x14ac:dyDescent="0.2">
      <c r="C3490" s="255">
        <v>45646</v>
      </c>
      <c r="D3490" s="256" t="s">
        <v>7768</v>
      </c>
      <c r="E3490" s="256" t="s">
        <v>7769</v>
      </c>
      <c r="F3490" s="256" t="s">
        <v>7770</v>
      </c>
      <c r="G3490" s="257">
        <v>9331.75</v>
      </c>
      <c r="I3490" s="257">
        <v>4720.6899999999996</v>
      </c>
    </row>
    <row r="3491" spans="3:9" x14ac:dyDescent="0.2">
      <c r="C3491" s="255">
        <v>45646</v>
      </c>
      <c r="D3491" s="256" t="s">
        <v>7771</v>
      </c>
      <c r="E3491" s="256" t="s">
        <v>7772</v>
      </c>
      <c r="F3491" s="256" t="s">
        <v>7770</v>
      </c>
      <c r="H3491" s="257">
        <v>3110</v>
      </c>
      <c r="I3491" s="257">
        <v>7830.69</v>
      </c>
    </row>
    <row r="3492" spans="3:9" x14ac:dyDescent="0.2">
      <c r="C3492" s="255">
        <v>45646</v>
      </c>
      <c r="D3492" s="256" t="s">
        <v>7773</v>
      </c>
      <c r="E3492" s="256" t="s">
        <v>7774</v>
      </c>
      <c r="F3492" s="256" t="s">
        <v>7770</v>
      </c>
      <c r="H3492" s="257">
        <v>3110</v>
      </c>
      <c r="I3492" s="257">
        <v>10940.69</v>
      </c>
    </row>
    <row r="3493" spans="3:9" x14ac:dyDescent="0.2">
      <c r="C3493" s="255">
        <v>45646</v>
      </c>
      <c r="D3493" s="256" t="s">
        <v>7775</v>
      </c>
      <c r="E3493" s="256" t="s">
        <v>7776</v>
      </c>
      <c r="F3493" s="256" t="s">
        <v>7770</v>
      </c>
      <c r="H3493" s="257">
        <v>3642</v>
      </c>
      <c r="I3493" s="257">
        <v>14582.69</v>
      </c>
    </row>
    <row r="3494" spans="3:9" x14ac:dyDescent="0.2">
      <c r="C3494" s="255">
        <v>45646</v>
      </c>
      <c r="D3494" s="256" t="s">
        <v>7777</v>
      </c>
      <c r="E3494" s="256" t="s">
        <v>7778</v>
      </c>
      <c r="F3494" s="256" t="s">
        <v>7770</v>
      </c>
      <c r="H3494" s="257">
        <v>2060</v>
      </c>
      <c r="I3494" s="257">
        <v>16642.689999999999</v>
      </c>
    </row>
    <row r="3495" spans="3:9" x14ac:dyDescent="0.2">
      <c r="C3495" s="255">
        <v>45646</v>
      </c>
      <c r="D3495" s="256" t="s">
        <v>7779</v>
      </c>
      <c r="E3495" s="256" t="s">
        <v>7780</v>
      </c>
      <c r="F3495" s="256" t="s">
        <v>7770</v>
      </c>
      <c r="H3495" s="257">
        <v>84</v>
      </c>
      <c r="I3495" s="257">
        <v>16726.689999999999</v>
      </c>
    </row>
    <row r="3496" spans="3:9" x14ac:dyDescent="0.2">
      <c r="C3496" s="255">
        <v>45646</v>
      </c>
      <c r="D3496" s="256" t="s">
        <v>7781</v>
      </c>
      <c r="E3496" s="256" t="s">
        <v>7782</v>
      </c>
      <c r="F3496" s="256" t="s">
        <v>7770</v>
      </c>
      <c r="H3496" s="257">
        <v>419</v>
      </c>
      <c r="I3496" s="257">
        <v>17145.689999999999</v>
      </c>
    </row>
    <row r="3497" spans="3:9" x14ac:dyDescent="0.2">
      <c r="C3497" s="255">
        <v>45646</v>
      </c>
      <c r="D3497" s="256" t="s">
        <v>7783</v>
      </c>
      <c r="E3497" s="256" t="s">
        <v>7784</v>
      </c>
      <c r="F3497" s="256" t="s">
        <v>7770</v>
      </c>
      <c r="H3497" s="257">
        <v>2849</v>
      </c>
      <c r="I3497" s="257">
        <v>19994.689999999999</v>
      </c>
    </row>
    <row r="3498" spans="3:9" x14ac:dyDescent="0.2">
      <c r="C3498" s="255">
        <v>45647</v>
      </c>
      <c r="D3498" s="256" t="s">
        <v>7785</v>
      </c>
      <c r="E3498" s="256" t="s">
        <v>7786</v>
      </c>
      <c r="F3498" s="256" t="s">
        <v>7787</v>
      </c>
      <c r="G3498" s="257">
        <v>611.70000000000005</v>
      </c>
      <c r="I3498" s="257">
        <v>19382.990000000002</v>
      </c>
    </row>
    <row r="3499" spans="3:9" x14ac:dyDescent="0.2">
      <c r="C3499" s="255">
        <v>45648</v>
      </c>
      <c r="D3499" s="256" t="s">
        <v>7788</v>
      </c>
      <c r="E3499" s="256" t="s">
        <v>7789</v>
      </c>
      <c r="F3499" s="256" t="s">
        <v>7790</v>
      </c>
      <c r="G3499" s="257">
        <v>6532.82</v>
      </c>
      <c r="I3499" s="257">
        <v>12850.17</v>
      </c>
    </row>
    <row r="3500" spans="3:9" x14ac:dyDescent="0.2">
      <c r="C3500" s="255">
        <v>45648</v>
      </c>
      <c r="D3500" s="256" t="s">
        <v>7791</v>
      </c>
      <c r="E3500" s="256" t="s">
        <v>7792</v>
      </c>
      <c r="F3500" s="256" t="s">
        <v>7790</v>
      </c>
      <c r="H3500" s="257">
        <v>6532.82</v>
      </c>
      <c r="I3500" s="257">
        <v>19382.990000000002</v>
      </c>
    </row>
    <row r="3501" spans="3:9" x14ac:dyDescent="0.2">
      <c r="C3501" s="255">
        <v>45648</v>
      </c>
      <c r="D3501" s="256" t="s">
        <v>7793</v>
      </c>
      <c r="E3501" s="256" t="s">
        <v>7794</v>
      </c>
      <c r="F3501" s="256" t="s">
        <v>7790</v>
      </c>
      <c r="G3501" s="257">
        <v>1000</v>
      </c>
      <c r="I3501" s="257">
        <v>18382.990000000002</v>
      </c>
    </row>
    <row r="3502" spans="3:9" x14ac:dyDescent="0.2">
      <c r="C3502" s="255">
        <v>45649</v>
      </c>
      <c r="D3502" s="256" t="s">
        <v>7795</v>
      </c>
      <c r="E3502" s="256" t="s">
        <v>7796</v>
      </c>
      <c r="F3502" s="256" t="s">
        <v>7797</v>
      </c>
      <c r="G3502" s="257">
        <v>191.27</v>
      </c>
      <c r="I3502" s="257">
        <v>18191.72</v>
      </c>
    </row>
    <row r="3503" spans="3:9" x14ac:dyDescent="0.2">
      <c r="C3503" s="255">
        <v>45649</v>
      </c>
      <c r="D3503" s="256" t="s">
        <v>7798</v>
      </c>
      <c r="E3503" s="256" t="s">
        <v>7799</v>
      </c>
      <c r="F3503" s="256" t="s">
        <v>7797</v>
      </c>
      <c r="H3503" s="257">
        <v>2000</v>
      </c>
      <c r="I3503" s="257">
        <v>20191.72</v>
      </c>
    </row>
    <row r="3504" spans="3:9" x14ac:dyDescent="0.2">
      <c r="C3504" s="255">
        <v>45649</v>
      </c>
      <c r="D3504" s="256" t="s">
        <v>7800</v>
      </c>
      <c r="E3504" s="256" t="s">
        <v>7801</v>
      </c>
      <c r="F3504" s="256" t="s">
        <v>7797</v>
      </c>
      <c r="H3504" s="257">
        <v>950</v>
      </c>
      <c r="I3504" s="257">
        <v>21141.72</v>
      </c>
    </row>
    <row r="3505" spans="3:9" x14ac:dyDescent="0.2">
      <c r="C3505" s="255">
        <v>45650</v>
      </c>
      <c r="D3505" s="256" t="s">
        <v>7802</v>
      </c>
      <c r="E3505" s="256" t="s">
        <v>7803</v>
      </c>
      <c r="F3505" s="256" t="s">
        <v>7804</v>
      </c>
      <c r="G3505" s="257">
        <v>148</v>
      </c>
      <c r="I3505" s="257">
        <v>20993.72</v>
      </c>
    </row>
    <row r="3506" spans="3:9" x14ac:dyDescent="0.2">
      <c r="C3506" s="255">
        <v>45650</v>
      </c>
      <c r="D3506" s="256" t="s">
        <v>7805</v>
      </c>
      <c r="E3506" s="256" t="s">
        <v>7806</v>
      </c>
      <c r="F3506" s="256" t="s">
        <v>7804</v>
      </c>
      <c r="G3506" s="257">
        <v>80</v>
      </c>
      <c r="I3506" s="257">
        <v>20913.72</v>
      </c>
    </row>
    <row r="3507" spans="3:9" x14ac:dyDescent="0.2">
      <c r="C3507" s="255">
        <v>45650</v>
      </c>
      <c r="D3507" s="256" t="s">
        <v>7807</v>
      </c>
      <c r="E3507" s="256" t="s">
        <v>7808</v>
      </c>
      <c r="F3507" s="256" t="s">
        <v>7804</v>
      </c>
      <c r="G3507" s="257">
        <v>100</v>
      </c>
      <c r="I3507" s="257">
        <v>20813.72</v>
      </c>
    </row>
    <row r="3508" spans="3:9" x14ac:dyDescent="0.2">
      <c r="C3508" s="255">
        <v>45650</v>
      </c>
      <c r="D3508" s="256" t="s">
        <v>7809</v>
      </c>
      <c r="E3508" s="256" t="s">
        <v>7810</v>
      </c>
      <c r="F3508" s="256" t="s">
        <v>7804</v>
      </c>
      <c r="G3508" s="257">
        <v>1060.82</v>
      </c>
      <c r="I3508" s="257">
        <v>19752.900000000001</v>
      </c>
    </row>
    <row r="3509" spans="3:9" x14ac:dyDescent="0.2">
      <c r="C3509" s="255">
        <v>45650</v>
      </c>
      <c r="D3509" s="256" t="s">
        <v>7811</v>
      </c>
      <c r="E3509" s="256" t="s">
        <v>7812</v>
      </c>
      <c r="F3509" s="256" t="s">
        <v>7804</v>
      </c>
      <c r="G3509" s="257">
        <v>6000</v>
      </c>
      <c r="I3509" s="257">
        <v>13752.9</v>
      </c>
    </row>
    <row r="3510" spans="3:9" x14ac:dyDescent="0.2">
      <c r="C3510" s="255">
        <v>45650</v>
      </c>
      <c r="D3510" s="256" t="s">
        <v>7813</v>
      </c>
      <c r="E3510" s="256" t="s">
        <v>7814</v>
      </c>
      <c r="F3510" s="256" t="s">
        <v>7804</v>
      </c>
      <c r="G3510" s="257">
        <v>482.5</v>
      </c>
      <c r="I3510" s="257">
        <v>13270.4</v>
      </c>
    </row>
    <row r="3511" spans="3:9" x14ac:dyDescent="0.2">
      <c r="C3511" s="255">
        <v>45650</v>
      </c>
      <c r="D3511" s="256" t="s">
        <v>7815</v>
      </c>
      <c r="E3511" s="256" t="s">
        <v>7816</v>
      </c>
      <c r="F3511" s="256" t="s">
        <v>7804</v>
      </c>
      <c r="G3511" s="257">
        <v>173</v>
      </c>
      <c r="I3511" s="257">
        <v>13097.4</v>
      </c>
    </row>
    <row r="3512" spans="3:9" x14ac:dyDescent="0.2">
      <c r="C3512" s="255">
        <v>45650</v>
      </c>
      <c r="D3512" s="256" t="s">
        <v>7817</v>
      </c>
      <c r="E3512" s="256" t="s">
        <v>7818</v>
      </c>
      <c r="F3512" s="256" t="s">
        <v>7804</v>
      </c>
      <c r="G3512" s="257">
        <v>369.46</v>
      </c>
      <c r="I3512" s="257">
        <v>12727.94</v>
      </c>
    </row>
    <row r="3513" spans="3:9" x14ac:dyDescent="0.2">
      <c r="C3513" s="255">
        <v>45650</v>
      </c>
      <c r="D3513" s="256" t="s">
        <v>7819</v>
      </c>
      <c r="E3513" s="256" t="s">
        <v>7820</v>
      </c>
      <c r="F3513" s="256" t="s">
        <v>7804</v>
      </c>
      <c r="G3513" s="257">
        <v>188.72</v>
      </c>
      <c r="I3513" s="257">
        <v>12539.22</v>
      </c>
    </row>
    <row r="3514" spans="3:9" x14ac:dyDescent="0.2">
      <c r="C3514" s="255">
        <v>45651</v>
      </c>
      <c r="D3514" s="256" t="s">
        <v>7821</v>
      </c>
      <c r="E3514" s="256" t="s">
        <v>7822</v>
      </c>
      <c r="F3514" s="256" t="s">
        <v>7823</v>
      </c>
      <c r="G3514" s="257">
        <v>211</v>
      </c>
      <c r="I3514" s="257">
        <v>12328.22</v>
      </c>
    </row>
    <row r="3515" spans="3:9" x14ac:dyDescent="0.2">
      <c r="C3515" s="255">
        <v>45651</v>
      </c>
      <c r="D3515" s="256" t="s">
        <v>7824</v>
      </c>
      <c r="E3515" s="256" t="s">
        <v>7825</v>
      </c>
      <c r="F3515" s="256" t="s">
        <v>7823</v>
      </c>
      <c r="G3515" s="257">
        <v>196.55</v>
      </c>
      <c r="I3515" s="257">
        <v>12131.67</v>
      </c>
    </row>
    <row r="3516" spans="3:9" x14ac:dyDescent="0.2">
      <c r="C3516" s="255">
        <v>45651</v>
      </c>
      <c r="D3516" s="256" t="s">
        <v>7826</v>
      </c>
      <c r="E3516" s="256" t="s">
        <v>7827</v>
      </c>
      <c r="F3516" s="256" t="s">
        <v>7828</v>
      </c>
      <c r="G3516" s="257">
        <v>35</v>
      </c>
      <c r="I3516" s="257">
        <v>12096.67</v>
      </c>
    </row>
    <row r="3517" spans="3:9" x14ac:dyDescent="0.2">
      <c r="C3517" s="255">
        <v>45652</v>
      </c>
      <c r="D3517" s="256" t="s">
        <v>7829</v>
      </c>
      <c r="E3517" s="256" t="s">
        <v>7830</v>
      </c>
      <c r="F3517" s="256" t="s">
        <v>7828</v>
      </c>
      <c r="G3517" s="257">
        <v>180</v>
      </c>
      <c r="I3517" s="257">
        <v>11916.67</v>
      </c>
    </row>
    <row r="3518" spans="3:9" x14ac:dyDescent="0.2">
      <c r="C3518" s="255">
        <v>45653</v>
      </c>
      <c r="D3518" s="256" t="s">
        <v>7831</v>
      </c>
      <c r="E3518" s="256" t="s">
        <v>7832</v>
      </c>
      <c r="F3518" s="256" t="s">
        <v>7833</v>
      </c>
      <c r="G3518" s="257">
        <v>283</v>
      </c>
      <c r="I3518" s="257">
        <v>11633.67</v>
      </c>
    </row>
    <row r="3519" spans="3:9" x14ac:dyDescent="0.2">
      <c r="C3519" s="255">
        <v>45653</v>
      </c>
      <c r="D3519" s="256" t="s">
        <v>7834</v>
      </c>
      <c r="E3519" s="256" t="s">
        <v>7835</v>
      </c>
      <c r="F3519" s="256" t="s">
        <v>7833</v>
      </c>
      <c r="G3519" s="257">
        <v>1435.85</v>
      </c>
      <c r="I3519" s="257">
        <v>10197.82</v>
      </c>
    </row>
    <row r="3520" spans="3:9" x14ac:dyDescent="0.2">
      <c r="C3520" s="255">
        <v>45653</v>
      </c>
      <c r="D3520" s="256" t="s">
        <v>7836</v>
      </c>
      <c r="E3520" s="256" t="s">
        <v>7837</v>
      </c>
      <c r="F3520" s="256" t="s">
        <v>7833</v>
      </c>
      <c r="G3520" s="257">
        <v>70</v>
      </c>
      <c r="I3520" s="257">
        <v>10127.82</v>
      </c>
    </row>
    <row r="3521" spans="3:9" x14ac:dyDescent="0.2">
      <c r="C3521" s="255">
        <v>45653</v>
      </c>
      <c r="D3521" s="256" t="s">
        <v>7838</v>
      </c>
      <c r="E3521" s="256" t="s">
        <v>7839</v>
      </c>
      <c r="F3521" s="256" t="s">
        <v>7833</v>
      </c>
      <c r="G3521" s="257">
        <v>20</v>
      </c>
      <c r="I3521" s="257">
        <v>10107.82</v>
      </c>
    </row>
    <row r="3522" spans="3:9" x14ac:dyDescent="0.2">
      <c r="C3522" s="255">
        <v>45653</v>
      </c>
      <c r="D3522" s="256" t="s">
        <v>7840</v>
      </c>
      <c r="E3522" s="256" t="s">
        <v>7841</v>
      </c>
      <c r="F3522" s="256" t="s">
        <v>7833</v>
      </c>
      <c r="G3522" s="257">
        <v>1250</v>
      </c>
      <c r="I3522" s="257">
        <v>8857.82</v>
      </c>
    </row>
    <row r="3523" spans="3:9" x14ac:dyDescent="0.2">
      <c r="C3523" s="255">
        <v>45653</v>
      </c>
      <c r="D3523" s="256" t="s">
        <v>7842</v>
      </c>
      <c r="E3523" s="256" t="s">
        <v>7843</v>
      </c>
      <c r="F3523" s="256" t="s">
        <v>7833</v>
      </c>
      <c r="G3523" s="257">
        <v>55</v>
      </c>
      <c r="I3523" s="257">
        <v>8802.82</v>
      </c>
    </row>
    <row r="3524" spans="3:9" x14ac:dyDescent="0.2">
      <c r="C3524" s="255">
        <v>45653</v>
      </c>
      <c r="D3524" s="256" t="s">
        <v>7844</v>
      </c>
      <c r="E3524" s="256" t="s">
        <v>7845</v>
      </c>
      <c r="F3524" s="256" t="s">
        <v>7833</v>
      </c>
      <c r="G3524" s="257">
        <v>100</v>
      </c>
      <c r="I3524" s="257">
        <v>8702.82</v>
      </c>
    </row>
    <row r="3525" spans="3:9" x14ac:dyDescent="0.2">
      <c r="C3525" s="255">
        <v>45653</v>
      </c>
      <c r="D3525" s="256" t="s">
        <v>7846</v>
      </c>
      <c r="E3525" s="256" t="s">
        <v>7847</v>
      </c>
      <c r="F3525" s="256" t="s">
        <v>7833</v>
      </c>
      <c r="G3525" s="257">
        <v>45</v>
      </c>
      <c r="I3525" s="257">
        <v>8657.82</v>
      </c>
    </row>
    <row r="3526" spans="3:9" x14ac:dyDescent="0.2">
      <c r="C3526" s="255">
        <v>45653</v>
      </c>
      <c r="D3526" s="256" t="s">
        <v>7848</v>
      </c>
      <c r="E3526" s="256" t="s">
        <v>7849</v>
      </c>
      <c r="F3526" s="256" t="s">
        <v>7833</v>
      </c>
      <c r="H3526" s="257">
        <v>1</v>
      </c>
      <c r="I3526" s="257">
        <v>8658.82</v>
      </c>
    </row>
    <row r="3527" spans="3:9" x14ac:dyDescent="0.2">
      <c r="C3527" s="255">
        <v>45653</v>
      </c>
      <c r="D3527" s="256" t="s">
        <v>7850</v>
      </c>
      <c r="E3527" s="256" t="s">
        <v>7851</v>
      </c>
      <c r="F3527" s="256" t="s">
        <v>7833</v>
      </c>
      <c r="H3527" s="257">
        <v>4604</v>
      </c>
      <c r="I3527" s="257">
        <v>13262.82</v>
      </c>
    </row>
    <row r="3528" spans="3:9" x14ac:dyDescent="0.2">
      <c r="C3528" s="255">
        <v>45653</v>
      </c>
      <c r="D3528" s="256" t="s">
        <v>7852</v>
      </c>
      <c r="E3528" s="256" t="s">
        <v>7853</v>
      </c>
      <c r="F3528" s="256" t="s">
        <v>7854</v>
      </c>
      <c r="G3528" s="257">
        <v>397</v>
      </c>
      <c r="I3528" s="257">
        <v>12865.82</v>
      </c>
    </row>
    <row r="3529" spans="3:9" x14ac:dyDescent="0.2">
      <c r="C3529" s="255">
        <v>45654</v>
      </c>
      <c r="D3529" s="256" t="s">
        <v>7855</v>
      </c>
      <c r="E3529" s="256" t="s">
        <v>7856</v>
      </c>
      <c r="F3529" s="256" t="s">
        <v>7854</v>
      </c>
      <c r="G3529" s="257">
        <v>218</v>
      </c>
      <c r="I3529" s="257">
        <v>12647.82</v>
      </c>
    </row>
    <row r="3530" spans="3:9" x14ac:dyDescent="0.2">
      <c r="C3530" s="255">
        <v>45654</v>
      </c>
      <c r="D3530" s="256" t="s">
        <v>7857</v>
      </c>
      <c r="E3530" s="256" t="s">
        <v>7858</v>
      </c>
      <c r="F3530" s="256" t="s">
        <v>7854</v>
      </c>
      <c r="G3530" s="257">
        <v>20</v>
      </c>
      <c r="I3530" s="257">
        <v>12627.82</v>
      </c>
    </row>
    <row r="3531" spans="3:9" x14ac:dyDescent="0.2">
      <c r="C3531" s="255">
        <v>45654</v>
      </c>
      <c r="D3531" s="256" t="s">
        <v>7859</v>
      </c>
      <c r="E3531" s="256" t="s">
        <v>7860</v>
      </c>
      <c r="F3531" s="256" t="s">
        <v>7854</v>
      </c>
      <c r="G3531" s="257">
        <v>49</v>
      </c>
      <c r="I3531" s="257">
        <v>12578.82</v>
      </c>
    </row>
    <row r="3532" spans="3:9" x14ac:dyDescent="0.2">
      <c r="C3532" s="255">
        <v>45654</v>
      </c>
      <c r="D3532" s="256" t="s">
        <v>7861</v>
      </c>
      <c r="E3532" s="256" t="s">
        <v>7862</v>
      </c>
      <c r="F3532" s="256" t="s">
        <v>7854</v>
      </c>
      <c r="G3532" s="257">
        <v>184</v>
      </c>
      <c r="I3532" s="257">
        <v>12394.82</v>
      </c>
    </row>
    <row r="3533" spans="3:9" x14ac:dyDescent="0.2">
      <c r="C3533" s="255">
        <v>45654</v>
      </c>
      <c r="D3533" s="256" t="s">
        <v>7863</v>
      </c>
      <c r="E3533" s="256" t="s">
        <v>7864</v>
      </c>
      <c r="F3533" s="256" t="s">
        <v>7854</v>
      </c>
      <c r="G3533" s="257">
        <v>270</v>
      </c>
      <c r="I3533" s="257">
        <v>12124.82</v>
      </c>
    </row>
    <row r="3534" spans="3:9" x14ac:dyDescent="0.2">
      <c r="C3534" s="255">
        <v>45654</v>
      </c>
      <c r="D3534" s="256" t="s">
        <v>7865</v>
      </c>
      <c r="E3534" s="256" t="s">
        <v>7866</v>
      </c>
      <c r="F3534" s="256" t="s">
        <v>7854</v>
      </c>
      <c r="G3534" s="257">
        <v>45</v>
      </c>
      <c r="I3534" s="257">
        <v>12079.82</v>
      </c>
    </row>
    <row r="3535" spans="3:9" x14ac:dyDescent="0.2">
      <c r="C3535" s="255">
        <v>45655</v>
      </c>
      <c r="D3535" s="256" t="s">
        <v>7867</v>
      </c>
      <c r="E3535" s="256" t="s">
        <v>7868</v>
      </c>
      <c r="F3535" s="256" t="s">
        <v>7869</v>
      </c>
      <c r="G3535" s="257">
        <v>247.62</v>
      </c>
      <c r="I3535" s="257">
        <v>11832.2</v>
      </c>
    </row>
    <row r="3536" spans="3:9" x14ac:dyDescent="0.2">
      <c r="C3536" s="255">
        <v>45655</v>
      </c>
      <c r="D3536" s="256" t="s">
        <v>7870</v>
      </c>
      <c r="E3536" s="256" t="s">
        <v>7871</v>
      </c>
      <c r="F3536" s="256" t="s">
        <v>7869</v>
      </c>
      <c r="G3536" s="257">
        <v>106</v>
      </c>
      <c r="I3536" s="257">
        <v>11726.2</v>
      </c>
    </row>
    <row r="3537" spans="3:10" x14ac:dyDescent="0.2">
      <c r="C3537" s="255">
        <v>45656</v>
      </c>
      <c r="D3537" s="256" t="s">
        <v>6962</v>
      </c>
      <c r="E3537" s="256" t="s">
        <v>7872</v>
      </c>
      <c r="F3537" s="256" t="s">
        <v>7873</v>
      </c>
      <c r="G3537" s="257">
        <v>2</v>
      </c>
      <c r="I3537" s="257">
        <v>11724.2</v>
      </c>
    </row>
    <row r="3538" spans="3:10" x14ac:dyDescent="0.2">
      <c r="C3538" s="255">
        <v>45656</v>
      </c>
      <c r="D3538" s="256" t="s">
        <v>6962</v>
      </c>
      <c r="E3538" s="256" t="s">
        <v>7874</v>
      </c>
      <c r="F3538" s="256" t="s">
        <v>7873</v>
      </c>
      <c r="G3538" s="257">
        <v>2</v>
      </c>
      <c r="I3538" s="257">
        <v>11722.2</v>
      </c>
    </row>
    <row r="3539" spans="3:10" x14ac:dyDescent="0.2">
      <c r="C3539" s="255">
        <v>45657</v>
      </c>
      <c r="D3539" s="256" t="s">
        <v>7875</v>
      </c>
      <c r="E3539" s="256" t="s">
        <v>7876</v>
      </c>
      <c r="F3539" s="256" t="s">
        <v>7877</v>
      </c>
      <c r="G3539" s="257">
        <v>1703</v>
      </c>
      <c r="I3539" s="257">
        <v>10019.200000000001</v>
      </c>
    </row>
    <row r="3540" spans="3:10" x14ac:dyDescent="0.2">
      <c r="C3540" s="255">
        <v>45657</v>
      </c>
      <c r="D3540" s="256" t="s">
        <v>7878</v>
      </c>
      <c r="E3540" s="256" t="s">
        <v>7879</v>
      </c>
      <c r="F3540" s="256" t="s">
        <v>7877</v>
      </c>
      <c r="G3540" s="257">
        <v>90</v>
      </c>
      <c r="I3540" s="257">
        <v>9929.2000000000007</v>
      </c>
    </row>
    <row r="3541" spans="3:10" x14ac:dyDescent="0.2">
      <c r="C3541" s="255">
        <v>45657</v>
      </c>
      <c r="D3541" s="256" t="s">
        <v>7880</v>
      </c>
      <c r="E3541" s="256" t="s">
        <v>7881</v>
      </c>
      <c r="F3541" s="256" t="s">
        <v>7877</v>
      </c>
      <c r="G3541" s="257">
        <v>160</v>
      </c>
      <c r="I3541" s="257">
        <v>9769.2000000000007</v>
      </c>
    </row>
    <row r="3542" spans="3:10" x14ac:dyDescent="0.2">
      <c r="C3542" s="255">
        <v>45657</v>
      </c>
      <c r="D3542" s="256" t="s">
        <v>7882</v>
      </c>
      <c r="E3542" s="256" t="s">
        <v>7883</v>
      </c>
      <c r="F3542" s="256" t="s">
        <v>7877</v>
      </c>
      <c r="G3542" s="257">
        <v>42</v>
      </c>
      <c r="I3542" s="257">
        <v>9727.2000000000007</v>
      </c>
    </row>
    <row r="3543" spans="3:10" x14ac:dyDescent="0.2">
      <c r="C3543" s="255">
        <v>45657</v>
      </c>
      <c r="D3543" s="256" t="s">
        <v>7884</v>
      </c>
      <c r="E3543" s="256" t="s">
        <v>7885</v>
      </c>
      <c r="F3543" s="256" t="s">
        <v>7877</v>
      </c>
      <c r="G3543" s="257">
        <v>232.13</v>
      </c>
      <c r="I3543" s="257">
        <v>9495.07</v>
      </c>
    </row>
    <row r="3544" spans="3:10" x14ac:dyDescent="0.2">
      <c r="C3544" s="255">
        <v>45657</v>
      </c>
      <c r="D3544" s="256" t="s">
        <v>7886</v>
      </c>
      <c r="E3544" s="256" t="s">
        <v>7887</v>
      </c>
      <c r="F3544" s="256" t="s">
        <v>7877</v>
      </c>
      <c r="H3544" s="257">
        <v>55.71</v>
      </c>
      <c r="I3544" s="257">
        <v>9550.7800000000007</v>
      </c>
    </row>
    <row r="3545" spans="3:10" x14ac:dyDescent="0.2">
      <c r="C3545" s="255">
        <v>45657</v>
      </c>
      <c r="D3545" s="256" t="s">
        <v>7888</v>
      </c>
      <c r="E3545" s="256" t="s">
        <v>7889</v>
      </c>
      <c r="F3545" s="256" t="s">
        <v>7877</v>
      </c>
      <c r="H3545" s="257">
        <v>1000</v>
      </c>
      <c r="I3545" s="257">
        <v>10550.78</v>
      </c>
    </row>
    <row r="3546" spans="3:10" x14ac:dyDescent="0.2">
      <c r="C3546" s="255">
        <v>45657</v>
      </c>
      <c r="D3546" s="256" t="s">
        <v>7890</v>
      </c>
      <c r="E3546" s="256" t="s">
        <v>7891</v>
      </c>
      <c r="F3546" s="256" t="s">
        <v>7877</v>
      </c>
      <c r="G3546" s="257">
        <v>251.41</v>
      </c>
      <c r="I3546" s="257">
        <v>10299.370000000001</v>
      </c>
    </row>
    <row r="3547" spans="3:10" x14ac:dyDescent="0.2">
      <c r="C3547" s="255">
        <v>45658</v>
      </c>
      <c r="D3547" s="256" t="s">
        <v>7892</v>
      </c>
      <c r="E3547" s="256" t="s">
        <v>335</v>
      </c>
      <c r="F3547" s="256" t="s">
        <v>7877</v>
      </c>
      <c r="H3547" s="257">
        <v>200</v>
      </c>
      <c r="I3547" s="257">
        <v>10499.37</v>
      </c>
      <c r="J3547" s="256" t="s">
        <v>330</v>
      </c>
    </row>
    <row r="3548" spans="3:10" x14ac:dyDescent="0.2">
      <c r="C3548" s="255">
        <v>45658</v>
      </c>
      <c r="D3548" s="256" t="s">
        <v>7893</v>
      </c>
      <c r="E3548" s="256" t="s">
        <v>7894</v>
      </c>
      <c r="F3548" s="256" t="s">
        <v>7895</v>
      </c>
      <c r="H3548" s="257">
        <v>5</v>
      </c>
      <c r="I3548" s="257">
        <v>10504.37</v>
      </c>
    </row>
    <row r="3549" spans="3:10" x14ac:dyDescent="0.2">
      <c r="C3549" s="255">
        <v>45658</v>
      </c>
      <c r="D3549" s="256" t="s">
        <v>7896</v>
      </c>
      <c r="E3549" s="256" t="s">
        <v>7897</v>
      </c>
      <c r="F3549" s="256" t="s">
        <v>7895</v>
      </c>
      <c r="G3549" s="257">
        <v>170</v>
      </c>
      <c r="I3549" s="257">
        <v>10334.370000000001</v>
      </c>
    </row>
    <row r="3550" spans="3:10" x14ac:dyDescent="0.2">
      <c r="C3550" s="255">
        <v>45658</v>
      </c>
      <c r="D3550" s="256" t="s">
        <v>7898</v>
      </c>
      <c r="E3550" s="256" t="s">
        <v>7899</v>
      </c>
      <c r="F3550" s="256" t="s">
        <v>7895</v>
      </c>
      <c r="H3550" s="257">
        <v>11130</v>
      </c>
      <c r="I3550" s="257">
        <v>21464.37</v>
      </c>
    </row>
    <row r="3551" spans="3:10" x14ac:dyDescent="0.2">
      <c r="C3551" s="255">
        <v>45660</v>
      </c>
      <c r="D3551" s="256" t="s">
        <v>7900</v>
      </c>
      <c r="E3551" s="256" t="s">
        <v>7901</v>
      </c>
      <c r="F3551" s="256" t="s">
        <v>7902</v>
      </c>
      <c r="H3551" s="257">
        <v>5</v>
      </c>
      <c r="I3551" s="257">
        <v>21469.37</v>
      </c>
    </row>
    <row r="3552" spans="3:10" x14ac:dyDescent="0.2">
      <c r="C3552" s="255">
        <v>45660</v>
      </c>
      <c r="D3552" s="256" t="s">
        <v>7029</v>
      </c>
      <c r="E3552" s="256" t="s">
        <v>335</v>
      </c>
      <c r="F3552" s="256" t="s">
        <v>7902</v>
      </c>
      <c r="H3552" s="257">
        <v>2</v>
      </c>
      <c r="I3552" s="257">
        <v>21471.37</v>
      </c>
    </row>
    <row r="3553" spans="3:9" x14ac:dyDescent="0.2">
      <c r="C3553" s="255">
        <v>45660</v>
      </c>
      <c r="D3553" s="256" t="s">
        <v>7029</v>
      </c>
      <c r="E3553" s="256" t="s">
        <v>335</v>
      </c>
      <c r="F3553" s="256" t="s">
        <v>7902</v>
      </c>
      <c r="H3553" s="257">
        <v>2</v>
      </c>
      <c r="I3553" s="257">
        <v>21473.37</v>
      </c>
    </row>
    <row r="3554" spans="3:9" x14ac:dyDescent="0.2">
      <c r="C3554" s="255">
        <v>45660</v>
      </c>
      <c r="D3554" s="256" t="s">
        <v>7903</v>
      </c>
      <c r="E3554" s="256" t="s">
        <v>7904</v>
      </c>
      <c r="F3554" s="256" t="s">
        <v>7902</v>
      </c>
      <c r="H3554" s="257">
        <v>5</v>
      </c>
      <c r="I3554" s="257">
        <v>21478.37</v>
      </c>
    </row>
    <row r="3555" spans="3:9" x14ac:dyDescent="0.2">
      <c r="C3555" s="255">
        <v>45661</v>
      </c>
      <c r="D3555" s="256" t="s">
        <v>7905</v>
      </c>
      <c r="E3555" s="256" t="s">
        <v>7906</v>
      </c>
      <c r="F3555" s="256" t="s">
        <v>7907</v>
      </c>
      <c r="G3555" s="257">
        <v>113</v>
      </c>
      <c r="I3555" s="257">
        <v>21365.37</v>
      </c>
    </row>
    <row r="3556" spans="3:9" x14ac:dyDescent="0.2">
      <c r="C3556" s="255">
        <v>45661</v>
      </c>
      <c r="D3556" s="256" t="s">
        <v>5125</v>
      </c>
      <c r="E3556" s="256" t="s">
        <v>642</v>
      </c>
      <c r="F3556" s="256" t="s">
        <v>7907</v>
      </c>
      <c r="H3556" s="257">
        <v>45000</v>
      </c>
      <c r="I3556" s="257">
        <v>66365.37</v>
      </c>
    </row>
    <row r="3557" spans="3:9" x14ac:dyDescent="0.2">
      <c r="C3557" s="255">
        <v>45661</v>
      </c>
      <c r="D3557" s="256" t="s">
        <v>7908</v>
      </c>
      <c r="E3557" s="256" t="s">
        <v>7909</v>
      </c>
      <c r="F3557" s="256" t="s">
        <v>7907</v>
      </c>
      <c r="G3557" s="257">
        <v>5775</v>
      </c>
      <c r="I3557" s="257">
        <v>60590.37</v>
      </c>
    </row>
    <row r="3558" spans="3:9" x14ac:dyDescent="0.2">
      <c r="C3558" s="255">
        <v>45661</v>
      </c>
      <c r="D3558" s="256" t="s">
        <v>7910</v>
      </c>
      <c r="E3558" s="256" t="s">
        <v>7911</v>
      </c>
      <c r="F3558" s="256" t="s">
        <v>7907</v>
      </c>
      <c r="H3558" s="257">
        <v>7800</v>
      </c>
      <c r="I3558" s="257">
        <v>68390.37</v>
      </c>
    </row>
    <row r="3559" spans="3:9" x14ac:dyDescent="0.2">
      <c r="C3559" s="255">
        <v>45662</v>
      </c>
      <c r="D3559" s="256" t="s">
        <v>7912</v>
      </c>
      <c r="E3559" s="256" t="s">
        <v>7913</v>
      </c>
      <c r="F3559" s="256" t="s">
        <v>7914</v>
      </c>
      <c r="G3559" s="257">
        <v>2038</v>
      </c>
      <c r="I3559" s="257">
        <v>66352.37</v>
      </c>
    </row>
    <row r="3560" spans="3:9" x14ac:dyDescent="0.2">
      <c r="C3560" s="255">
        <v>45662</v>
      </c>
      <c r="D3560" s="256" t="s">
        <v>7915</v>
      </c>
      <c r="E3560" s="256" t="s">
        <v>7916</v>
      </c>
      <c r="F3560" s="256" t="s">
        <v>7914</v>
      </c>
      <c r="G3560" s="257">
        <v>6391.02</v>
      </c>
      <c r="I3560" s="257">
        <v>59961.35</v>
      </c>
    </row>
    <row r="3561" spans="3:9" x14ac:dyDescent="0.2">
      <c r="C3561" s="255">
        <v>45662</v>
      </c>
      <c r="D3561" s="256" t="s">
        <v>7917</v>
      </c>
      <c r="E3561" s="256" t="s">
        <v>7918</v>
      </c>
      <c r="F3561" s="256" t="s">
        <v>7914</v>
      </c>
      <c r="G3561" s="257">
        <v>200</v>
      </c>
      <c r="I3561" s="257">
        <v>59761.35</v>
      </c>
    </row>
    <row r="3562" spans="3:9" x14ac:dyDescent="0.2">
      <c r="C3562" s="255">
        <v>45662</v>
      </c>
      <c r="D3562" s="256" t="s">
        <v>7919</v>
      </c>
      <c r="E3562" s="256" t="s">
        <v>7920</v>
      </c>
      <c r="F3562" s="256" t="s">
        <v>7914</v>
      </c>
      <c r="G3562" s="257">
        <v>100</v>
      </c>
      <c r="I3562" s="257">
        <v>59661.35</v>
      </c>
    </row>
    <row r="3563" spans="3:9" x14ac:dyDescent="0.2">
      <c r="C3563" s="255">
        <v>45662</v>
      </c>
      <c r="D3563" s="256" t="s">
        <v>7921</v>
      </c>
      <c r="E3563" s="256" t="s">
        <v>7922</v>
      </c>
      <c r="F3563" s="256" t="s">
        <v>7914</v>
      </c>
      <c r="G3563" s="257">
        <v>1000</v>
      </c>
      <c r="I3563" s="257">
        <v>58661.35</v>
      </c>
    </row>
    <row r="3564" spans="3:9" x14ac:dyDescent="0.2">
      <c r="C3564" s="255">
        <v>45662</v>
      </c>
      <c r="D3564" s="256" t="s">
        <v>7923</v>
      </c>
      <c r="E3564" s="256" t="s">
        <v>7924</v>
      </c>
      <c r="F3564" s="256" t="s">
        <v>7914</v>
      </c>
      <c r="G3564" s="257">
        <v>700</v>
      </c>
      <c r="I3564" s="257">
        <v>57961.35</v>
      </c>
    </row>
    <row r="3565" spans="3:9" x14ac:dyDescent="0.2">
      <c r="C3565" s="255">
        <v>45662</v>
      </c>
      <c r="D3565" s="256" t="s">
        <v>7925</v>
      </c>
      <c r="E3565" s="256" t="s">
        <v>7926</v>
      </c>
      <c r="F3565" s="256" t="s">
        <v>7914</v>
      </c>
      <c r="G3565" s="257">
        <v>4148</v>
      </c>
      <c r="I3565" s="257">
        <v>53813.35</v>
      </c>
    </row>
    <row r="3566" spans="3:9" x14ac:dyDescent="0.2">
      <c r="C3566" s="255">
        <v>45662</v>
      </c>
      <c r="D3566" s="256" t="s">
        <v>7927</v>
      </c>
      <c r="E3566" s="256" t="s">
        <v>7928</v>
      </c>
      <c r="F3566" s="256" t="s">
        <v>7914</v>
      </c>
      <c r="G3566" s="257">
        <v>80</v>
      </c>
      <c r="I3566" s="257">
        <v>53733.35</v>
      </c>
    </row>
    <row r="3567" spans="3:9" x14ac:dyDescent="0.2">
      <c r="C3567" s="255">
        <v>45663</v>
      </c>
      <c r="D3567" s="256" t="s">
        <v>7929</v>
      </c>
      <c r="E3567" s="256" t="s">
        <v>7930</v>
      </c>
      <c r="F3567" s="256" t="s">
        <v>7931</v>
      </c>
      <c r="G3567" s="257">
        <v>2385</v>
      </c>
      <c r="I3567" s="257">
        <v>51348.35</v>
      </c>
    </row>
    <row r="3568" spans="3:9" x14ac:dyDescent="0.2">
      <c r="C3568" s="255">
        <v>45663</v>
      </c>
      <c r="D3568" s="256" t="s">
        <v>7932</v>
      </c>
      <c r="E3568" s="256" t="s">
        <v>7933</v>
      </c>
      <c r="F3568" s="256" t="s">
        <v>7931</v>
      </c>
      <c r="G3568" s="257">
        <v>5653.72</v>
      </c>
      <c r="I3568" s="257">
        <v>45694.63</v>
      </c>
    </row>
    <row r="3569" spans="3:9" x14ac:dyDescent="0.2">
      <c r="C3569" s="255">
        <v>45663</v>
      </c>
      <c r="D3569" s="256" t="s">
        <v>7934</v>
      </c>
      <c r="E3569" s="256" t="s">
        <v>7935</v>
      </c>
      <c r="F3569" s="256" t="s">
        <v>7931</v>
      </c>
      <c r="G3569" s="257">
        <v>4757</v>
      </c>
      <c r="I3569" s="257">
        <v>40937.629999999997</v>
      </c>
    </row>
    <row r="3570" spans="3:9" x14ac:dyDescent="0.2">
      <c r="C3570" s="255">
        <v>45663</v>
      </c>
      <c r="D3570" s="256" t="s">
        <v>7936</v>
      </c>
      <c r="E3570" s="256" t="s">
        <v>7937</v>
      </c>
      <c r="F3570" s="256" t="s">
        <v>7931</v>
      </c>
      <c r="G3570" s="257">
        <v>87</v>
      </c>
      <c r="I3570" s="257">
        <v>40850.629999999997</v>
      </c>
    </row>
    <row r="3571" spans="3:9" x14ac:dyDescent="0.2">
      <c r="C3571" s="255">
        <v>45663</v>
      </c>
      <c r="D3571" s="256" t="s">
        <v>7938</v>
      </c>
      <c r="E3571" s="256" t="s">
        <v>7939</v>
      </c>
      <c r="F3571" s="256" t="s">
        <v>7931</v>
      </c>
      <c r="G3571" s="257">
        <v>75</v>
      </c>
      <c r="I3571" s="257">
        <v>40775.629999999997</v>
      </c>
    </row>
    <row r="3572" spans="3:9" x14ac:dyDescent="0.2">
      <c r="C3572" s="255">
        <v>45664</v>
      </c>
      <c r="D3572" s="256" t="s">
        <v>7940</v>
      </c>
      <c r="E3572" s="256" t="s">
        <v>7941</v>
      </c>
      <c r="F3572" s="256" t="s">
        <v>7942</v>
      </c>
      <c r="G3572" s="257">
        <v>40</v>
      </c>
      <c r="I3572" s="257">
        <v>40735.629999999997</v>
      </c>
    </row>
    <row r="3573" spans="3:9" x14ac:dyDescent="0.2">
      <c r="C3573" s="255">
        <v>45664</v>
      </c>
      <c r="D3573" s="256" t="s">
        <v>7943</v>
      </c>
      <c r="E3573" s="256" t="s">
        <v>7944</v>
      </c>
      <c r="F3573" s="256" t="s">
        <v>7942</v>
      </c>
      <c r="G3573" s="257">
        <v>284</v>
      </c>
      <c r="I3573" s="257">
        <v>40451.629999999997</v>
      </c>
    </row>
    <row r="3574" spans="3:9" x14ac:dyDescent="0.2">
      <c r="C3574" s="255">
        <v>45664</v>
      </c>
      <c r="D3574" s="256" t="s">
        <v>7945</v>
      </c>
      <c r="E3574" s="256" t="s">
        <v>7946</v>
      </c>
      <c r="F3574" s="256" t="s">
        <v>7942</v>
      </c>
      <c r="G3574" s="257">
        <v>100</v>
      </c>
      <c r="I3574" s="257">
        <v>40351.629999999997</v>
      </c>
    </row>
    <row r="3575" spans="3:9" x14ac:dyDescent="0.2">
      <c r="C3575" s="255">
        <v>45664</v>
      </c>
      <c r="D3575" s="256" t="s">
        <v>7947</v>
      </c>
      <c r="E3575" s="256" t="s">
        <v>7948</v>
      </c>
      <c r="F3575" s="256" t="s">
        <v>7942</v>
      </c>
      <c r="G3575" s="257">
        <v>50</v>
      </c>
      <c r="I3575" s="257">
        <v>40301.629999999997</v>
      </c>
    </row>
    <row r="3576" spans="3:9" x14ac:dyDescent="0.2">
      <c r="C3576" s="255">
        <v>45664</v>
      </c>
      <c r="D3576" s="256" t="s">
        <v>7949</v>
      </c>
      <c r="E3576" s="256" t="s">
        <v>7950</v>
      </c>
      <c r="F3576" s="256" t="s">
        <v>7942</v>
      </c>
      <c r="G3576" s="257">
        <v>36</v>
      </c>
      <c r="I3576" s="257">
        <v>40265.629999999997</v>
      </c>
    </row>
    <row r="3577" spans="3:9" x14ac:dyDescent="0.2">
      <c r="C3577" s="255">
        <v>45664</v>
      </c>
      <c r="D3577" s="256" t="s">
        <v>7951</v>
      </c>
      <c r="E3577" s="256" t="s">
        <v>7952</v>
      </c>
      <c r="F3577" s="256" t="s">
        <v>7942</v>
      </c>
      <c r="G3577" s="257">
        <v>468</v>
      </c>
      <c r="I3577" s="257">
        <v>39797.629999999997</v>
      </c>
    </row>
    <row r="3578" spans="3:9" x14ac:dyDescent="0.2">
      <c r="C3578" s="255">
        <v>45664</v>
      </c>
      <c r="D3578" s="256" t="s">
        <v>5904</v>
      </c>
      <c r="E3578" s="256" t="s">
        <v>2974</v>
      </c>
      <c r="F3578" s="256" t="s">
        <v>7942</v>
      </c>
      <c r="H3578" s="257">
        <v>40000</v>
      </c>
      <c r="I3578" s="257">
        <v>79797.63</v>
      </c>
    </row>
    <row r="3579" spans="3:9" x14ac:dyDescent="0.2">
      <c r="C3579" s="255">
        <v>45664</v>
      </c>
      <c r="D3579" s="256" t="s">
        <v>7953</v>
      </c>
      <c r="E3579" s="256" t="s">
        <v>7954</v>
      </c>
      <c r="F3579" s="256" t="s">
        <v>7942</v>
      </c>
      <c r="G3579" s="257">
        <v>180</v>
      </c>
      <c r="I3579" s="257">
        <v>79617.63</v>
      </c>
    </row>
    <row r="3580" spans="3:9" x14ac:dyDescent="0.2">
      <c r="C3580" s="255">
        <v>45664</v>
      </c>
      <c r="D3580" s="256" t="s">
        <v>7955</v>
      </c>
      <c r="E3580" s="256" t="s">
        <v>7956</v>
      </c>
      <c r="F3580" s="256" t="s">
        <v>7942</v>
      </c>
      <c r="G3580" s="257">
        <v>116</v>
      </c>
      <c r="I3580" s="257">
        <v>79501.63</v>
      </c>
    </row>
    <row r="3581" spans="3:9" x14ac:dyDescent="0.2">
      <c r="C3581" s="255">
        <v>45664</v>
      </c>
      <c r="D3581" s="256" t="s">
        <v>7957</v>
      </c>
      <c r="E3581" s="256" t="s">
        <v>7958</v>
      </c>
      <c r="F3581" s="256" t="s">
        <v>7942</v>
      </c>
      <c r="G3581" s="257">
        <v>645.75</v>
      </c>
      <c r="I3581" s="257">
        <v>78855.88</v>
      </c>
    </row>
    <row r="3582" spans="3:9" x14ac:dyDescent="0.2">
      <c r="C3582" s="255">
        <v>45664</v>
      </c>
      <c r="D3582" s="256" t="s">
        <v>7959</v>
      </c>
      <c r="E3582" s="256" t="s">
        <v>7960</v>
      </c>
      <c r="F3582" s="256" t="s">
        <v>7942</v>
      </c>
      <c r="G3582" s="257">
        <v>167</v>
      </c>
      <c r="I3582" s="257">
        <v>78688.88</v>
      </c>
    </row>
    <row r="3583" spans="3:9" x14ac:dyDescent="0.2">
      <c r="C3583" s="255">
        <v>45664</v>
      </c>
      <c r="D3583" s="256" t="s">
        <v>7961</v>
      </c>
      <c r="E3583" s="256" t="s">
        <v>7962</v>
      </c>
      <c r="F3583" s="256" t="s">
        <v>7942</v>
      </c>
      <c r="G3583" s="257">
        <v>35</v>
      </c>
      <c r="I3583" s="257">
        <v>78653.88</v>
      </c>
    </row>
    <row r="3584" spans="3:9" x14ac:dyDescent="0.2">
      <c r="C3584" s="255">
        <v>45664</v>
      </c>
      <c r="D3584" s="256" t="s">
        <v>7963</v>
      </c>
      <c r="E3584" s="256" t="s">
        <v>7964</v>
      </c>
      <c r="F3584" s="256" t="s">
        <v>7942</v>
      </c>
      <c r="G3584" s="257">
        <v>34</v>
      </c>
      <c r="I3584" s="257">
        <v>78619.88</v>
      </c>
    </row>
    <row r="3585" spans="3:9" x14ac:dyDescent="0.2">
      <c r="C3585" s="255">
        <v>45664</v>
      </c>
      <c r="D3585" s="256" t="s">
        <v>7965</v>
      </c>
      <c r="E3585" s="256" t="s">
        <v>7966</v>
      </c>
      <c r="F3585" s="256" t="s">
        <v>7942</v>
      </c>
      <c r="G3585" s="257">
        <v>40</v>
      </c>
      <c r="I3585" s="257">
        <v>78579.88</v>
      </c>
    </row>
    <row r="3586" spans="3:9" x14ac:dyDescent="0.2">
      <c r="C3586" s="255">
        <v>45664</v>
      </c>
      <c r="D3586" s="256" t="s">
        <v>7967</v>
      </c>
      <c r="E3586" s="256" t="s">
        <v>7968</v>
      </c>
      <c r="F3586" s="256" t="s">
        <v>7942</v>
      </c>
      <c r="G3586" s="257">
        <v>60</v>
      </c>
      <c r="I3586" s="257">
        <v>78519.88</v>
      </c>
    </row>
    <row r="3587" spans="3:9" x14ac:dyDescent="0.2">
      <c r="C3587" s="255">
        <v>45664</v>
      </c>
      <c r="D3587" s="256" t="s">
        <v>7969</v>
      </c>
      <c r="E3587" s="256" t="s">
        <v>7970</v>
      </c>
      <c r="F3587" s="256" t="s">
        <v>7942</v>
      </c>
      <c r="G3587" s="257">
        <v>160</v>
      </c>
      <c r="I3587" s="257">
        <v>78359.88</v>
      </c>
    </row>
    <row r="3588" spans="3:9" x14ac:dyDescent="0.2">
      <c r="C3588" s="255">
        <v>45665</v>
      </c>
      <c r="D3588" s="256" t="s">
        <v>7971</v>
      </c>
      <c r="E3588" s="256" t="s">
        <v>7972</v>
      </c>
      <c r="F3588" s="256" t="s">
        <v>7973</v>
      </c>
      <c r="G3588" s="257">
        <v>60</v>
      </c>
      <c r="I3588" s="257">
        <v>78299.88</v>
      </c>
    </row>
    <row r="3589" spans="3:9" x14ac:dyDescent="0.2">
      <c r="C3589" s="255">
        <v>45665</v>
      </c>
      <c r="D3589" s="256" t="s">
        <v>7974</v>
      </c>
      <c r="E3589" s="256" t="s">
        <v>7975</v>
      </c>
      <c r="F3589" s="256" t="s">
        <v>7973</v>
      </c>
      <c r="G3589" s="257">
        <v>130</v>
      </c>
      <c r="I3589" s="257">
        <v>78169.88</v>
      </c>
    </row>
    <row r="3590" spans="3:9" x14ac:dyDescent="0.2">
      <c r="C3590" s="255">
        <v>45665</v>
      </c>
      <c r="D3590" s="256" t="s">
        <v>7976</v>
      </c>
      <c r="E3590" s="256" t="s">
        <v>7977</v>
      </c>
      <c r="F3590" s="256" t="s">
        <v>7973</v>
      </c>
      <c r="G3590" s="257">
        <v>70</v>
      </c>
      <c r="I3590" s="257">
        <v>78099.88</v>
      </c>
    </row>
    <row r="3591" spans="3:9" x14ac:dyDescent="0.2">
      <c r="C3591" s="255">
        <v>45665</v>
      </c>
      <c r="D3591" s="256" t="s">
        <v>7978</v>
      </c>
      <c r="E3591" s="256" t="s">
        <v>7979</v>
      </c>
      <c r="F3591" s="256" t="s">
        <v>7973</v>
      </c>
      <c r="G3591" s="257">
        <v>30</v>
      </c>
      <c r="I3591" s="257">
        <v>78069.88</v>
      </c>
    </row>
    <row r="3592" spans="3:9" x14ac:dyDescent="0.2">
      <c r="C3592" s="255">
        <v>45665</v>
      </c>
      <c r="D3592" s="256" t="s">
        <v>7980</v>
      </c>
      <c r="E3592" s="256" t="s">
        <v>7981</v>
      </c>
      <c r="F3592" s="256" t="s">
        <v>7973</v>
      </c>
      <c r="G3592" s="257">
        <v>30</v>
      </c>
      <c r="I3592" s="257">
        <v>78039.88</v>
      </c>
    </row>
    <row r="3593" spans="3:9" x14ac:dyDescent="0.2">
      <c r="C3593" s="255">
        <v>45665</v>
      </c>
      <c r="D3593" s="256" t="s">
        <v>7982</v>
      </c>
      <c r="E3593" s="256" t="s">
        <v>7983</v>
      </c>
      <c r="F3593" s="256" t="s">
        <v>7973</v>
      </c>
      <c r="G3593" s="257">
        <v>1650</v>
      </c>
      <c r="I3593" s="257">
        <v>76389.88</v>
      </c>
    </row>
    <row r="3594" spans="3:9" x14ac:dyDescent="0.2">
      <c r="C3594" s="255">
        <v>45666</v>
      </c>
      <c r="D3594" s="256" t="s">
        <v>7984</v>
      </c>
      <c r="E3594" s="256" t="s">
        <v>7985</v>
      </c>
      <c r="F3594" s="256" t="s">
        <v>7986</v>
      </c>
      <c r="H3594" s="257">
        <v>130</v>
      </c>
      <c r="I3594" s="257">
        <v>76519.88</v>
      </c>
    </row>
    <row r="3595" spans="3:9" x14ac:dyDescent="0.2">
      <c r="C3595" s="255">
        <v>45666</v>
      </c>
      <c r="D3595" s="256" t="s">
        <v>7987</v>
      </c>
      <c r="E3595" s="256" t="s">
        <v>7988</v>
      </c>
      <c r="F3595" s="256" t="s">
        <v>7986</v>
      </c>
      <c r="G3595" s="257">
        <v>150</v>
      </c>
      <c r="I3595" s="257">
        <v>76369.88</v>
      </c>
    </row>
    <row r="3596" spans="3:9" x14ac:dyDescent="0.2">
      <c r="C3596" s="255">
        <v>45666</v>
      </c>
      <c r="D3596" s="256" t="s">
        <v>5125</v>
      </c>
      <c r="E3596" s="256" t="s">
        <v>1292</v>
      </c>
      <c r="F3596" s="256" t="s">
        <v>7986</v>
      </c>
      <c r="H3596" s="257">
        <v>15000</v>
      </c>
      <c r="I3596" s="257">
        <v>91369.88</v>
      </c>
    </row>
    <row r="3597" spans="3:9" x14ac:dyDescent="0.2">
      <c r="C3597" s="255">
        <v>45666</v>
      </c>
      <c r="D3597" s="256" t="s">
        <v>7989</v>
      </c>
      <c r="E3597" s="256" t="s">
        <v>7990</v>
      </c>
      <c r="F3597" s="256" t="s">
        <v>7986</v>
      </c>
      <c r="H3597" s="257">
        <v>192</v>
      </c>
      <c r="I3597" s="257">
        <v>91561.88</v>
      </c>
    </row>
    <row r="3598" spans="3:9" x14ac:dyDescent="0.2">
      <c r="C3598" s="255">
        <v>45666</v>
      </c>
      <c r="D3598" s="256" t="s">
        <v>7991</v>
      </c>
      <c r="E3598" s="256" t="s">
        <v>7992</v>
      </c>
      <c r="F3598" s="256" t="s">
        <v>7986</v>
      </c>
      <c r="G3598" s="257">
        <v>1398.01</v>
      </c>
      <c r="I3598" s="257">
        <v>90163.87</v>
      </c>
    </row>
    <row r="3599" spans="3:9" x14ac:dyDescent="0.2">
      <c r="C3599" s="255">
        <v>45666</v>
      </c>
      <c r="D3599" s="256" t="s">
        <v>7993</v>
      </c>
      <c r="E3599" s="256" t="s">
        <v>7994</v>
      </c>
      <c r="F3599" s="256" t="s">
        <v>7986</v>
      </c>
      <c r="G3599" s="257">
        <v>80</v>
      </c>
      <c r="I3599" s="257">
        <v>90083.87</v>
      </c>
    </row>
    <row r="3600" spans="3:9" x14ac:dyDescent="0.2">
      <c r="C3600" s="255">
        <v>45666</v>
      </c>
      <c r="D3600" s="256" t="s">
        <v>7995</v>
      </c>
      <c r="E3600" s="256" t="s">
        <v>7996</v>
      </c>
      <c r="F3600" s="256" t="s">
        <v>7986</v>
      </c>
      <c r="G3600" s="257">
        <v>200</v>
      </c>
      <c r="I3600" s="257">
        <v>89883.87</v>
      </c>
    </row>
    <row r="3601" spans="3:9" x14ac:dyDescent="0.2">
      <c r="C3601" s="255">
        <v>45666</v>
      </c>
      <c r="D3601" s="256" t="s">
        <v>7997</v>
      </c>
      <c r="E3601" s="256" t="s">
        <v>7998</v>
      </c>
      <c r="F3601" s="256" t="s">
        <v>7986</v>
      </c>
      <c r="G3601" s="257">
        <v>100</v>
      </c>
      <c r="I3601" s="257">
        <v>89783.87</v>
      </c>
    </row>
    <row r="3602" spans="3:9" x14ac:dyDescent="0.2">
      <c r="C3602" s="255">
        <v>45667</v>
      </c>
      <c r="D3602" s="256" t="s">
        <v>7999</v>
      </c>
      <c r="E3602" s="256" t="s">
        <v>8000</v>
      </c>
      <c r="F3602" s="256" t="s">
        <v>8001</v>
      </c>
      <c r="G3602" s="257">
        <v>72</v>
      </c>
      <c r="I3602" s="257">
        <v>89711.87</v>
      </c>
    </row>
    <row r="3603" spans="3:9" x14ac:dyDescent="0.2">
      <c r="C3603" s="255">
        <v>45667</v>
      </c>
      <c r="D3603" s="256" t="s">
        <v>8002</v>
      </c>
      <c r="E3603" s="256" t="s">
        <v>8003</v>
      </c>
      <c r="F3603" s="256" t="s">
        <v>8001</v>
      </c>
      <c r="H3603" s="257">
        <v>167</v>
      </c>
      <c r="I3603" s="257">
        <v>89878.87</v>
      </c>
    </row>
    <row r="3604" spans="3:9" x14ac:dyDescent="0.2">
      <c r="C3604" s="255">
        <v>45667</v>
      </c>
      <c r="D3604" s="256" t="s">
        <v>8004</v>
      </c>
      <c r="E3604" s="256" t="s">
        <v>8005</v>
      </c>
      <c r="F3604" s="256" t="s">
        <v>8001</v>
      </c>
      <c r="H3604" s="257">
        <v>621</v>
      </c>
      <c r="I3604" s="257">
        <v>90499.87</v>
      </c>
    </row>
    <row r="3605" spans="3:9" x14ac:dyDescent="0.2">
      <c r="C3605" s="255">
        <v>45667</v>
      </c>
      <c r="D3605" s="256" t="s">
        <v>8006</v>
      </c>
      <c r="E3605" s="256" t="s">
        <v>8007</v>
      </c>
      <c r="F3605" s="256" t="s">
        <v>8001</v>
      </c>
      <c r="G3605" s="257">
        <v>69</v>
      </c>
      <c r="I3605" s="257">
        <v>90430.87</v>
      </c>
    </row>
    <row r="3606" spans="3:9" x14ac:dyDescent="0.2">
      <c r="C3606" s="255">
        <v>45667</v>
      </c>
      <c r="D3606" s="256" t="s">
        <v>8008</v>
      </c>
      <c r="E3606" s="256" t="s">
        <v>8009</v>
      </c>
      <c r="F3606" s="256" t="s">
        <v>8001</v>
      </c>
      <c r="G3606" s="257">
        <v>90</v>
      </c>
      <c r="I3606" s="257">
        <v>90340.87</v>
      </c>
    </row>
    <row r="3607" spans="3:9" x14ac:dyDescent="0.2">
      <c r="C3607" s="255">
        <v>45667</v>
      </c>
      <c r="D3607" s="256" t="s">
        <v>8010</v>
      </c>
      <c r="E3607" s="256" t="s">
        <v>8011</v>
      </c>
      <c r="F3607" s="256" t="s">
        <v>8001</v>
      </c>
      <c r="G3607" s="257">
        <v>75</v>
      </c>
      <c r="I3607" s="257">
        <v>90265.87</v>
      </c>
    </row>
    <row r="3608" spans="3:9" x14ac:dyDescent="0.2">
      <c r="C3608" s="255">
        <v>45667</v>
      </c>
      <c r="D3608" s="256" t="s">
        <v>8012</v>
      </c>
      <c r="E3608" s="256" t="s">
        <v>8013</v>
      </c>
      <c r="F3608" s="256" t="s">
        <v>8001</v>
      </c>
      <c r="G3608" s="257">
        <v>3073.52</v>
      </c>
      <c r="I3608" s="257">
        <v>87192.35</v>
      </c>
    </row>
    <row r="3609" spans="3:9" x14ac:dyDescent="0.2">
      <c r="C3609" s="255">
        <v>45668</v>
      </c>
      <c r="D3609" s="256" t="s">
        <v>8014</v>
      </c>
      <c r="E3609" s="256" t="s">
        <v>8015</v>
      </c>
      <c r="F3609" s="256" t="s">
        <v>8016</v>
      </c>
      <c r="H3609" s="257">
        <v>219</v>
      </c>
      <c r="I3609" s="257">
        <v>87411.35</v>
      </c>
    </row>
    <row r="3610" spans="3:9" x14ac:dyDescent="0.2">
      <c r="C3610" s="255">
        <v>45668</v>
      </c>
      <c r="D3610" s="256" t="s">
        <v>8017</v>
      </c>
      <c r="E3610" s="256" t="s">
        <v>8018</v>
      </c>
      <c r="F3610" s="256" t="s">
        <v>8016</v>
      </c>
      <c r="H3610" s="257">
        <v>171</v>
      </c>
      <c r="I3610" s="257">
        <v>87582.35</v>
      </c>
    </row>
    <row r="3611" spans="3:9" x14ac:dyDescent="0.2">
      <c r="C3611" s="255">
        <v>45668</v>
      </c>
      <c r="D3611" s="256" t="s">
        <v>8019</v>
      </c>
      <c r="E3611" s="256" t="s">
        <v>8020</v>
      </c>
      <c r="F3611" s="256" t="s">
        <v>8016</v>
      </c>
      <c r="H3611" s="257">
        <v>232</v>
      </c>
      <c r="I3611" s="257">
        <v>87814.35</v>
      </c>
    </row>
    <row r="3612" spans="3:9" x14ac:dyDescent="0.2">
      <c r="C3612" s="255">
        <v>45669</v>
      </c>
      <c r="D3612" s="256" t="s">
        <v>8021</v>
      </c>
      <c r="E3612" s="256" t="s">
        <v>8022</v>
      </c>
      <c r="F3612" s="256" t="s">
        <v>8023</v>
      </c>
      <c r="H3612" s="257">
        <v>177</v>
      </c>
      <c r="I3612" s="257">
        <v>87991.35</v>
      </c>
    </row>
    <row r="3613" spans="3:9" x14ac:dyDescent="0.2">
      <c r="C3613" s="255">
        <v>45669</v>
      </c>
      <c r="D3613" s="256" t="s">
        <v>8024</v>
      </c>
      <c r="E3613" s="256" t="s">
        <v>8025</v>
      </c>
      <c r="F3613" s="256" t="s">
        <v>8023</v>
      </c>
      <c r="G3613" s="257">
        <v>273</v>
      </c>
      <c r="I3613" s="257">
        <v>87718.35</v>
      </c>
    </row>
    <row r="3614" spans="3:9" x14ac:dyDescent="0.2">
      <c r="C3614" s="255">
        <v>45669</v>
      </c>
      <c r="D3614" s="256" t="s">
        <v>8026</v>
      </c>
      <c r="E3614" s="256" t="s">
        <v>8027</v>
      </c>
      <c r="F3614" s="256" t="s">
        <v>8023</v>
      </c>
      <c r="G3614" s="257">
        <v>25</v>
      </c>
      <c r="I3614" s="257">
        <v>87693.35</v>
      </c>
    </row>
    <row r="3615" spans="3:9" x14ac:dyDescent="0.2">
      <c r="C3615" s="255">
        <v>45670</v>
      </c>
      <c r="D3615" s="256" t="s">
        <v>8028</v>
      </c>
      <c r="E3615" s="256" t="s">
        <v>8029</v>
      </c>
      <c r="F3615" s="256" t="s">
        <v>8030</v>
      </c>
      <c r="G3615" s="257">
        <v>674</v>
      </c>
      <c r="I3615" s="257">
        <v>87019.35</v>
      </c>
    </row>
    <row r="3616" spans="3:9" x14ac:dyDescent="0.2">
      <c r="C3616" s="255">
        <v>45670</v>
      </c>
      <c r="D3616" s="256" t="s">
        <v>8031</v>
      </c>
      <c r="E3616" s="256" t="s">
        <v>8032</v>
      </c>
      <c r="F3616" s="256" t="s">
        <v>8030</v>
      </c>
      <c r="G3616" s="257">
        <v>295</v>
      </c>
      <c r="I3616" s="257">
        <v>86724.35</v>
      </c>
    </row>
    <row r="3617" spans="3:10" x14ac:dyDescent="0.2">
      <c r="C3617" s="255">
        <v>45670</v>
      </c>
      <c r="D3617" s="256" t="s">
        <v>8033</v>
      </c>
      <c r="E3617" s="256" t="s">
        <v>8034</v>
      </c>
      <c r="F3617" s="256" t="s">
        <v>8030</v>
      </c>
      <c r="G3617" s="257">
        <v>43</v>
      </c>
      <c r="I3617" s="257">
        <v>86681.35</v>
      </c>
    </row>
    <row r="3618" spans="3:10" x14ac:dyDescent="0.2">
      <c r="C3618" s="255">
        <v>45671</v>
      </c>
      <c r="D3618" s="256" t="s">
        <v>8035</v>
      </c>
      <c r="E3618" s="256" t="s">
        <v>8036</v>
      </c>
      <c r="F3618" s="256" t="s">
        <v>8037</v>
      </c>
      <c r="G3618" s="257">
        <v>537.63</v>
      </c>
      <c r="I3618" s="257">
        <v>86143.72</v>
      </c>
    </row>
    <row r="3619" spans="3:10" x14ac:dyDescent="0.2">
      <c r="C3619" s="255">
        <v>45671</v>
      </c>
      <c r="D3619" s="256" t="s">
        <v>8038</v>
      </c>
      <c r="E3619" s="256" t="s">
        <v>8039</v>
      </c>
      <c r="F3619" s="256" t="s">
        <v>8037</v>
      </c>
      <c r="G3619" s="257">
        <v>225</v>
      </c>
      <c r="I3619" s="257">
        <v>85918.720000000001</v>
      </c>
    </row>
    <row r="3620" spans="3:10" x14ac:dyDescent="0.2">
      <c r="C3620" s="255">
        <v>45671</v>
      </c>
      <c r="D3620" s="256" t="s">
        <v>8040</v>
      </c>
      <c r="E3620" s="256" t="s">
        <v>8041</v>
      </c>
      <c r="F3620" s="256" t="s">
        <v>8037</v>
      </c>
      <c r="G3620" s="257">
        <v>80</v>
      </c>
      <c r="I3620" s="257">
        <v>85838.720000000001</v>
      </c>
    </row>
    <row r="3621" spans="3:10" x14ac:dyDescent="0.2">
      <c r="C3621" s="255">
        <v>45671</v>
      </c>
      <c r="D3621" s="256" t="s">
        <v>8042</v>
      </c>
      <c r="E3621" s="256" t="s">
        <v>8043</v>
      </c>
      <c r="F3621" s="256" t="s">
        <v>8037</v>
      </c>
      <c r="G3621" s="257">
        <v>2457.85</v>
      </c>
      <c r="I3621" s="257">
        <v>83380.87</v>
      </c>
    </row>
    <row r="3622" spans="3:10" x14ac:dyDescent="0.2">
      <c r="C3622" s="255">
        <v>45671</v>
      </c>
      <c r="D3622" s="256" t="s">
        <v>8044</v>
      </c>
      <c r="E3622" s="256" t="s">
        <v>8045</v>
      </c>
      <c r="F3622" s="256" t="s">
        <v>8037</v>
      </c>
      <c r="G3622" s="257">
        <v>589</v>
      </c>
      <c r="I3622" s="257">
        <v>82791.87</v>
      </c>
    </row>
    <row r="3623" spans="3:10" x14ac:dyDescent="0.2">
      <c r="C3623" s="255">
        <v>45671</v>
      </c>
      <c r="D3623" s="256" t="s">
        <v>8046</v>
      </c>
      <c r="E3623" s="256" t="s">
        <v>8047</v>
      </c>
      <c r="F3623" s="256" t="s">
        <v>8037</v>
      </c>
      <c r="G3623" s="257">
        <v>54</v>
      </c>
      <c r="I3623" s="257">
        <v>82737.87</v>
      </c>
    </row>
    <row r="3624" spans="3:10" x14ac:dyDescent="0.2">
      <c r="C3624" s="255">
        <v>45671</v>
      </c>
      <c r="D3624" s="256" t="s">
        <v>8048</v>
      </c>
      <c r="E3624" s="256" t="s">
        <v>8049</v>
      </c>
      <c r="F3624" s="256" t="s">
        <v>8037</v>
      </c>
      <c r="G3624" s="257">
        <v>306</v>
      </c>
      <c r="I3624" s="257">
        <v>82431.87</v>
      </c>
    </row>
    <row r="3625" spans="3:10" x14ac:dyDescent="0.2">
      <c r="C3625" s="255">
        <v>45671</v>
      </c>
      <c r="D3625" s="256" t="s">
        <v>8050</v>
      </c>
      <c r="E3625" s="256" t="s">
        <v>8051</v>
      </c>
      <c r="F3625" s="256" t="s">
        <v>8052</v>
      </c>
      <c r="G3625" s="257">
        <v>584</v>
      </c>
      <c r="I3625" s="257">
        <v>81847.87</v>
      </c>
    </row>
    <row r="3626" spans="3:10" x14ac:dyDescent="0.2">
      <c r="C3626" s="255">
        <v>45671</v>
      </c>
      <c r="D3626" s="256" t="s">
        <v>8053</v>
      </c>
      <c r="E3626" s="256" t="s">
        <v>8054</v>
      </c>
      <c r="F3626" s="256" t="s">
        <v>8052</v>
      </c>
      <c r="G3626" s="257">
        <v>45</v>
      </c>
      <c r="I3626" s="257">
        <v>81802.87</v>
      </c>
    </row>
    <row r="3627" spans="3:10" x14ac:dyDescent="0.2">
      <c r="C3627" s="255">
        <v>45672</v>
      </c>
      <c r="D3627" s="256" t="s">
        <v>8055</v>
      </c>
      <c r="E3627" s="256" t="s">
        <v>8056</v>
      </c>
      <c r="F3627" s="256" t="s">
        <v>8052</v>
      </c>
      <c r="H3627" s="257">
        <v>3800</v>
      </c>
      <c r="I3627" s="257">
        <v>85602.87</v>
      </c>
      <c r="J3627" s="256" t="s">
        <v>330</v>
      </c>
    </row>
    <row r="3628" spans="3:10" x14ac:dyDescent="0.2">
      <c r="C3628" s="255">
        <v>45672</v>
      </c>
      <c r="D3628" s="256" t="s">
        <v>8057</v>
      </c>
      <c r="E3628" s="256" t="s">
        <v>8058</v>
      </c>
      <c r="F3628" s="256" t="s">
        <v>8052</v>
      </c>
      <c r="G3628" s="257">
        <v>268.37</v>
      </c>
      <c r="I3628" s="257">
        <v>85334.5</v>
      </c>
    </row>
    <row r="3629" spans="3:10" x14ac:dyDescent="0.2">
      <c r="C3629" s="255">
        <v>45672</v>
      </c>
      <c r="D3629" s="256" t="s">
        <v>8059</v>
      </c>
      <c r="E3629" s="256" t="s">
        <v>8060</v>
      </c>
      <c r="F3629" s="256" t="s">
        <v>8052</v>
      </c>
      <c r="G3629" s="257">
        <v>270</v>
      </c>
      <c r="I3629" s="257">
        <v>85064.5</v>
      </c>
    </row>
    <row r="3630" spans="3:10" x14ac:dyDescent="0.2">
      <c r="C3630" s="255">
        <v>45672</v>
      </c>
      <c r="D3630" s="256" t="s">
        <v>8061</v>
      </c>
      <c r="E3630" s="256" t="s">
        <v>8062</v>
      </c>
      <c r="F3630" s="256" t="s">
        <v>8052</v>
      </c>
      <c r="G3630" s="257">
        <v>385</v>
      </c>
      <c r="I3630" s="257">
        <v>84679.5</v>
      </c>
    </row>
    <row r="3631" spans="3:10" x14ac:dyDescent="0.2">
      <c r="C3631" s="255">
        <v>45672</v>
      </c>
      <c r="D3631" s="256" t="s">
        <v>8063</v>
      </c>
      <c r="E3631" s="256" t="s">
        <v>8064</v>
      </c>
      <c r="F3631" s="256" t="s">
        <v>8052</v>
      </c>
      <c r="G3631" s="257">
        <v>122</v>
      </c>
      <c r="I3631" s="257">
        <v>84557.5</v>
      </c>
    </row>
    <row r="3632" spans="3:10" x14ac:dyDescent="0.2">
      <c r="C3632" s="255">
        <v>45672</v>
      </c>
      <c r="D3632" s="256" t="s">
        <v>8065</v>
      </c>
      <c r="E3632" s="256" t="s">
        <v>8066</v>
      </c>
      <c r="F3632" s="256" t="s">
        <v>8052</v>
      </c>
      <c r="G3632" s="257">
        <v>40</v>
      </c>
      <c r="I3632" s="257">
        <v>84517.5</v>
      </c>
    </row>
    <row r="3633" spans="3:9" x14ac:dyDescent="0.2">
      <c r="C3633" s="255">
        <v>45672</v>
      </c>
      <c r="D3633" s="256" t="s">
        <v>8067</v>
      </c>
      <c r="E3633" s="256" t="s">
        <v>8068</v>
      </c>
      <c r="F3633" s="256" t="s">
        <v>8052</v>
      </c>
      <c r="G3633" s="257">
        <v>20</v>
      </c>
      <c r="I3633" s="257">
        <v>84497.5</v>
      </c>
    </row>
    <row r="3634" spans="3:9" x14ac:dyDescent="0.2">
      <c r="C3634" s="255">
        <v>45672</v>
      </c>
      <c r="D3634" s="256" t="s">
        <v>8069</v>
      </c>
      <c r="E3634" s="256" t="s">
        <v>8070</v>
      </c>
      <c r="F3634" s="256" t="s">
        <v>8052</v>
      </c>
      <c r="G3634" s="257">
        <v>50000</v>
      </c>
      <c r="I3634" s="257">
        <v>34497.5</v>
      </c>
    </row>
    <row r="3635" spans="3:9" x14ac:dyDescent="0.2">
      <c r="C3635" s="255">
        <v>45672</v>
      </c>
      <c r="D3635" s="256" t="s">
        <v>8071</v>
      </c>
      <c r="E3635" s="256" t="s">
        <v>8072</v>
      </c>
      <c r="F3635" s="256" t="s">
        <v>8052</v>
      </c>
      <c r="G3635" s="257">
        <v>212</v>
      </c>
      <c r="I3635" s="257">
        <v>34285.5</v>
      </c>
    </row>
    <row r="3636" spans="3:9" x14ac:dyDescent="0.2">
      <c r="C3636" s="255">
        <v>45672</v>
      </c>
      <c r="D3636" s="256" t="s">
        <v>8073</v>
      </c>
      <c r="E3636" s="256" t="s">
        <v>8074</v>
      </c>
      <c r="F3636" s="256" t="s">
        <v>8052</v>
      </c>
      <c r="G3636" s="257">
        <v>220</v>
      </c>
      <c r="I3636" s="257">
        <v>34065.5</v>
      </c>
    </row>
    <row r="3637" spans="3:9" x14ac:dyDescent="0.2">
      <c r="C3637" s="255">
        <v>45672</v>
      </c>
      <c r="D3637" s="256" t="s">
        <v>8075</v>
      </c>
      <c r="E3637" s="256" t="s">
        <v>8076</v>
      </c>
      <c r="F3637" s="256" t="s">
        <v>8052</v>
      </c>
      <c r="G3637" s="257">
        <v>240</v>
      </c>
      <c r="I3637" s="257">
        <v>33825.5</v>
      </c>
    </row>
    <row r="3638" spans="3:9" x14ac:dyDescent="0.2">
      <c r="C3638" s="255">
        <v>45672</v>
      </c>
      <c r="D3638" s="256" t="s">
        <v>8077</v>
      </c>
      <c r="E3638" s="256" t="s">
        <v>8078</v>
      </c>
      <c r="F3638" s="256" t="s">
        <v>8052</v>
      </c>
      <c r="G3638" s="257">
        <v>250</v>
      </c>
      <c r="I3638" s="257">
        <v>33575.5</v>
      </c>
    </row>
    <row r="3639" spans="3:9" x14ac:dyDescent="0.2">
      <c r="C3639" s="255">
        <v>45673</v>
      </c>
      <c r="D3639" s="256" t="s">
        <v>8079</v>
      </c>
      <c r="E3639" s="256" t="s">
        <v>8080</v>
      </c>
      <c r="F3639" s="256" t="s">
        <v>8081</v>
      </c>
      <c r="G3639" s="257">
        <v>125.03</v>
      </c>
      <c r="I3639" s="257">
        <v>33450.47</v>
      </c>
    </row>
    <row r="3640" spans="3:9" x14ac:dyDescent="0.2">
      <c r="C3640" s="255">
        <v>45673</v>
      </c>
      <c r="D3640" s="256" t="s">
        <v>8082</v>
      </c>
      <c r="E3640" s="256" t="s">
        <v>8083</v>
      </c>
      <c r="F3640" s="256" t="s">
        <v>8081</v>
      </c>
      <c r="G3640" s="257">
        <v>133</v>
      </c>
      <c r="I3640" s="257">
        <v>33317.47</v>
      </c>
    </row>
    <row r="3641" spans="3:9" x14ac:dyDescent="0.2">
      <c r="C3641" s="255">
        <v>45673</v>
      </c>
      <c r="D3641" s="256" t="s">
        <v>8084</v>
      </c>
      <c r="E3641" s="256" t="s">
        <v>8085</v>
      </c>
      <c r="F3641" s="256" t="s">
        <v>8081</v>
      </c>
      <c r="G3641" s="257">
        <v>150</v>
      </c>
      <c r="I3641" s="257">
        <v>33167.47</v>
      </c>
    </row>
    <row r="3642" spans="3:9" x14ac:dyDescent="0.2">
      <c r="C3642" s="255">
        <v>45673</v>
      </c>
      <c r="D3642" s="256" t="s">
        <v>8086</v>
      </c>
      <c r="E3642" s="256" t="s">
        <v>8087</v>
      </c>
      <c r="F3642" s="256" t="s">
        <v>8081</v>
      </c>
      <c r="G3642" s="257">
        <v>498</v>
      </c>
      <c r="I3642" s="257">
        <v>32669.47</v>
      </c>
    </row>
    <row r="3643" spans="3:9" x14ac:dyDescent="0.2">
      <c r="C3643" s="255">
        <v>45673</v>
      </c>
      <c r="D3643" s="256" t="s">
        <v>8088</v>
      </c>
      <c r="E3643" s="256" t="s">
        <v>8089</v>
      </c>
      <c r="F3643" s="256" t="s">
        <v>8081</v>
      </c>
      <c r="G3643" s="257">
        <v>21</v>
      </c>
      <c r="I3643" s="257">
        <v>32648.47</v>
      </c>
    </row>
    <row r="3644" spans="3:9" x14ac:dyDescent="0.2">
      <c r="C3644" s="255">
        <v>45673</v>
      </c>
      <c r="D3644" s="256" t="s">
        <v>8090</v>
      </c>
      <c r="E3644" s="256" t="s">
        <v>8091</v>
      </c>
      <c r="F3644" s="256" t="s">
        <v>8081</v>
      </c>
      <c r="G3644" s="257">
        <v>373.99</v>
      </c>
      <c r="I3644" s="257">
        <v>32274.48</v>
      </c>
    </row>
    <row r="3645" spans="3:9" x14ac:dyDescent="0.2">
      <c r="C3645" s="255">
        <v>45674</v>
      </c>
      <c r="D3645" s="256" t="s">
        <v>8092</v>
      </c>
      <c r="E3645" s="256" t="s">
        <v>8093</v>
      </c>
      <c r="F3645" s="256" t="s">
        <v>8094</v>
      </c>
      <c r="G3645" s="257">
        <v>29</v>
      </c>
      <c r="I3645" s="257">
        <v>32245.48</v>
      </c>
    </row>
    <row r="3646" spans="3:9" x14ac:dyDescent="0.2">
      <c r="C3646" s="255">
        <v>45674</v>
      </c>
      <c r="D3646" s="256" t="s">
        <v>8095</v>
      </c>
      <c r="E3646" s="256" t="s">
        <v>8096</v>
      </c>
      <c r="F3646" s="256" t="s">
        <v>8094</v>
      </c>
      <c r="G3646" s="257">
        <v>105.74</v>
      </c>
      <c r="I3646" s="257">
        <v>32139.74</v>
      </c>
    </row>
    <row r="3647" spans="3:9" x14ac:dyDescent="0.2">
      <c r="C3647" s="255">
        <v>45674</v>
      </c>
      <c r="D3647" s="256" t="s">
        <v>8097</v>
      </c>
      <c r="E3647" s="256" t="s">
        <v>8098</v>
      </c>
      <c r="F3647" s="256" t="s">
        <v>8094</v>
      </c>
      <c r="G3647" s="257">
        <v>132.37</v>
      </c>
      <c r="I3647" s="257">
        <v>32007.37</v>
      </c>
    </row>
    <row r="3648" spans="3:9" x14ac:dyDescent="0.2">
      <c r="C3648" s="255">
        <v>45674</v>
      </c>
      <c r="D3648" s="256" t="s">
        <v>8099</v>
      </c>
      <c r="E3648" s="256" t="s">
        <v>8100</v>
      </c>
      <c r="F3648" s="256" t="s">
        <v>8094</v>
      </c>
      <c r="G3648" s="257">
        <v>315</v>
      </c>
      <c r="I3648" s="257">
        <v>31692.37</v>
      </c>
    </row>
    <row r="3649" spans="3:9" x14ac:dyDescent="0.2">
      <c r="C3649" s="255">
        <v>45674</v>
      </c>
      <c r="D3649" s="256" t="s">
        <v>8101</v>
      </c>
      <c r="E3649" s="256" t="s">
        <v>8102</v>
      </c>
      <c r="F3649" s="256" t="s">
        <v>8094</v>
      </c>
      <c r="G3649" s="257">
        <v>162.69999999999999</v>
      </c>
      <c r="I3649" s="257">
        <v>31529.67</v>
      </c>
    </row>
    <row r="3650" spans="3:9" x14ac:dyDescent="0.2">
      <c r="C3650" s="255">
        <v>45674</v>
      </c>
      <c r="D3650" s="256" t="s">
        <v>8103</v>
      </c>
      <c r="E3650" s="256" t="s">
        <v>8104</v>
      </c>
      <c r="F3650" s="256" t="s">
        <v>8094</v>
      </c>
      <c r="G3650" s="257">
        <v>50</v>
      </c>
      <c r="I3650" s="257">
        <v>31479.67</v>
      </c>
    </row>
    <row r="3651" spans="3:9" x14ac:dyDescent="0.2">
      <c r="C3651" s="255">
        <v>45674</v>
      </c>
      <c r="D3651" s="256" t="s">
        <v>8105</v>
      </c>
      <c r="E3651" s="256" t="s">
        <v>8106</v>
      </c>
      <c r="F3651" s="256" t="s">
        <v>8094</v>
      </c>
      <c r="G3651" s="257">
        <v>30</v>
      </c>
      <c r="I3651" s="257">
        <v>31449.67</v>
      </c>
    </row>
    <row r="3652" spans="3:9" x14ac:dyDescent="0.2">
      <c r="C3652" s="255">
        <v>45674</v>
      </c>
      <c r="D3652" s="256" t="s">
        <v>8107</v>
      </c>
      <c r="E3652" s="256" t="s">
        <v>8108</v>
      </c>
      <c r="F3652" s="256" t="s">
        <v>8094</v>
      </c>
      <c r="G3652" s="257">
        <v>381</v>
      </c>
      <c r="I3652" s="257">
        <v>31068.67</v>
      </c>
    </row>
    <row r="3653" spans="3:9" x14ac:dyDescent="0.2">
      <c r="C3653" s="255">
        <v>45675</v>
      </c>
      <c r="D3653" s="256" t="s">
        <v>8109</v>
      </c>
      <c r="E3653" s="256" t="s">
        <v>335</v>
      </c>
      <c r="F3653" s="256" t="s">
        <v>8110</v>
      </c>
      <c r="H3653" s="257">
        <v>65</v>
      </c>
      <c r="I3653" s="257">
        <v>31133.67</v>
      </c>
    </row>
    <row r="3654" spans="3:9" x14ac:dyDescent="0.2">
      <c r="C3654" s="255">
        <v>45676</v>
      </c>
      <c r="D3654" s="256" t="s">
        <v>8111</v>
      </c>
      <c r="E3654" s="256" t="s">
        <v>8112</v>
      </c>
      <c r="F3654" s="256" t="s">
        <v>8113</v>
      </c>
      <c r="G3654" s="257">
        <v>633.04</v>
      </c>
      <c r="I3654" s="257">
        <v>30500.63</v>
      </c>
    </row>
    <row r="3655" spans="3:9" x14ac:dyDescent="0.2">
      <c r="C3655" s="255">
        <v>45676</v>
      </c>
      <c r="D3655" s="256" t="s">
        <v>8114</v>
      </c>
      <c r="E3655" s="256" t="s">
        <v>8115</v>
      </c>
      <c r="F3655" s="256" t="s">
        <v>8113</v>
      </c>
      <c r="G3655" s="257">
        <v>222</v>
      </c>
      <c r="I3655" s="257">
        <v>30278.63</v>
      </c>
    </row>
    <row r="3656" spans="3:9" x14ac:dyDescent="0.2">
      <c r="C3656" s="255">
        <v>45676</v>
      </c>
      <c r="D3656" s="256" t="s">
        <v>8116</v>
      </c>
      <c r="E3656" s="256" t="s">
        <v>8117</v>
      </c>
      <c r="F3656" s="256" t="s">
        <v>8113</v>
      </c>
      <c r="G3656" s="257">
        <v>31.6</v>
      </c>
      <c r="I3656" s="257">
        <v>30247.03</v>
      </c>
    </row>
    <row r="3657" spans="3:9" x14ac:dyDescent="0.2">
      <c r="C3657" s="255">
        <v>45676</v>
      </c>
      <c r="D3657" s="256" t="s">
        <v>8118</v>
      </c>
      <c r="E3657" s="256" t="s">
        <v>8119</v>
      </c>
      <c r="F3657" s="256" t="s">
        <v>8113</v>
      </c>
      <c r="G3657" s="257">
        <v>385</v>
      </c>
      <c r="I3657" s="257">
        <v>29862.03</v>
      </c>
    </row>
    <row r="3658" spans="3:9" x14ac:dyDescent="0.2">
      <c r="C3658" s="255">
        <v>45676</v>
      </c>
      <c r="D3658" s="256" t="s">
        <v>8120</v>
      </c>
      <c r="E3658" s="256" t="s">
        <v>8121</v>
      </c>
      <c r="F3658" s="256" t="s">
        <v>8113</v>
      </c>
      <c r="G3658" s="257">
        <v>523</v>
      </c>
      <c r="I3658" s="257">
        <v>29339.03</v>
      </c>
    </row>
    <row r="3659" spans="3:9" x14ac:dyDescent="0.2">
      <c r="C3659" s="255">
        <v>45676</v>
      </c>
      <c r="D3659" s="256" t="s">
        <v>8122</v>
      </c>
      <c r="E3659" s="256" t="s">
        <v>8123</v>
      </c>
      <c r="F3659" s="256" t="s">
        <v>8124</v>
      </c>
      <c r="G3659" s="257">
        <v>526.89</v>
      </c>
      <c r="I3659" s="257">
        <v>28812.14</v>
      </c>
    </row>
    <row r="3660" spans="3:9" x14ac:dyDescent="0.2">
      <c r="C3660" s="255">
        <v>45676</v>
      </c>
      <c r="D3660" s="256" t="s">
        <v>8125</v>
      </c>
      <c r="E3660" s="256" t="s">
        <v>8126</v>
      </c>
      <c r="F3660" s="256" t="s">
        <v>8124</v>
      </c>
      <c r="G3660" s="257">
        <v>301.97000000000003</v>
      </c>
      <c r="I3660" s="257">
        <v>28510.17</v>
      </c>
    </row>
    <row r="3661" spans="3:9" x14ac:dyDescent="0.2">
      <c r="C3661" s="255">
        <v>45677</v>
      </c>
      <c r="D3661" s="256" t="s">
        <v>8127</v>
      </c>
      <c r="E3661" s="256" t="s">
        <v>8128</v>
      </c>
      <c r="F3661" s="256" t="s">
        <v>8124</v>
      </c>
      <c r="G3661" s="257">
        <v>528.82000000000005</v>
      </c>
      <c r="I3661" s="257">
        <v>27981.35</v>
      </c>
    </row>
    <row r="3662" spans="3:9" x14ac:dyDescent="0.2">
      <c r="C3662" s="255">
        <v>45677</v>
      </c>
      <c r="D3662" s="256" t="s">
        <v>8129</v>
      </c>
      <c r="E3662" s="256" t="s">
        <v>8130</v>
      </c>
      <c r="F3662" s="256" t="s">
        <v>8124</v>
      </c>
      <c r="G3662" s="257">
        <v>232.26</v>
      </c>
      <c r="I3662" s="257">
        <v>27749.09</v>
      </c>
    </row>
    <row r="3663" spans="3:9" x14ac:dyDescent="0.2">
      <c r="C3663" s="255">
        <v>45677</v>
      </c>
      <c r="D3663" s="256" t="s">
        <v>8131</v>
      </c>
      <c r="E3663" s="256" t="s">
        <v>8132</v>
      </c>
      <c r="F3663" s="256" t="s">
        <v>8124</v>
      </c>
      <c r="G3663" s="257">
        <v>150</v>
      </c>
      <c r="I3663" s="257">
        <v>27599.09</v>
      </c>
    </row>
    <row r="3664" spans="3:9" x14ac:dyDescent="0.2">
      <c r="C3664" s="255">
        <v>45677</v>
      </c>
      <c r="D3664" s="256" t="s">
        <v>8133</v>
      </c>
      <c r="E3664" s="256" t="s">
        <v>8134</v>
      </c>
      <c r="F3664" s="256" t="s">
        <v>8124</v>
      </c>
      <c r="G3664" s="257">
        <v>60</v>
      </c>
      <c r="I3664" s="257">
        <v>27539.09</v>
      </c>
    </row>
    <row r="3665" spans="3:9" x14ac:dyDescent="0.2">
      <c r="C3665" s="255">
        <v>45677</v>
      </c>
      <c r="D3665" s="256" t="s">
        <v>8135</v>
      </c>
      <c r="E3665" s="256" t="s">
        <v>8136</v>
      </c>
      <c r="F3665" s="256" t="s">
        <v>8124</v>
      </c>
      <c r="G3665" s="257">
        <v>152</v>
      </c>
      <c r="I3665" s="257">
        <v>27387.09</v>
      </c>
    </row>
    <row r="3666" spans="3:9" x14ac:dyDescent="0.2">
      <c r="C3666" s="255">
        <v>45677</v>
      </c>
      <c r="D3666" s="256" t="s">
        <v>8137</v>
      </c>
      <c r="E3666" s="256" t="s">
        <v>8138</v>
      </c>
      <c r="F3666" s="256" t="s">
        <v>8124</v>
      </c>
      <c r="H3666" s="257">
        <v>16</v>
      </c>
      <c r="I3666" s="257">
        <v>27403.09</v>
      </c>
    </row>
    <row r="3667" spans="3:9" x14ac:dyDescent="0.2">
      <c r="C3667" s="255">
        <v>45677</v>
      </c>
      <c r="D3667" s="256" t="s">
        <v>8139</v>
      </c>
      <c r="E3667" s="256" t="s">
        <v>8140</v>
      </c>
      <c r="F3667" s="256" t="s">
        <v>8124</v>
      </c>
      <c r="G3667" s="257">
        <v>170</v>
      </c>
      <c r="I3667" s="257">
        <v>27233.09</v>
      </c>
    </row>
    <row r="3668" spans="3:9" x14ac:dyDescent="0.2">
      <c r="C3668" s="255">
        <v>45677</v>
      </c>
      <c r="D3668" s="256" t="s">
        <v>8141</v>
      </c>
      <c r="E3668" s="256" t="s">
        <v>8142</v>
      </c>
      <c r="F3668" s="256" t="s">
        <v>8124</v>
      </c>
      <c r="G3668" s="257">
        <v>149.80000000000001</v>
      </c>
      <c r="I3668" s="257">
        <v>27083.29</v>
      </c>
    </row>
    <row r="3669" spans="3:9" x14ac:dyDescent="0.2">
      <c r="C3669" s="255">
        <v>45677</v>
      </c>
      <c r="D3669" s="256" t="s">
        <v>8143</v>
      </c>
      <c r="E3669" s="256" t="s">
        <v>8144</v>
      </c>
      <c r="F3669" s="256" t="s">
        <v>8124</v>
      </c>
      <c r="G3669" s="257">
        <v>63</v>
      </c>
      <c r="I3669" s="257">
        <v>27020.29</v>
      </c>
    </row>
    <row r="3670" spans="3:9" x14ac:dyDescent="0.2">
      <c r="C3670" s="255">
        <v>45678</v>
      </c>
      <c r="D3670" s="256" t="s">
        <v>8145</v>
      </c>
      <c r="E3670" s="256" t="s">
        <v>8146</v>
      </c>
      <c r="F3670" s="256" t="s">
        <v>8147</v>
      </c>
      <c r="G3670" s="257">
        <v>20</v>
      </c>
      <c r="I3670" s="257">
        <v>27000.29</v>
      </c>
    </row>
    <row r="3671" spans="3:9" x14ac:dyDescent="0.2">
      <c r="C3671" s="255">
        <v>45678</v>
      </c>
      <c r="D3671" s="256" t="s">
        <v>8148</v>
      </c>
      <c r="E3671" s="256" t="s">
        <v>8149</v>
      </c>
      <c r="F3671" s="256" t="s">
        <v>8147</v>
      </c>
      <c r="G3671" s="257">
        <v>20</v>
      </c>
      <c r="I3671" s="257">
        <v>26980.29</v>
      </c>
    </row>
    <row r="3672" spans="3:9" x14ac:dyDescent="0.2">
      <c r="C3672" s="255">
        <v>45678</v>
      </c>
      <c r="D3672" s="256" t="s">
        <v>8150</v>
      </c>
      <c r="E3672" s="256" t="s">
        <v>8151</v>
      </c>
      <c r="F3672" s="256" t="s">
        <v>8147</v>
      </c>
      <c r="G3672" s="257">
        <v>156</v>
      </c>
      <c r="I3672" s="257">
        <v>26824.29</v>
      </c>
    </row>
    <row r="3673" spans="3:9" x14ac:dyDescent="0.2">
      <c r="C3673" s="255">
        <v>45679</v>
      </c>
      <c r="D3673" s="256" t="s">
        <v>8152</v>
      </c>
      <c r="E3673" s="256" t="s">
        <v>8153</v>
      </c>
      <c r="F3673" s="256" t="s">
        <v>8154</v>
      </c>
      <c r="G3673" s="257">
        <v>81</v>
      </c>
      <c r="I3673" s="257">
        <v>26743.29</v>
      </c>
    </row>
    <row r="3674" spans="3:9" x14ac:dyDescent="0.2">
      <c r="C3674" s="255">
        <v>45679</v>
      </c>
      <c r="D3674" s="256" t="s">
        <v>8155</v>
      </c>
      <c r="E3674" s="256" t="s">
        <v>8156</v>
      </c>
      <c r="F3674" s="256" t="s">
        <v>8154</v>
      </c>
      <c r="G3674" s="257">
        <v>51</v>
      </c>
      <c r="I3674" s="257">
        <v>26692.29</v>
      </c>
    </row>
    <row r="3675" spans="3:9" x14ac:dyDescent="0.2">
      <c r="C3675" s="255">
        <v>45679</v>
      </c>
      <c r="D3675" s="256" t="s">
        <v>8157</v>
      </c>
      <c r="E3675" s="256" t="s">
        <v>8158</v>
      </c>
      <c r="F3675" s="256" t="s">
        <v>8154</v>
      </c>
      <c r="G3675" s="257">
        <v>110</v>
      </c>
      <c r="I3675" s="257">
        <v>26582.29</v>
      </c>
    </row>
    <row r="3676" spans="3:9" x14ac:dyDescent="0.2">
      <c r="C3676" s="255">
        <v>45679</v>
      </c>
      <c r="D3676" s="256" t="s">
        <v>8159</v>
      </c>
      <c r="E3676" s="256" t="s">
        <v>8160</v>
      </c>
      <c r="F3676" s="256" t="s">
        <v>8154</v>
      </c>
      <c r="G3676" s="257">
        <v>193</v>
      </c>
      <c r="I3676" s="257">
        <v>26389.29</v>
      </c>
    </row>
    <row r="3677" spans="3:9" x14ac:dyDescent="0.2">
      <c r="C3677" s="255">
        <v>45679</v>
      </c>
      <c r="D3677" s="256" t="s">
        <v>8161</v>
      </c>
      <c r="E3677" s="256" t="s">
        <v>8162</v>
      </c>
      <c r="F3677" s="256" t="s">
        <v>8154</v>
      </c>
      <c r="G3677" s="257">
        <v>50</v>
      </c>
      <c r="I3677" s="257">
        <v>26339.29</v>
      </c>
    </row>
    <row r="3678" spans="3:9" x14ac:dyDescent="0.2">
      <c r="C3678" s="255">
        <v>45679</v>
      </c>
      <c r="D3678" s="256" t="s">
        <v>8163</v>
      </c>
      <c r="E3678" s="256" t="s">
        <v>8164</v>
      </c>
      <c r="F3678" s="256" t="s">
        <v>8154</v>
      </c>
      <c r="G3678" s="257">
        <v>60</v>
      </c>
      <c r="I3678" s="257">
        <v>26279.29</v>
      </c>
    </row>
    <row r="3679" spans="3:9" x14ac:dyDescent="0.2">
      <c r="C3679" s="255">
        <v>45679</v>
      </c>
      <c r="D3679" s="256" t="s">
        <v>8165</v>
      </c>
      <c r="E3679" s="256" t="s">
        <v>8166</v>
      </c>
      <c r="F3679" s="256" t="s">
        <v>8154</v>
      </c>
      <c r="G3679" s="257">
        <v>528</v>
      </c>
      <c r="I3679" s="257">
        <v>25751.29</v>
      </c>
    </row>
    <row r="3680" spans="3:9" x14ac:dyDescent="0.2">
      <c r="C3680" s="255">
        <v>45680</v>
      </c>
      <c r="D3680" s="256" t="s">
        <v>8167</v>
      </c>
      <c r="E3680" s="256" t="s">
        <v>8168</v>
      </c>
      <c r="F3680" s="256" t="s">
        <v>8169</v>
      </c>
      <c r="G3680" s="257">
        <v>263</v>
      </c>
      <c r="I3680" s="257">
        <v>25488.29</v>
      </c>
    </row>
    <row r="3681" spans="3:9" x14ac:dyDescent="0.2">
      <c r="C3681" s="255">
        <v>45680</v>
      </c>
      <c r="D3681" s="256" t="s">
        <v>8170</v>
      </c>
      <c r="E3681" s="256" t="s">
        <v>8171</v>
      </c>
      <c r="F3681" s="256" t="s">
        <v>8169</v>
      </c>
      <c r="G3681" s="257">
        <v>10</v>
      </c>
      <c r="I3681" s="257">
        <v>25478.29</v>
      </c>
    </row>
    <row r="3682" spans="3:9" x14ac:dyDescent="0.2">
      <c r="C3682" s="255">
        <v>45680</v>
      </c>
      <c r="D3682" s="256" t="s">
        <v>8172</v>
      </c>
      <c r="E3682" s="256" t="s">
        <v>8173</v>
      </c>
      <c r="F3682" s="256" t="s">
        <v>8169</v>
      </c>
      <c r="G3682" s="257">
        <v>63</v>
      </c>
      <c r="I3682" s="257">
        <v>25415.29</v>
      </c>
    </row>
    <row r="3683" spans="3:9" x14ac:dyDescent="0.2">
      <c r="C3683" s="255">
        <v>45680</v>
      </c>
      <c r="D3683" s="256" t="s">
        <v>8174</v>
      </c>
      <c r="E3683" s="256" t="s">
        <v>8175</v>
      </c>
      <c r="F3683" s="256" t="s">
        <v>8169</v>
      </c>
      <c r="G3683" s="257">
        <v>1299</v>
      </c>
      <c r="I3683" s="257">
        <v>24116.29</v>
      </c>
    </row>
    <row r="3684" spans="3:9" x14ac:dyDescent="0.2">
      <c r="C3684" s="255">
        <v>45680</v>
      </c>
      <c r="D3684" s="256" t="s">
        <v>8176</v>
      </c>
      <c r="E3684" s="256" t="s">
        <v>8177</v>
      </c>
      <c r="F3684" s="256" t="s">
        <v>8169</v>
      </c>
      <c r="G3684" s="257">
        <v>2499</v>
      </c>
      <c r="I3684" s="257">
        <v>21617.29</v>
      </c>
    </row>
    <row r="3685" spans="3:9" x14ac:dyDescent="0.2">
      <c r="C3685" s="255">
        <v>45680</v>
      </c>
      <c r="D3685" s="256" t="s">
        <v>8178</v>
      </c>
      <c r="E3685" s="256" t="s">
        <v>8179</v>
      </c>
      <c r="F3685" s="256" t="s">
        <v>8169</v>
      </c>
      <c r="G3685" s="257">
        <v>669</v>
      </c>
      <c r="I3685" s="257">
        <v>20948.29</v>
      </c>
    </row>
    <row r="3686" spans="3:9" x14ac:dyDescent="0.2">
      <c r="C3686" s="255">
        <v>45680</v>
      </c>
      <c r="D3686" s="256" t="s">
        <v>8180</v>
      </c>
      <c r="E3686" s="256" t="s">
        <v>8181</v>
      </c>
      <c r="F3686" s="256" t="s">
        <v>8169</v>
      </c>
      <c r="G3686" s="257">
        <v>670.61</v>
      </c>
      <c r="I3686" s="257">
        <v>20277.68</v>
      </c>
    </row>
    <row r="3687" spans="3:9" x14ac:dyDescent="0.2">
      <c r="C3687" s="255">
        <v>45681</v>
      </c>
      <c r="D3687" s="256" t="s">
        <v>8182</v>
      </c>
      <c r="E3687" s="256" t="s">
        <v>8183</v>
      </c>
      <c r="F3687" s="256" t="s">
        <v>8184</v>
      </c>
      <c r="G3687" s="257">
        <v>739.44</v>
      </c>
      <c r="I3687" s="257">
        <v>19538.240000000002</v>
      </c>
    </row>
    <row r="3688" spans="3:9" x14ac:dyDescent="0.2">
      <c r="C3688" s="255">
        <v>45681</v>
      </c>
      <c r="D3688" s="256" t="s">
        <v>8185</v>
      </c>
      <c r="E3688" s="256" t="s">
        <v>8186</v>
      </c>
      <c r="F3688" s="256" t="s">
        <v>8184</v>
      </c>
      <c r="G3688" s="257">
        <v>289</v>
      </c>
      <c r="I3688" s="257">
        <v>19249.240000000002</v>
      </c>
    </row>
    <row r="3689" spans="3:9" x14ac:dyDescent="0.2">
      <c r="C3689" s="255">
        <v>45681</v>
      </c>
      <c r="D3689" s="256" t="s">
        <v>8187</v>
      </c>
      <c r="E3689" s="256" t="s">
        <v>8188</v>
      </c>
      <c r="F3689" s="256" t="s">
        <v>8184</v>
      </c>
      <c r="G3689" s="257">
        <v>35</v>
      </c>
      <c r="I3689" s="257">
        <v>19214.240000000002</v>
      </c>
    </row>
    <row r="3690" spans="3:9" x14ac:dyDescent="0.2">
      <c r="C3690" s="255">
        <v>45681</v>
      </c>
      <c r="D3690" s="256" t="s">
        <v>8189</v>
      </c>
      <c r="E3690" s="256" t="s">
        <v>8190</v>
      </c>
      <c r="F3690" s="256" t="s">
        <v>8184</v>
      </c>
      <c r="G3690" s="257">
        <v>80</v>
      </c>
      <c r="I3690" s="257">
        <v>19134.240000000002</v>
      </c>
    </row>
    <row r="3691" spans="3:9" x14ac:dyDescent="0.2">
      <c r="C3691" s="255">
        <v>45682</v>
      </c>
      <c r="D3691" s="256" t="s">
        <v>8191</v>
      </c>
      <c r="E3691" s="256" t="s">
        <v>8192</v>
      </c>
      <c r="F3691" s="256" t="s">
        <v>8193</v>
      </c>
      <c r="G3691" s="257">
        <v>200.68</v>
      </c>
      <c r="I3691" s="257">
        <v>18933.560000000001</v>
      </c>
    </row>
    <row r="3692" spans="3:9" x14ac:dyDescent="0.2">
      <c r="C3692" s="255">
        <v>45682</v>
      </c>
      <c r="D3692" s="256" t="s">
        <v>8194</v>
      </c>
      <c r="E3692" s="256" t="s">
        <v>8195</v>
      </c>
      <c r="F3692" s="256" t="s">
        <v>8193</v>
      </c>
      <c r="G3692" s="257">
        <v>798</v>
      </c>
      <c r="I3692" s="257">
        <v>18135.560000000001</v>
      </c>
    </row>
    <row r="3693" spans="3:9" x14ac:dyDescent="0.2">
      <c r="C3693" s="255">
        <v>45682</v>
      </c>
      <c r="D3693" s="256" t="s">
        <v>8196</v>
      </c>
      <c r="E3693" s="256" t="s">
        <v>8197</v>
      </c>
      <c r="F3693" s="256" t="s">
        <v>8193</v>
      </c>
      <c r="G3693" s="257">
        <v>433</v>
      </c>
      <c r="I3693" s="257">
        <v>17702.560000000001</v>
      </c>
    </row>
    <row r="3694" spans="3:9" x14ac:dyDescent="0.2">
      <c r="C3694" s="255">
        <v>45683</v>
      </c>
      <c r="D3694" s="256" t="s">
        <v>8198</v>
      </c>
      <c r="E3694" s="256" t="s">
        <v>8199</v>
      </c>
      <c r="F3694" s="256" t="s">
        <v>8200</v>
      </c>
      <c r="G3694" s="257">
        <v>456</v>
      </c>
      <c r="I3694" s="257">
        <v>17246.560000000001</v>
      </c>
    </row>
    <row r="3695" spans="3:9" x14ac:dyDescent="0.2">
      <c r="C3695" s="255">
        <v>45683</v>
      </c>
      <c r="D3695" s="256" t="s">
        <v>8201</v>
      </c>
      <c r="E3695" s="256" t="s">
        <v>8202</v>
      </c>
      <c r="F3695" s="256" t="s">
        <v>8200</v>
      </c>
      <c r="G3695" s="257">
        <v>1788</v>
      </c>
      <c r="I3695" s="257">
        <v>15458.56</v>
      </c>
    </row>
    <row r="3696" spans="3:9" x14ac:dyDescent="0.2">
      <c r="C3696" s="255">
        <v>45683</v>
      </c>
      <c r="D3696" s="256" t="s">
        <v>8203</v>
      </c>
      <c r="E3696" s="256" t="s">
        <v>8204</v>
      </c>
      <c r="F3696" s="256" t="s">
        <v>8200</v>
      </c>
      <c r="G3696" s="257">
        <v>98</v>
      </c>
      <c r="I3696" s="257">
        <v>15360.56</v>
      </c>
    </row>
    <row r="3697" spans="3:9" x14ac:dyDescent="0.2">
      <c r="C3697" s="255">
        <v>45683</v>
      </c>
      <c r="D3697" s="256" t="s">
        <v>8205</v>
      </c>
      <c r="E3697" s="256" t="s">
        <v>8206</v>
      </c>
      <c r="F3697" s="256" t="s">
        <v>8200</v>
      </c>
      <c r="G3697" s="257">
        <v>764</v>
      </c>
      <c r="I3697" s="257">
        <v>14596.56</v>
      </c>
    </row>
    <row r="3698" spans="3:9" x14ac:dyDescent="0.2">
      <c r="C3698" s="255">
        <v>45683</v>
      </c>
      <c r="D3698" s="256" t="s">
        <v>8207</v>
      </c>
      <c r="E3698" s="256" t="s">
        <v>8208</v>
      </c>
      <c r="F3698" s="256" t="s">
        <v>8200</v>
      </c>
      <c r="G3698" s="257">
        <v>95</v>
      </c>
      <c r="I3698" s="257">
        <v>14501.56</v>
      </c>
    </row>
    <row r="3699" spans="3:9" x14ac:dyDescent="0.2">
      <c r="C3699" s="255">
        <v>45683</v>
      </c>
      <c r="D3699" s="256" t="s">
        <v>8209</v>
      </c>
      <c r="E3699" s="256" t="s">
        <v>8210</v>
      </c>
      <c r="F3699" s="256" t="s">
        <v>8200</v>
      </c>
      <c r="G3699" s="257">
        <v>422</v>
      </c>
      <c r="I3699" s="257">
        <v>14079.56</v>
      </c>
    </row>
    <row r="3700" spans="3:9" x14ac:dyDescent="0.2">
      <c r="C3700" s="255">
        <v>45683</v>
      </c>
      <c r="D3700" s="256" t="s">
        <v>8211</v>
      </c>
      <c r="E3700" s="256" t="s">
        <v>8212</v>
      </c>
      <c r="F3700" s="256" t="s">
        <v>8200</v>
      </c>
      <c r="G3700" s="257">
        <v>163.43</v>
      </c>
      <c r="I3700" s="257">
        <v>13916.13</v>
      </c>
    </row>
    <row r="3701" spans="3:9" x14ac:dyDescent="0.2">
      <c r="C3701" s="255">
        <v>45684</v>
      </c>
      <c r="D3701" s="256" t="s">
        <v>8213</v>
      </c>
      <c r="E3701" s="256" t="s">
        <v>8214</v>
      </c>
      <c r="F3701" s="256" t="s">
        <v>8215</v>
      </c>
      <c r="G3701" s="257">
        <v>15</v>
      </c>
      <c r="I3701" s="257">
        <v>13901.13</v>
      </c>
    </row>
    <row r="3702" spans="3:9" x14ac:dyDescent="0.2">
      <c r="C3702" s="255">
        <v>45684</v>
      </c>
      <c r="D3702" s="256" t="s">
        <v>8216</v>
      </c>
      <c r="E3702" s="256" t="s">
        <v>8217</v>
      </c>
      <c r="F3702" s="256" t="s">
        <v>8215</v>
      </c>
      <c r="G3702" s="257">
        <v>20</v>
      </c>
      <c r="I3702" s="257">
        <v>13881.13</v>
      </c>
    </row>
    <row r="3703" spans="3:9" x14ac:dyDescent="0.2">
      <c r="C3703" s="255">
        <v>45684</v>
      </c>
      <c r="D3703" s="256" t="s">
        <v>8218</v>
      </c>
      <c r="E3703" s="256" t="s">
        <v>8219</v>
      </c>
      <c r="F3703" s="256" t="s">
        <v>8215</v>
      </c>
      <c r="G3703" s="257">
        <v>188</v>
      </c>
      <c r="I3703" s="257">
        <v>13693.13</v>
      </c>
    </row>
    <row r="3704" spans="3:9" x14ac:dyDescent="0.2">
      <c r="C3704" s="255">
        <v>45684</v>
      </c>
      <c r="D3704" s="256" t="s">
        <v>8220</v>
      </c>
      <c r="E3704" s="256" t="s">
        <v>8221</v>
      </c>
      <c r="F3704" s="256" t="s">
        <v>8215</v>
      </c>
      <c r="G3704" s="257">
        <v>40</v>
      </c>
      <c r="I3704" s="257">
        <v>13653.13</v>
      </c>
    </row>
    <row r="3705" spans="3:9" x14ac:dyDescent="0.2">
      <c r="C3705" s="255">
        <v>45684</v>
      </c>
      <c r="D3705" s="256" t="s">
        <v>8222</v>
      </c>
      <c r="E3705" s="256" t="s">
        <v>8223</v>
      </c>
      <c r="F3705" s="256" t="s">
        <v>8215</v>
      </c>
      <c r="G3705" s="257">
        <v>227.02</v>
      </c>
      <c r="I3705" s="257">
        <v>13426.11</v>
      </c>
    </row>
    <row r="3706" spans="3:9" x14ac:dyDescent="0.2">
      <c r="C3706" s="255">
        <v>45684</v>
      </c>
      <c r="D3706" s="256" t="s">
        <v>8224</v>
      </c>
      <c r="E3706" s="256" t="s">
        <v>8225</v>
      </c>
      <c r="F3706" s="256" t="s">
        <v>8215</v>
      </c>
      <c r="G3706" s="257">
        <v>1060.82</v>
      </c>
      <c r="I3706" s="257">
        <v>12365.29</v>
      </c>
    </row>
    <row r="3707" spans="3:9" x14ac:dyDescent="0.2">
      <c r="C3707" s="255">
        <v>45685</v>
      </c>
      <c r="D3707" s="256" t="s">
        <v>8226</v>
      </c>
      <c r="E3707" s="256" t="s">
        <v>8227</v>
      </c>
      <c r="F3707" s="256" t="s">
        <v>8228</v>
      </c>
      <c r="G3707" s="257">
        <v>9</v>
      </c>
      <c r="I3707" s="257">
        <v>12356.29</v>
      </c>
    </row>
    <row r="3708" spans="3:9" x14ac:dyDescent="0.2">
      <c r="C3708" s="255">
        <v>45685</v>
      </c>
      <c r="D3708" s="256" t="s">
        <v>8229</v>
      </c>
      <c r="E3708" s="256" t="s">
        <v>8230</v>
      </c>
      <c r="F3708" s="256" t="s">
        <v>8228</v>
      </c>
      <c r="G3708" s="257">
        <v>82</v>
      </c>
      <c r="I3708" s="257">
        <v>12274.29</v>
      </c>
    </row>
    <row r="3709" spans="3:9" x14ac:dyDescent="0.2">
      <c r="C3709" s="255">
        <v>45685</v>
      </c>
      <c r="D3709" s="256" t="s">
        <v>8231</v>
      </c>
      <c r="E3709" s="256" t="s">
        <v>8232</v>
      </c>
      <c r="F3709" s="256" t="s">
        <v>8228</v>
      </c>
      <c r="G3709" s="257">
        <v>65</v>
      </c>
      <c r="I3709" s="257">
        <v>12209.29</v>
      </c>
    </row>
    <row r="3710" spans="3:9" x14ac:dyDescent="0.2">
      <c r="C3710" s="255">
        <v>45685</v>
      </c>
      <c r="D3710" s="256" t="s">
        <v>8233</v>
      </c>
      <c r="E3710" s="256" t="s">
        <v>8234</v>
      </c>
      <c r="F3710" s="256" t="s">
        <v>8228</v>
      </c>
      <c r="G3710" s="257">
        <v>1511</v>
      </c>
      <c r="I3710" s="257">
        <v>10698.29</v>
      </c>
    </row>
    <row r="3711" spans="3:9" x14ac:dyDescent="0.2">
      <c r="C3711" s="255">
        <v>45685</v>
      </c>
      <c r="D3711" s="256" t="s">
        <v>8235</v>
      </c>
      <c r="E3711" s="256" t="s">
        <v>8236</v>
      </c>
      <c r="F3711" s="256" t="s">
        <v>8228</v>
      </c>
      <c r="G3711" s="257">
        <v>282</v>
      </c>
      <c r="I3711" s="257">
        <v>10416.290000000001</v>
      </c>
    </row>
    <row r="3712" spans="3:9" x14ac:dyDescent="0.2">
      <c r="C3712" s="255">
        <v>45685</v>
      </c>
      <c r="D3712" s="256" t="s">
        <v>8237</v>
      </c>
      <c r="E3712" s="256" t="s">
        <v>8238</v>
      </c>
      <c r="F3712" s="256" t="s">
        <v>8228</v>
      </c>
      <c r="H3712" s="257">
        <v>115</v>
      </c>
      <c r="I3712" s="257">
        <v>10531.29</v>
      </c>
    </row>
    <row r="3713" spans="3:9" x14ac:dyDescent="0.2">
      <c r="C3713" s="255">
        <v>45685</v>
      </c>
      <c r="D3713" s="256" t="s">
        <v>8239</v>
      </c>
      <c r="E3713" s="256" t="s">
        <v>8240</v>
      </c>
      <c r="F3713" s="256" t="s">
        <v>8228</v>
      </c>
      <c r="G3713" s="257">
        <v>169</v>
      </c>
      <c r="I3713" s="257">
        <v>10362.290000000001</v>
      </c>
    </row>
    <row r="3714" spans="3:9" x14ac:dyDescent="0.2">
      <c r="C3714" s="255">
        <v>45686</v>
      </c>
      <c r="D3714" s="256" t="s">
        <v>8241</v>
      </c>
      <c r="E3714" s="256" t="s">
        <v>8242</v>
      </c>
      <c r="F3714" s="256" t="s">
        <v>8243</v>
      </c>
      <c r="G3714" s="257">
        <v>1</v>
      </c>
      <c r="I3714" s="257">
        <v>10361.290000000001</v>
      </c>
    </row>
    <row r="3715" spans="3:9" x14ac:dyDescent="0.2">
      <c r="C3715" s="255">
        <v>45686</v>
      </c>
      <c r="D3715" s="256" t="s">
        <v>8244</v>
      </c>
      <c r="E3715" s="256" t="s">
        <v>8245</v>
      </c>
      <c r="F3715" s="256" t="s">
        <v>8243</v>
      </c>
      <c r="H3715" s="257">
        <v>1</v>
      </c>
      <c r="I3715" s="257">
        <v>10362.290000000001</v>
      </c>
    </row>
    <row r="3716" spans="3:9" x14ac:dyDescent="0.2">
      <c r="C3716" s="255">
        <v>45686</v>
      </c>
      <c r="D3716" s="256" t="s">
        <v>8246</v>
      </c>
      <c r="E3716" s="256" t="s">
        <v>8247</v>
      </c>
      <c r="F3716" s="256" t="s">
        <v>8243</v>
      </c>
      <c r="G3716" s="257">
        <v>15</v>
      </c>
      <c r="I3716" s="257">
        <v>10347.290000000001</v>
      </c>
    </row>
    <row r="3717" spans="3:9" x14ac:dyDescent="0.2">
      <c r="C3717" s="255">
        <v>45686</v>
      </c>
      <c r="D3717" s="256" t="s">
        <v>8248</v>
      </c>
      <c r="E3717" s="256" t="s">
        <v>8249</v>
      </c>
      <c r="F3717" s="256" t="s">
        <v>8243</v>
      </c>
      <c r="G3717" s="257">
        <v>581</v>
      </c>
      <c r="I3717" s="257">
        <v>9766.2900000000009</v>
      </c>
    </row>
    <row r="3718" spans="3:9" x14ac:dyDescent="0.2">
      <c r="C3718" s="255">
        <v>45687</v>
      </c>
      <c r="D3718" s="256" t="s">
        <v>8250</v>
      </c>
      <c r="E3718" s="256" t="s">
        <v>8251</v>
      </c>
      <c r="F3718" s="256" t="s">
        <v>8252</v>
      </c>
      <c r="G3718" s="257">
        <v>89</v>
      </c>
      <c r="I3718" s="257">
        <v>9677.2900000000009</v>
      </c>
    </row>
    <row r="3719" spans="3:9" x14ac:dyDescent="0.2">
      <c r="C3719" s="255">
        <v>45687</v>
      </c>
      <c r="D3719" s="256" t="s">
        <v>8253</v>
      </c>
      <c r="E3719" s="256" t="s">
        <v>8254</v>
      </c>
      <c r="F3719" s="256" t="s">
        <v>8252</v>
      </c>
      <c r="H3719" s="257">
        <v>600</v>
      </c>
      <c r="I3719" s="257">
        <v>10277.290000000001</v>
      </c>
    </row>
    <row r="3720" spans="3:9" x14ac:dyDescent="0.2">
      <c r="C3720" s="255">
        <v>45687</v>
      </c>
      <c r="D3720" s="256" t="s">
        <v>8255</v>
      </c>
      <c r="E3720" s="256" t="s">
        <v>8256</v>
      </c>
      <c r="F3720" s="256" t="s">
        <v>8252</v>
      </c>
      <c r="G3720" s="257">
        <v>2275.9899999999998</v>
      </c>
      <c r="I3720" s="257">
        <v>8001.3</v>
      </c>
    </row>
    <row r="3721" spans="3:9" x14ac:dyDescent="0.2">
      <c r="C3721" s="255">
        <v>45687</v>
      </c>
      <c r="D3721" s="256" t="s">
        <v>8257</v>
      </c>
      <c r="E3721" s="256" t="s">
        <v>8258</v>
      </c>
      <c r="F3721" s="256" t="s">
        <v>8252</v>
      </c>
      <c r="G3721" s="257">
        <v>20</v>
      </c>
      <c r="I3721" s="257">
        <v>7981.3</v>
      </c>
    </row>
    <row r="3722" spans="3:9" x14ac:dyDescent="0.2">
      <c r="C3722" s="255">
        <v>45687</v>
      </c>
      <c r="D3722" s="256" t="s">
        <v>8259</v>
      </c>
      <c r="E3722" s="256" t="s">
        <v>8260</v>
      </c>
      <c r="F3722" s="256" t="s">
        <v>8252</v>
      </c>
      <c r="G3722" s="257">
        <v>17</v>
      </c>
      <c r="I3722" s="257">
        <v>7964.3</v>
      </c>
    </row>
    <row r="3723" spans="3:9" x14ac:dyDescent="0.2">
      <c r="C3723" s="255">
        <v>45687</v>
      </c>
      <c r="D3723" s="256" t="s">
        <v>8261</v>
      </c>
      <c r="E3723" s="256" t="s">
        <v>8262</v>
      </c>
      <c r="F3723" s="256" t="s">
        <v>8252</v>
      </c>
      <c r="G3723" s="257">
        <v>70</v>
      </c>
      <c r="I3723" s="257">
        <v>7894.3</v>
      </c>
    </row>
    <row r="3724" spans="3:9" x14ac:dyDescent="0.2">
      <c r="C3724" s="255">
        <v>45687</v>
      </c>
      <c r="D3724" s="256" t="s">
        <v>8263</v>
      </c>
      <c r="E3724" s="256" t="s">
        <v>8264</v>
      </c>
      <c r="F3724" s="256" t="s">
        <v>8252</v>
      </c>
      <c r="G3724" s="257">
        <v>308</v>
      </c>
      <c r="I3724" s="257">
        <v>7586.3</v>
      </c>
    </row>
    <row r="3725" spans="3:9" x14ac:dyDescent="0.2">
      <c r="C3725" s="255">
        <v>45687</v>
      </c>
      <c r="D3725" s="256" t="s">
        <v>8265</v>
      </c>
      <c r="E3725" s="256" t="s">
        <v>8266</v>
      </c>
      <c r="F3725" s="256" t="s">
        <v>8252</v>
      </c>
      <c r="G3725" s="257">
        <v>61</v>
      </c>
      <c r="I3725" s="257">
        <v>7525.3</v>
      </c>
    </row>
    <row r="3726" spans="3:9" x14ac:dyDescent="0.2">
      <c r="C3726" s="255">
        <v>45687</v>
      </c>
      <c r="D3726" s="256" t="s">
        <v>8267</v>
      </c>
      <c r="E3726" s="256" t="s">
        <v>8268</v>
      </c>
      <c r="F3726" s="256" t="s">
        <v>8252</v>
      </c>
      <c r="G3726" s="257">
        <v>4499</v>
      </c>
      <c r="I3726" s="257">
        <v>3026.3</v>
      </c>
    </row>
    <row r="3727" spans="3:9" x14ac:dyDescent="0.2">
      <c r="C3727" s="255">
        <v>45687</v>
      </c>
      <c r="D3727" s="256" t="s">
        <v>8269</v>
      </c>
      <c r="E3727" s="256" t="s">
        <v>8270</v>
      </c>
      <c r="F3727" s="256" t="s">
        <v>8252</v>
      </c>
      <c r="G3727" s="257">
        <v>113</v>
      </c>
      <c r="I3727" s="257">
        <v>2913.3</v>
      </c>
    </row>
    <row r="3728" spans="3:9" x14ac:dyDescent="0.2">
      <c r="C3728" s="255">
        <v>45687</v>
      </c>
      <c r="D3728" s="256" t="s">
        <v>8271</v>
      </c>
      <c r="E3728" s="256" t="s">
        <v>8272</v>
      </c>
      <c r="F3728" s="256" t="s">
        <v>8252</v>
      </c>
      <c r="G3728" s="257">
        <v>262</v>
      </c>
      <c r="I3728" s="257">
        <v>2651.3</v>
      </c>
    </row>
    <row r="3729" spans="3:10" x14ac:dyDescent="0.2">
      <c r="C3729" s="255">
        <v>45687</v>
      </c>
      <c r="D3729" s="256" t="s">
        <v>8273</v>
      </c>
      <c r="E3729" s="256" t="s">
        <v>8274</v>
      </c>
      <c r="F3729" s="256" t="s">
        <v>8252</v>
      </c>
      <c r="G3729" s="257">
        <v>20</v>
      </c>
      <c r="I3729" s="257">
        <v>2631.3</v>
      </c>
    </row>
    <row r="3730" spans="3:10" x14ac:dyDescent="0.2">
      <c r="C3730" s="255">
        <v>45688</v>
      </c>
      <c r="D3730" s="256" t="s">
        <v>8275</v>
      </c>
      <c r="E3730" s="256" t="s">
        <v>8276</v>
      </c>
      <c r="F3730" s="256" t="s">
        <v>8277</v>
      </c>
      <c r="G3730" s="257">
        <v>20</v>
      </c>
      <c r="I3730" s="257">
        <v>2611.3000000000002</v>
      </c>
    </row>
    <row r="3731" spans="3:10" x14ac:dyDescent="0.2">
      <c r="C3731" s="255">
        <v>45688</v>
      </c>
      <c r="D3731" s="256" t="s">
        <v>8278</v>
      </c>
      <c r="E3731" s="256" t="s">
        <v>8279</v>
      </c>
      <c r="F3731" s="256" t="s">
        <v>8277</v>
      </c>
      <c r="G3731" s="257">
        <v>20</v>
      </c>
      <c r="I3731" s="257">
        <v>2591.3000000000002</v>
      </c>
    </row>
    <row r="3732" spans="3:10" x14ac:dyDescent="0.2">
      <c r="C3732" s="255">
        <v>45689</v>
      </c>
      <c r="D3732" s="256" t="s">
        <v>8280</v>
      </c>
      <c r="E3732" s="256" t="s">
        <v>8281</v>
      </c>
      <c r="F3732" s="256" t="s">
        <v>8282</v>
      </c>
      <c r="G3732" s="257">
        <v>664.49</v>
      </c>
      <c r="I3732" s="257">
        <v>1926.81</v>
      </c>
    </row>
    <row r="3733" spans="3:10" x14ac:dyDescent="0.2">
      <c r="C3733" s="255">
        <v>45689</v>
      </c>
      <c r="D3733" s="256" t="s">
        <v>8283</v>
      </c>
      <c r="E3733" s="256" t="s">
        <v>8284</v>
      </c>
      <c r="F3733" s="256" t="s">
        <v>8282</v>
      </c>
      <c r="G3733" s="257">
        <v>30</v>
      </c>
      <c r="I3733" s="257">
        <v>1896.81</v>
      </c>
    </row>
    <row r="3734" spans="3:10" x14ac:dyDescent="0.2">
      <c r="C3734" s="255">
        <v>45689</v>
      </c>
      <c r="D3734" s="256" t="s">
        <v>8285</v>
      </c>
      <c r="E3734" s="256" t="s">
        <v>8286</v>
      </c>
      <c r="F3734" s="256" t="s">
        <v>8282</v>
      </c>
      <c r="G3734" s="257">
        <v>756</v>
      </c>
      <c r="I3734" s="257">
        <v>1140.81</v>
      </c>
    </row>
    <row r="3735" spans="3:10" x14ac:dyDescent="0.2">
      <c r="C3735" s="255">
        <v>45689</v>
      </c>
      <c r="D3735" s="256" t="s">
        <v>8287</v>
      </c>
      <c r="E3735" s="256" t="s">
        <v>8288</v>
      </c>
      <c r="F3735" s="256" t="s">
        <v>8282</v>
      </c>
      <c r="G3735" s="257">
        <v>60</v>
      </c>
      <c r="I3735" s="257">
        <v>1080.81</v>
      </c>
    </row>
    <row r="3736" spans="3:10" x14ac:dyDescent="0.2">
      <c r="C3736" s="255">
        <v>45690</v>
      </c>
      <c r="D3736" s="256" t="s">
        <v>8289</v>
      </c>
      <c r="E3736" s="256" t="s">
        <v>8290</v>
      </c>
      <c r="F3736" s="256" t="s">
        <v>8291</v>
      </c>
      <c r="G3736" s="257">
        <v>295</v>
      </c>
      <c r="I3736" s="257">
        <v>785.81</v>
      </c>
    </row>
    <row r="3737" spans="3:10" x14ac:dyDescent="0.2">
      <c r="C3737" s="255">
        <v>45690</v>
      </c>
      <c r="D3737" s="256" t="s">
        <v>8292</v>
      </c>
      <c r="E3737" s="256" t="s">
        <v>8293</v>
      </c>
      <c r="F3737" s="256" t="s">
        <v>8291</v>
      </c>
      <c r="G3737" s="257">
        <v>236</v>
      </c>
      <c r="I3737" s="257">
        <v>549.80999999999995</v>
      </c>
    </row>
    <row r="3738" spans="3:10" x14ac:dyDescent="0.2">
      <c r="C3738" s="255">
        <v>45691</v>
      </c>
      <c r="D3738" s="256" t="s">
        <v>8294</v>
      </c>
      <c r="E3738" s="256" t="s">
        <v>8295</v>
      </c>
      <c r="F3738" s="256" t="s">
        <v>8296</v>
      </c>
      <c r="G3738" s="257">
        <v>72</v>
      </c>
      <c r="I3738" s="257">
        <v>477.81</v>
      </c>
    </row>
    <row r="3739" spans="3:10" x14ac:dyDescent="0.2">
      <c r="C3739" s="255">
        <v>45691</v>
      </c>
      <c r="D3739" s="256" t="s">
        <v>8297</v>
      </c>
      <c r="E3739" s="256" t="s">
        <v>8298</v>
      </c>
      <c r="F3739" s="256" t="s">
        <v>8296</v>
      </c>
      <c r="G3739" s="257">
        <v>40</v>
      </c>
      <c r="I3739" s="257">
        <v>437.81</v>
      </c>
    </row>
    <row r="3740" spans="3:10" x14ac:dyDescent="0.2">
      <c r="C3740" s="255">
        <v>45691</v>
      </c>
      <c r="D3740" s="256" t="s">
        <v>8299</v>
      </c>
      <c r="E3740" s="256" t="s">
        <v>8300</v>
      </c>
      <c r="F3740" s="256" t="s">
        <v>8296</v>
      </c>
      <c r="G3740" s="257">
        <v>218</v>
      </c>
      <c r="I3740" s="257">
        <v>219.81</v>
      </c>
    </row>
    <row r="3741" spans="3:10" x14ac:dyDescent="0.2">
      <c r="C3741" s="255">
        <v>45693</v>
      </c>
      <c r="D3741" s="256" t="s">
        <v>8301</v>
      </c>
      <c r="E3741" s="256" t="s">
        <v>8302</v>
      </c>
      <c r="F3741" s="256" t="s">
        <v>8303</v>
      </c>
      <c r="G3741" s="257">
        <v>100</v>
      </c>
      <c r="I3741" s="257">
        <v>119.81</v>
      </c>
    </row>
    <row r="3742" spans="3:10" x14ac:dyDescent="0.2">
      <c r="C3742" s="255">
        <v>45694</v>
      </c>
      <c r="D3742" s="256" t="s">
        <v>8304</v>
      </c>
      <c r="E3742" s="256" t="s">
        <v>8305</v>
      </c>
      <c r="F3742" s="256" t="s">
        <v>8306</v>
      </c>
      <c r="H3742" s="257">
        <v>129032</v>
      </c>
      <c r="I3742" s="257">
        <v>129151.81</v>
      </c>
      <c r="J3742" s="256" t="s">
        <v>330</v>
      </c>
    </row>
    <row r="3743" spans="3:10" x14ac:dyDescent="0.2">
      <c r="C3743" s="255">
        <v>45694</v>
      </c>
      <c r="D3743" s="256" t="s">
        <v>8307</v>
      </c>
      <c r="E3743" s="256" t="s">
        <v>8308</v>
      </c>
      <c r="F3743" s="256" t="s">
        <v>8306</v>
      </c>
      <c r="G3743" s="257">
        <v>73</v>
      </c>
      <c r="I3743" s="257">
        <v>129078.81</v>
      </c>
    </row>
    <row r="3744" spans="3:10" x14ac:dyDescent="0.2">
      <c r="C3744" s="255">
        <v>45694</v>
      </c>
      <c r="D3744" s="256" t="s">
        <v>8309</v>
      </c>
      <c r="E3744" s="256" t="s">
        <v>8310</v>
      </c>
      <c r="F3744" s="256" t="s">
        <v>8306</v>
      </c>
      <c r="G3744" s="257">
        <v>20</v>
      </c>
      <c r="I3744" s="257">
        <v>129058.81</v>
      </c>
    </row>
    <row r="3745" spans="3:9" x14ac:dyDescent="0.2">
      <c r="C3745" s="255">
        <v>45694</v>
      </c>
      <c r="D3745" s="256" t="s">
        <v>8311</v>
      </c>
      <c r="E3745" s="256" t="s">
        <v>8312</v>
      </c>
      <c r="F3745" s="256" t="s">
        <v>8306</v>
      </c>
      <c r="G3745" s="257">
        <v>40</v>
      </c>
      <c r="I3745" s="257">
        <v>129018.81</v>
      </c>
    </row>
    <row r="3746" spans="3:9" x14ac:dyDescent="0.2">
      <c r="C3746" s="255">
        <v>45694</v>
      </c>
      <c r="D3746" s="256" t="s">
        <v>8313</v>
      </c>
      <c r="E3746" s="256" t="s">
        <v>8314</v>
      </c>
      <c r="F3746" s="256" t="s">
        <v>8306</v>
      </c>
      <c r="G3746" s="257">
        <v>27</v>
      </c>
      <c r="I3746" s="257">
        <v>128991.81</v>
      </c>
    </row>
    <row r="3747" spans="3:9" x14ac:dyDescent="0.2">
      <c r="C3747" s="255">
        <v>45694</v>
      </c>
      <c r="D3747" s="256" t="s">
        <v>8315</v>
      </c>
      <c r="E3747" s="256" t="s">
        <v>8316</v>
      </c>
      <c r="F3747" s="256" t="s">
        <v>8306</v>
      </c>
      <c r="G3747" s="257">
        <v>40</v>
      </c>
      <c r="I3747" s="257">
        <v>128951.81</v>
      </c>
    </row>
    <row r="3748" spans="3:9" x14ac:dyDescent="0.2">
      <c r="C3748" s="255">
        <v>45694</v>
      </c>
      <c r="D3748" s="256" t="s">
        <v>8317</v>
      </c>
      <c r="E3748" s="256" t="s">
        <v>8318</v>
      </c>
      <c r="F3748" s="256" t="s">
        <v>8306</v>
      </c>
      <c r="G3748" s="257">
        <v>3638</v>
      </c>
      <c r="I3748" s="257">
        <v>125313.81</v>
      </c>
    </row>
    <row r="3749" spans="3:9" x14ac:dyDescent="0.2">
      <c r="C3749" s="255">
        <v>45694</v>
      </c>
      <c r="D3749" s="256" t="s">
        <v>8319</v>
      </c>
      <c r="E3749" s="256" t="s">
        <v>8320</v>
      </c>
      <c r="F3749" s="256" t="s">
        <v>8306</v>
      </c>
      <c r="G3749" s="257">
        <v>360</v>
      </c>
      <c r="I3749" s="257">
        <v>124953.81</v>
      </c>
    </row>
    <row r="3750" spans="3:9" x14ac:dyDescent="0.2">
      <c r="C3750" s="255">
        <v>45694</v>
      </c>
      <c r="D3750" s="256" t="s">
        <v>8321</v>
      </c>
      <c r="E3750" s="256" t="s">
        <v>8322</v>
      </c>
      <c r="F3750" s="256" t="s">
        <v>8306</v>
      </c>
      <c r="G3750" s="257">
        <v>75</v>
      </c>
      <c r="I3750" s="257">
        <v>124878.81</v>
      </c>
    </row>
    <row r="3751" spans="3:9" x14ac:dyDescent="0.2">
      <c r="C3751" s="255">
        <v>45695</v>
      </c>
      <c r="D3751" s="256" t="s">
        <v>8323</v>
      </c>
      <c r="E3751" s="256" t="s">
        <v>8324</v>
      </c>
      <c r="F3751" s="256" t="s">
        <v>8325</v>
      </c>
      <c r="G3751" s="257">
        <v>72</v>
      </c>
      <c r="I3751" s="257">
        <v>124806.81</v>
      </c>
    </row>
    <row r="3752" spans="3:9" x14ac:dyDescent="0.2">
      <c r="C3752" s="255">
        <v>45695</v>
      </c>
      <c r="D3752" s="256" t="s">
        <v>8326</v>
      </c>
      <c r="E3752" s="256" t="s">
        <v>8327</v>
      </c>
      <c r="F3752" s="256" t="s">
        <v>8325</v>
      </c>
      <c r="G3752" s="257">
        <v>10</v>
      </c>
      <c r="I3752" s="257">
        <v>124796.81</v>
      </c>
    </row>
    <row r="3753" spans="3:9" x14ac:dyDescent="0.2">
      <c r="C3753" s="255">
        <v>45695</v>
      </c>
      <c r="D3753" s="256" t="s">
        <v>8328</v>
      </c>
      <c r="E3753" s="256" t="s">
        <v>8329</v>
      </c>
      <c r="F3753" s="256" t="s">
        <v>8325</v>
      </c>
      <c r="G3753" s="257">
        <v>65</v>
      </c>
      <c r="I3753" s="257">
        <v>124731.81</v>
      </c>
    </row>
    <row r="3754" spans="3:9" x14ac:dyDescent="0.2">
      <c r="C3754" s="255">
        <v>45695</v>
      </c>
      <c r="D3754" s="256" t="s">
        <v>8330</v>
      </c>
      <c r="E3754" s="256" t="s">
        <v>8331</v>
      </c>
      <c r="F3754" s="256" t="s">
        <v>8325</v>
      </c>
      <c r="G3754" s="257">
        <v>150</v>
      </c>
      <c r="I3754" s="257">
        <v>124581.81</v>
      </c>
    </row>
    <row r="3755" spans="3:9" x14ac:dyDescent="0.2">
      <c r="C3755" s="255">
        <v>45695</v>
      </c>
      <c r="D3755" s="256" t="s">
        <v>8332</v>
      </c>
      <c r="E3755" s="256" t="s">
        <v>8333</v>
      </c>
      <c r="F3755" s="256" t="s">
        <v>8325</v>
      </c>
      <c r="G3755" s="257">
        <v>100</v>
      </c>
      <c r="I3755" s="257">
        <v>124481.81</v>
      </c>
    </row>
    <row r="3756" spans="3:9" x14ac:dyDescent="0.2">
      <c r="C3756" s="255">
        <v>45695</v>
      </c>
      <c r="D3756" s="256" t="s">
        <v>8334</v>
      </c>
      <c r="E3756" s="256" t="s">
        <v>8335</v>
      </c>
      <c r="F3756" s="256" t="s">
        <v>8325</v>
      </c>
      <c r="G3756" s="257">
        <v>1291.3</v>
      </c>
      <c r="I3756" s="257">
        <v>123190.51</v>
      </c>
    </row>
    <row r="3757" spans="3:9" x14ac:dyDescent="0.2">
      <c r="C3757" s="255">
        <v>45696</v>
      </c>
      <c r="D3757" s="256" t="s">
        <v>8336</v>
      </c>
      <c r="E3757" s="256" t="s">
        <v>8337</v>
      </c>
      <c r="F3757" s="256" t="s">
        <v>8338</v>
      </c>
      <c r="G3757" s="257">
        <v>485</v>
      </c>
      <c r="I3757" s="257">
        <v>122705.51</v>
      </c>
    </row>
    <row r="3758" spans="3:9" x14ac:dyDescent="0.2">
      <c r="C3758" s="255">
        <v>45696</v>
      </c>
      <c r="D3758" s="256" t="s">
        <v>8339</v>
      </c>
      <c r="E3758" s="256" t="s">
        <v>8340</v>
      </c>
      <c r="F3758" s="256" t="s">
        <v>8338</v>
      </c>
      <c r="G3758" s="257">
        <v>354.05</v>
      </c>
      <c r="I3758" s="257">
        <v>122351.46</v>
      </c>
    </row>
    <row r="3759" spans="3:9" x14ac:dyDescent="0.2">
      <c r="C3759" s="255">
        <v>45696</v>
      </c>
      <c r="D3759" s="256" t="s">
        <v>8341</v>
      </c>
      <c r="E3759" s="256" t="s">
        <v>8342</v>
      </c>
      <c r="F3759" s="256" t="s">
        <v>8338</v>
      </c>
      <c r="G3759" s="257">
        <v>227</v>
      </c>
      <c r="I3759" s="257">
        <v>122124.46</v>
      </c>
    </row>
    <row r="3760" spans="3:9" x14ac:dyDescent="0.2">
      <c r="C3760" s="255">
        <v>45696</v>
      </c>
      <c r="D3760" s="256" t="s">
        <v>8343</v>
      </c>
      <c r="E3760" s="256" t="s">
        <v>8344</v>
      </c>
      <c r="F3760" s="256" t="s">
        <v>8338</v>
      </c>
      <c r="G3760" s="257">
        <v>31100</v>
      </c>
      <c r="I3760" s="257">
        <v>91024.46</v>
      </c>
    </row>
    <row r="3761" spans="3:9" x14ac:dyDescent="0.2">
      <c r="C3761" s="255">
        <v>45696</v>
      </c>
      <c r="D3761" s="256" t="s">
        <v>8345</v>
      </c>
      <c r="E3761" s="256" t="s">
        <v>8346</v>
      </c>
      <c r="F3761" s="256" t="s">
        <v>8338</v>
      </c>
      <c r="G3761" s="257">
        <v>220</v>
      </c>
      <c r="I3761" s="257">
        <v>90804.46</v>
      </c>
    </row>
    <row r="3762" spans="3:9" x14ac:dyDescent="0.2">
      <c r="C3762" s="255">
        <v>45696</v>
      </c>
      <c r="D3762" s="256" t="s">
        <v>8347</v>
      </c>
      <c r="E3762" s="256" t="s">
        <v>8348</v>
      </c>
      <c r="F3762" s="256" t="s">
        <v>8338</v>
      </c>
      <c r="G3762" s="257">
        <v>570</v>
      </c>
      <c r="I3762" s="257">
        <v>90234.46</v>
      </c>
    </row>
    <row r="3763" spans="3:9" x14ac:dyDescent="0.2">
      <c r="C3763" s="255">
        <v>45696</v>
      </c>
      <c r="D3763" s="256" t="s">
        <v>8349</v>
      </c>
      <c r="E3763" s="256" t="s">
        <v>8350</v>
      </c>
      <c r="F3763" s="256" t="s">
        <v>8338</v>
      </c>
      <c r="G3763" s="257">
        <v>40</v>
      </c>
      <c r="I3763" s="257">
        <v>90194.46</v>
      </c>
    </row>
    <row r="3764" spans="3:9" x14ac:dyDescent="0.2">
      <c r="C3764" s="255">
        <v>45697</v>
      </c>
      <c r="D3764" s="256" t="s">
        <v>8351</v>
      </c>
      <c r="E3764" s="256" t="s">
        <v>8352</v>
      </c>
      <c r="F3764" s="256" t="s">
        <v>8353</v>
      </c>
      <c r="G3764" s="257">
        <v>710</v>
      </c>
      <c r="I3764" s="257">
        <v>89484.46</v>
      </c>
    </row>
    <row r="3765" spans="3:9" x14ac:dyDescent="0.2">
      <c r="C3765" s="255">
        <v>45697</v>
      </c>
      <c r="D3765" s="256" t="s">
        <v>8354</v>
      </c>
      <c r="E3765" s="256" t="s">
        <v>8355</v>
      </c>
      <c r="F3765" s="256" t="s">
        <v>8353</v>
      </c>
      <c r="G3765" s="257">
        <v>9</v>
      </c>
      <c r="I3765" s="257">
        <v>89475.46</v>
      </c>
    </row>
    <row r="3766" spans="3:9" x14ac:dyDescent="0.2">
      <c r="C3766" s="255">
        <v>45697</v>
      </c>
      <c r="D3766" s="256" t="s">
        <v>8356</v>
      </c>
      <c r="E3766" s="256" t="s">
        <v>8357</v>
      </c>
      <c r="F3766" s="256" t="s">
        <v>8353</v>
      </c>
      <c r="G3766" s="257">
        <v>10838</v>
      </c>
      <c r="I3766" s="257">
        <v>78637.460000000006</v>
      </c>
    </row>
    <row r="3767" spans="3:9" x14ac:dyDescent="0.2">
      <c r="C3767" s="255">
        <v>45697</v>
      </c>
      <c r="D3767" s="256" t="s">
        <v>8358</v>
      </c>
      <c r="E3767" s="256" t="s">
        <v>8359</v>
      </c>
      <c r="F3767" s="256" t="s">
        <v>8360</v>
      </c>
      <c r="G3767" s="257">
        <v>321.58</v>
      </c>
      <c r="I3767" s="257">
        <v>78315.88</v>
      </c>
    </row>
    <row r="3768" spans="3:9" x14ac:dyDescent="0.2">
      <c r="C3768" s="255">
        <v>45698</v>
      </c>
      <c r="D3768" s="256" t="s">
        <v>8361</v>
      </c>
      <c r="E3768" s="256" t="s">
        <v>8362</v>
      </c>
      <c r="F3768" s="256" t="s">
        <v>8360</v>
      </c>
      <c r="H3768" s="257">
        <v>207.06</v>
      </c>
      <c r="I3768" s="257">
        <v>78522.94</v>
      </c>
    </row>
    <row r="3769" spans="3:9" x14ac:dyDescent="0.2">
      <c r="C3769" s="255">
        <v>45698</v>
      </c>
      <c r="D3769" s="256" t="s">
        <v>8363</v>
      </c>
      <c r="E3769" s="256" t="s">
        <v>8364</v>
      </c>
      <c r="F3769" s="256" t="s">
        <v>8360</v>
      </c>
      <c r="G3769" s="257">
        <v>72</v>
      </c>
      <c r="I3769" s="257">
        <v>78450.94</v>
      </c>
    </row>
    <row r="3770" spans="3:9" x14ac:dyDescent="0.2">
      <c r="C3770" s="255">
        <v>45698</v>
      </c>
      <c r="D3770" s="256" t="s">
        <v>8365</v>
      </c>
      <c r="E3770" s="256" t="s">
        <v>8366</v>
      </c>
      <c r="F3770" s="256" t="s">
        <v>8360</v>
      </c>
      <c r="G3770" s="257">
        <v>40</v>
      </c>
      <c r="I3770" s="257">
        <v>78410.94</v>
      </c>
    </row>
    <row r="3771" spans="3:9" x14ac:dyDescent="0.2">
      <c r="C3771" s="255">
        <v>45698</v>
      </c>
      <c r="D3771" s="256" t="s">
        <v>8367</v>
      </c>
      <c r="E3771" s="256" t="s">
        <v>8368</v>
      </c>
      <c r="F3771" s="256" t="s">
        <v>8360</v>
      </c>
      <c r="G3771" s="257">
        <v>230</v>
      </c>
      <c r="I3771" s="257">
        <v>78180.94</v>
      </c>
    </row>
    <row r="3772" spans="3:9" x14ac:dyDescent="0.2">
      <c r="C3772" s="255">
        <v>45699</v>
      </c>
      <c r="D3772" s="256" t="s">
        <v>8369</v>
      </c>
      <c r="E3772" s="256" t="s">
        <v>8370</v>
      </c>
      <c r="F3772" s="256" t="s">
        <v>8371</v>
      </c>
      <c r="G3772" s="257">
        <v>140</v>
      </c>
      <c r="I3772" s="257">
        <v>78040.94</v>
      </c>
    </row>
    <row r="3773" spans="3:9" x14ac:dyDescent="0.2">
      <c r="C3773" s="255">
        <v>45699</v>
      </c>
      <c r="D3773" s="256" t="s">
        <v>8372</v>
      </c>
      <c r="E3773" s="256" t="s">
        <v>8373</v>
      </c>
      <c r="F3773" s="256" t="s">
        <v>8371</v>
      </c>
      <c r="G3773" s="257">
        <v>120</v>
      </c>
      <c r="I3773" s="257">
        <v>77920.94</v>
      </c>
    </row>
    <row r="3774" spans="3:9" x14ac:dyDescent="0.2">
      <c r="C3774" s="255">
        <v>45699</v>
      </c>
      <c r="D3774" s="256" t="s">
        <v>8374</v>
      </c>
      <c r="E3774" s="256" t="s">
        <v>8375</v>
      </c>
      <c r="F3774" s="256" t="s">
        <v>8371</v>
      </c>
      <c r="G3774" s="257">
        <v>48</v>
      </c>
      <c r="I3774" s="257">
        <v>77872.94</v>
      </c>
    </row>
    <row r="3775" spans="3:9" x14ac:dyDescent="0.2">
      <c r="C3775" s="255">
        <v>45700</v>
      </c>
      <c r="D3775" s="256" t="s">
        <v>8376</v>
      </c>
      <c r="E3775" s="256" t="s">
        <v>8377</v>
      </c>
      <c r="F3775" s="256" t="s">
        <v>8378</v>
      </c>
      <c r="G3775" s="257">
        <v>175</v>
      </c>
      <c r="I3775" s="257">
        <v>77697.94</v>
      </c>
    </row>
    <row r="3776" spans="3:9" x14ac:dyDescent="0.2">
      <c r="C3776" s="255">
        <v>45700</v>
      </c>
      <c r="D3776" s="256" t="s">
        <v>8379</v>
      </c>
      <c r="E3776" s="256" t="s">
        <v>8380</v>
      </c>
      <c r="F3776" s="256" t="s">
        <v>8378</v>
      </c>
      <c r="G3776" s="257">
        <v>6.46</v>
      </c>
      <c r="I3776" s="257">
        <v>77691.48</v>
      </c>
    </row>
    <row r="3777" spans="3:9" x14ac:dyDescent="0.2">
      <c r="C3777" s="255">
        <v>45700</v>
      </c>
      <c r="D3777" s="256" t="s">
        <v>8381</v>
      </c>
      <c r="E3777" s="256" t="s">
        <v>8382</v>
      </c>
      <c r="F3777" s="256" t="s">
        <v>8378</v>
      </c>
      <c r="G3777" s="257">
        <v>17</v>
      </c>
      <c r="I3777" s="257">
        <v>77674.48</v>
      </c>
    </row>
    <row r="3778" spans="3:9" x14ac:dyDescent="0.2">
      <c r="C3778" s="255">
        <v>45700</v>
      </c>
      <c r="D3778" s="256" t="s">
        <v>8383</v>
      </c>
      <c r="E3778" s="256" t="s">
        <v>8384</v>
      </c>
      <c r="F3778" s="256" t="s">
        <v>8378</v>
      </c>
      <c r="G3778" s="257">
        <v>150</v>
      </c>
      <c r="I3778" s="257">
        <v>77524.479999999996</v>
      </c>
    </row>
    <row r="3779" spans="3:9" x14ac:dyDescent="0.2">
      <c r="C3779" s="255">
        <v>45700</v>
      </c>
      <c r="D3779" s="256" t="s">
        <v>8385</v>
      </c>
      <c r="E3779" s="256" t="s">
        <v>8386</v>
      </c>
      <c r="F3779" s="256" t="s">
        <v>8378</v>
      </c>
      <c r="G3779" s="257">
        <v>60</v>
      </c>
      <c r="I3779" s="257">
        <v>77464.479999999996</v>
      </c>
    </row>
    <row r="3780" spans="3:9" x14ac:dyDescent="0.2">
      <c r="C3780" s="255">
        <v>45700</v>
      </c>
      <c r="D3780" s="256" t="s">
        <v>8387</v>
      </c>
      <c r="E3780" s="256" t="s">
        <v>8388</v>
      </c>
      <c r="F3780" s="256" t="s">
        <v>8378</v>
      </c>
      <c r="G3780" s="257">
        <v>60</v>
      </c>
      <c r="I3780" s="257">
        <v>77404.479999999996</v>
      </c>
    </row>
    <row r="3781" spans="3:9" x14ac:dyDescent="0.2">
      <c r="C3781" s="255">
        <v>45700</v>
      </c>
      <c r="D3781" s="256" t="s">
        <v>8389</v>
      </c>
      <c r="E3781" s="256" t="s">
        <v>8390</v>
      </c>
      <c r="F3781" s="256" t="s">
        <v>8378</v>
      </c>
      <c r="G3781" s="257">
        <v>100</v>
      </c>
      <c r="I3781" s="257">
        <v>77304.479999999996</v>
      </c>
    </row>
    <row r="3782" spans="3:9" x14ac:dyDescent="0.2">
      <c r="C3782" s="255">
        <v>45701</v>
      </c>
      <c r="D3782" s="256" t="s">
        <v>8391</v>
      </c>
      <c r="E3782" s="256" t="s">
        <v>8392</v>
      </c>
      <c r="F3782" s="256" t="s">
        <v>8393</v>
      </c>
      <c r="G3782" s="257">
        <v>161.09</v>
      </c>
      <c r="I3782" s="257">
        <v>77143.39</v>
      </c>
    </row>
    <row r="3783" spans="3:9" x14ac:dyDescent="0.2">
      <c r="C3783" s="255">
        <v>45701</v>
      </c>
      <c r="D3783" s="256" t="s">
        <v>8394</v>
      </c>
      <c r="E3783" s="256" t="s">
        <v>8395</v>
      </c>
      <c r="F3783" s="256" t="s">
        <v>8393</v>
      </c>
      <c r="G3783" s="257">
        <v>4260</v>
      </c>
      <c r="I3783" s="257">
        <v>72883.39</v>
      </c>
    </row>
    <row r="3784" spans="3:9" x14ac:dyDescent="0.2">
      <c r="C3784" s="255">
        <v>45701</v>
      </c>
      <c r="D3784" s="256" t="s">
        <v>8396</v>
      </c>
      <c r="E3784" s="256" t="s">
        <v>8397</v>
      </c>
      <c r="F3784" s="256" t="s">
        <v>8393</v>
      </c>
      <c r="G3784" s="257">
        <v>17</v>
      </c>
      <c r="I3784" s="257">
        <v>72866.39</v>
      </c>
    </row>
    <row r="3785" spans="3:9" x14ac:dyDescent="0.2">
      <c r="C3785" s="255">
        <v>45701</v>
      </c>
      <c r="D3785" s="256" t="s">
        <v>8398</v>
      </c>
      <c r="E3785" s="256" t="s">
        <v>8399</v>
      </c>
      <c r="F3785" s="256" t="s">
        <v>8393</v>
      </c>
      <c r="G3785" s="257">
        <v>68.98</v>
      </c>
      <c r="I3785" s="257">
        <v>72797.41</v>
      </c>
    </row>
    <row r="3786" spans="3:9" x14ac:dyDescent="0.2">
      <c r="C3786" s="255">
        <v>45701</v>
      </c>
      <c r="D3786" s="256" t="s">
        <v>8400</v>
      </c>
      <c r="E3786" s="256" t="s">
        <v>8401</v>
      </c>
      <c r="F3786" s="256" t="s">
        <v>8393</v>
      </c>
      <c r="G3786" s="257">
        <v>129</v>
      </c>
      <c r="I3786" s="257">
        <v>72668.41</v>
      </c>
    </row>
    <row r="3787" spans="3:9" x14ac:dyDescent="0.2">
      <c r="C3787" s="255">
        <v>45701</v>
      </c>
      <c r="D3787" s="256" t="s">
        <v>8402</v>
      </c>
      <c r="E3787" s="256" t="s">
        <v>8403</v>
      </c>
      <c r="F3787" s="256" t="s">
        <v>8393</v>
      </c>
      <c r="G3787" s="257">
        <v>327.47000000000003</v>
      </c>
      <c r="I3787" s="257">
        <v>72340.94</v>
      </c>
    </row>
    <row r="3788" spans="3:9" x14ac:dyDescent="0.2">
      <c r="C3788" s="255">
        <v>45701</v>
      </c>
      <c r="D3788" s="256" t="s">
        <v>8404</v>
      </c>
      <c r="E3788" s="256" t="s">
        <v>8405</v>
      </c>
      <c r="F3788" s="256" t="s">
        <v>8393</v>
      </c>
      <c r="H3788" s="257">
        <v>308.47000000000003</v>
      </c>
      <c r="I3788" s="257">
        <v>72649.41</v>
      </c>
    </row>
    <row r="3789" spans="3:9" x14ac:dyDescent="0.2">
      <c r="C3789" s="255">
        <v>45701</v>
      </c>
      <c r="D3789" s="256" t="s">
        <v>8406</v>
      </c>
      <c r="E3789" s="256" t="s">
        <v>8407</v>
      </c>
      <c r="F3789" s="256" t="s">
        <v>8393</v>
      </c>
      <c r="G3789" s="257">
        <v>44.62</v>
      </c>
      <c r="I3789" s="257">
        <v>72604.789999999994</v>
      </c>
    </row>
    <row r="3790" spans="3:9" x14ac:dyDescent="0.2">
      <c r="C3790" s="255">
        <v>45702</v>
      </c>
      <c r="D3790" s="256" t="s">
        <v>8408</v>
      </c>
      <c r="E3790" s="256" t="s">
        <v>8409</v>
      </c>
      <c r="F3790" s="256" t="s">
        <v>8410</v>
      </c>
      <c r="G3790" s="257">
        <v>55</v>
      </c>
      <c r="I3790" s="257">
        <v>72549.789999999994</v>
      </c>
    </row>
    <row r="3791" spans="3:9" x14ac:dyDescent="0.2">
      <c r="C3791" s="255">
        <v>45702</v>
      </c>
      <c r="D3791" s="256" t="s">
        <v>8411</v>
      </c>
      <c r="E3791" s="256" t="s">
        <v>8412</v>
      </c>
      <c r="F3791" s="256" t="s">
        <v>8410</v>
      </c>
      <c r="G3791" s="257">
        <v>250</v>
      </c>
      <c r="I3791" s="257">
        <v>72299.789999999994</v>
      </c>
    </row>
    <row r="3792" spans="3:9" x14ac:dyDescent="0.2">
      <c r="C3792" s="255">
        <v>45702</v>
      </c>
      <c r="D3792" s="256" t="s">
        <v>8413</v>
      </c>
      <c r="E3792" s="256" t="s">
        <v>8414</v>
      </c>
      <c r="F3792" s="256" t="s">
        <v>8410</v>
      </c>
      <c r="G3792" s="257">
        <v>1542.3</v>
      </c>
      <c r="I3792" s="257">
        <v>70757.490000000005</v>
      </c>
    </row>
    <row r="3793" spans="3:9" x14ac:dyDescent="0.2">
      <c r="C3793" s="255">
        <v>45702</v>
      </c>
      <c r="D3793" s="256" t="s">
        <v>8415</v>
      </c>
      <c r="E3793" s="256" t="s">
        <v>8416</v>
      </c>
      <c r="F3793" s="256" t="s">
        <v>8410</v>
      </c>
      <c r="G3793" s="257">
        <v>282.02</v>
      </c>
      <c r="I3793" s="257">
        <v>70475.47</v>
      </c>
    </row>
    <row r="3794" spans="3:9" x14ac:dyDescent="0.2">
      <c r="C3794" s="255">
        <v>45703</v>
      </c>
      <c r="D3794" s="256" t="s">
        <v>8417</v>
      </c>
      <c r="E3794" s="256" t="s">
        <v>8418</v>
      </c>
      <c r="F3794" s="256" t="s">
        <v>8419</v>
      </c>
      <c r="G3794" s="257">
        <v>197</v>
      </c>
      <c r="I3794" s="257">
        <v>70278.47</v>
      </c>
    </row>
    <row r="3795" spans="3:9" x14ac:dyDescent="0.2">
      <c r="C3795" s="255">
        <v>45703</v>
      </c>
      <c r="D3795" s="256" t="s">
        <v>8420</v>
      </c>
      <c r="E3795" s="256" t="s">
        <v>8421</v>
      </c>
      <c r="F3795" s="256" t="s">
        <v>8419</v>
      </c>
      <c r="G3795" s="257">
        <v>309.02</v>
      </c>
      <c r="I3795" s="257">
        <v>69969.45</v>
      </c>
    </row>
    <row r="3796" spans="3:9" x14ac:dyDescent="0.2">
      <c r="C3796" s="255">
        <v>45703</v>
      </c>
      <c r="D3796" s="256" t="s">
        <v>8422</v>
      </c>
      <c r="E3796" s="256" t="s">
        <v>8423</v>
      </c>
      <c r="F3796" s="256" t="s">
        <v>8419</v>
      </c>
      <c r="G3796" s="257">
        <v>126.79</v>
      </c>
      <c r="I3796" s="257">
        <v>69842.66</v>
      </c>
    </row>
    <row r="3797" spans="3:9" x14ac:dyDescent="0.2">
      <c r="C3797" s="255">
        <v>45704</v>
      </c>
      <c r="D3797" s="256" t="s">
        <v>8424</v>
      </c>
      <c r="E3797" s="256" t="s">
        <v>8425</v>
      </c>
      <c r="F3797" s="256" t="s">
        <v>8426</v>
      </c>
      <c r="H3797" s="257">
        <v>237</v>
      </c>
      <c r="I3797" s="257">
        <v>70079.66</v>
      </c>
    </row>
    <row r="3798" spans="3:9" x14ac:dyDescent="0.2">
      <c r="C3798" s="255">
        <v>45704</v>
      </c>
      <c r="D3798" s="256" t="s">
        <v>8427</v>
      </c>
      <c r="E3798" s="256" t="s">
        <v>8428</v>
      </c>
      <c r="F3798" s="256" t="s">
        <v>8426</v>
      </c>
      <c r="G3798" s="257">
        <v>247</v>
      </c>
      <c r="I3798" s="257">
        <v>69832.66</v>
      </c>
    </row>
    <row r="3799" spans="3:9" x14ac:dyDescent="0.2">
      <c r="C3799" s="255">
        <v>45704</v>
      </c>
      <c r="D3799" s="256" t="s">
        <v>8429</v>
      </c>
      <c r="E3799" s="256" t="s">
        <v>8430</v>
      </c>
      <c r="F3799" s="256" t="s">
        <v>8426</v>
      </c>
      <c r="G3799" s="257">
        <v>1010</v>
      </c>
      <c r="I3799" s="257">
        <v>68822.66</v>
      </c>
    </row>
    <row r="3800" spans="3:9" x14ac:dyDescent="0.2">
      <c r="C3800" s="255">
        <v>45704</v>
      </c>
      <c r="D3800" s="256" t="s">
        <v>8431</v>
      </c>
      <c r="E3800" s="256" t="s">
        <v>8432</v>
      </c>
      <c r="F3800" s="256" t="s">
        <v>8426</v>
      </c>
      <c r="G3800" s="257">
        <v>151</v>
      </c>
      <c r="I3800" s="257">
        <v>68671.66</v>
      </c>
    </row>
    <row r="3801" spans="3:9" x14ac:dyDescent="0.2">
      <c r="C3801" s="255">
        <v>45704</v>
      </c>
      <c r="D3801" s="256" t="s">
        <v>8433</v>
      </c>
      <c r="E3801" s="256" t="s">
        <v>8434</v>
      </c>
      <c r="F3801" s="256" t="s">
        <v>8426</v>
      </c>
      <c r="G3801" s="257">
        <v>66</v>
      </c>
      <c r="I3801" s="257">
        <v>68605.66</v>
      </c>
    </row>
    <row r="3802" spans="3:9" x14ac:dyDescent="0.2">
      <c r="C3802" s="255">
        <v>45705</v>
      </c>
      <c r="D3802" s="256" t="s">
        <v>8435</v>
      </c>
      <c r="E3802" s="256" t="s">
        <v>8436</v>
      </c>
      <c r="F3802" s="256" t="s">
        <v>8437</v>
      </c>
      <c r="G3802" s="257">
        <v>241.23</v>
      </c>
      <c r="I3802" s="257">
        <v>68364.429999999993</v>
      </c>
    </row>
    <row r="3803" spans="3:9" x14ac:dyDescent="0.2">
      <c r="C3803" s="255">
        <v>45705</v>
      </c>
      <c r="D3803" s="256" t="s">
        <v>8438</v>
      </c>
      <c r="E3803" s="256" t="s">
        <v>8439</v>
      </c>
      <c r="F3803" s="256" t="s">
        <v>8437</v>
      </c>
      <c r="G3803" s="257">
        <v>403.44</v>
      </c>
      <c r="I3803" s="257">
        <v>67960.990000000005</v>
      </c>
    </row>
    <row r="3804" spans="3:9" x14ac:dyDescent="0.2">
      <c r="C3804" s="255">
        <v>45705</v>
      </c>
      <c r="D3804" s="256" t="s">
        <v>8440</v>
      </c>
      <c r="E3804" s="256" t="s">
        <v>8441</v>
      </c>
      <c r="F3804" s="256" t="s">
        <v>8437</v>
      </c>
      <c r="G3804" s="257">
        <v>34</v>
      </c>
      <c r="I3804" s="257">
        <v>67926.990000000005</v>
      </c>
    </row>
    <row r="3805" spans="3:9" x14ac:dyDescent="0.2">
      <c r="C3805" s="255">
        <v>45705</v>
      </c>
      <c r="D3805" s="256" t="s">
        <v>8442</v>
      </c>
      <c r="E3805" s="256" t="s">
        <v>8443</v>
      </c>
      <c r="F3805" s="256" t="s">
        <v>8437</v>
      </c>
      <c r="G3805" s="257">
        <v>79</v>
      </c>
      <c r="I3805" s="257">
        <v>67847.990000000005</v>
      </c>
    </row>
    <row r="3806" spans="3:9" x14ac:dyDescent="0.2">
      <c r="C3806" s="255">
        <v>45705</v>
      </c>
      <c r="D3806" s="256" t="s">
        <v>8444</v>
      </c>
      <c r="E3806" s="256" t="s">
        <v>8445</v>
      </c>
      <c r="F3806" s="256" t="s">
        <v>8437</v>
      </c>
      <c r="G3806" s="257">
        <v>70</v>
      </c>
      <c r="I3806" s="257">
        <v>67777.990000000005</v>
      </c>
    </row>
    <row r="3807" spans="3:9" x14ac:dyDescent="0.2">
      <c r="C3807" s="255">
        <v>45705</v>
      </c>
      <c r="D3807" s="256" t="s">
        <v>8446</v>
      </c>
      <c r="E3807" s="256" t="s">
        <v>8447</v>
      </c>
      <c r="F3807" s="256" t="s">
        <v>8437</v>
      </c>
      <c r="G3807" s="257">
        <v>34</v>
      </c>
      <c r="I3807" s="257">
        <v>67743.990000000005</v>
      </c>
    </row>
    <row r="3808" spans="3:9" x14ac:dyDescent="0.2">
      <c r="C3808" s="255">
        <v>45705</v>
      </c>
      <c r="D3808" s="256" t="s">
        <v>8448</v>
      </c>
      <c r="E3808" s="256" t="s">
        <v>8449</v>
      </c>
      <c r="F3808" s="256" t="s">
        <v>8437</v>
      </c>
      <c r="G3808" s="257">
        <v>70</v>
      </c>
      <c r="I3808" s="257">
        <v>67673.990000000005</v>
      </c>
    </row>
    <row r="3809" spans="3:9" x14ac:dyDescent="0.2">
      <c r="C3809" s="255">
        <v>45706</v>
      </c>
      <c r="D3809" s="256" t="s">
        <v>8450</v>
      </c>
      <c r="E3809" s="256" t="s">
        <v>8451</v>
      </c>
      <c r="F3809" s="256" t="s">
        <v>8452</v>
      </c>
      <c r="G3809" s="257">
        <v>140</v>
      </c>
      <c r="I3809" s="257">
        <v>67533.990000000005</v>
      </c>
    </row>
    <row r="3810" spans="3:9" x14ac:dyDescent="0.2">
      <c r="C3810" s="255">
        <v>45706</v>
      </c>
      <c r="D3810" s="256" t="s">
        <v>8453</v>
      </c>
      <c r="E3810" s="256" t="s">
        <v>8454</v>
      </c>
      <c r="F3810" s="256" t="s">
        <v>8452</v>
      </c>
      <c r="G3810" s="257">
        <v>70</v>
      </c>
      <c r="I3810" s="257">
        <v>67463.990000000005</v>
      </c>
    </row>
    <row r="3811" spans="3:9" x14ac:dyDescent="0.2">
      <c r="C3811" s="255">
        <v>45706</v>
      </c>
      <c r="D3811" s="256" t="s">
        <v>8455</v>
      </c>
      <c r="E3811" s="256" t="s">
        <v>8456</v>
      </c>
      <c r="F3811" s="256" t="s">
        <v>8452</v>
      </c>
      <c r="G3811" s="257">
        <v>164</v>
      </c>
      <c r="I3811" s="257">
        <v>67299.990000000005</v>
      </c>
    </row>
    <row r="3812" spans="3:9" x14ac:dyDescent="0.2">
      <c r="C3812" s="255">
        <v>45706</v>
      </c>
      <c r="D3812" s="256" t="s">
        <v>8457</v>
      </c>
      <c r="E3812" s="256" t="s">
        <v>8458</v>
      </c>
      <c r="F3812" s="256" t="s">
        <v>8452</v>
      </c>
      <c r="G3812" s="257">
        <v>40</v>
      </c>
      <c r="I3812" s="257">
        <v>67259.990000000005</v>
      </c>
    </row>
    <row r="3813" spans="3:9" x14ac:dyDescent="0.2">
      <c r="C3813" s="255">
        <v>45706</v>
      </c>
      <c r="D3813" s="256" t="s">
        <v>8459</v>
      </c>
      <c r="E3813" s="256" t="s">
        <v>8460</v>
      </c>
      <c r="F3813" s="256" t="s">
        <v>8452</v>
      </c>
      <c r="G3813" s="257">
        <v>299.82</v>
      </c>
      <c r="I3813" s="257">
        <v>66960.17</v>
      </c>
    </row>
    <row r="3814" spans="3:9" x14ac:dyDescent="0.2">
      <c r="C3814" s="255">
        <v>45706</v>
      </c>
      <c r="D3814" s="256" t="s">
        <v>8461</v>
      </c>
      <c r="E3814" s="256" t="s">
        <v>8462</v>
      </c>
      <c r="F3814" s="256" t="s">
        <v>8452</v>
      </c>
      <c r="G3814" s="257">
        <v>140.27000000000001</v>
      </c>
      <c r="I3814" s="257">
        <v>66819.899999999994</v>
      </c>
    </row>
    <row r="3815" spans="3:9" x14ac:dyDescent="0.2">
      <c r="C3815" s="255">
        <v>45707</v>
      </c>
      <c r="D3815" s="256" t="s">
        <v>8463</v>
      </c>
      <c r="E3815" s="256" t="s">
        <v>8464</v>
      </c>
      <c r="F3815" s="256" t="s">
        <v>8465</v>
      </c>
      <c r="G3815" s="257">
        <v>96</v>
      </c>
      <c r="I3815" s="257">
        <v>66723.899999999994</v>
      </c>
    </row>
    <row r="3816" spans="3:9" x14ac:dyDescent="0.2">
      <c r="C3816" s="255">
        <v>45707</v>
      </c>
      <c r="D3816" s="256" t="s">
        <v>8466</v>
      </c>
      <c r="E3816" s="256" t="s">
        <v>8467</v>
      </c>
      <c r="F3816" s="256" t="s">
        <v>8465</v>
      </c>
      <c r="G3816" s="257">
        <v>116</v>
      </c>
      <c r="I3816" s="257">
        <v>66607.899999999994</v>
      </c>
    </row>
    <row r="3817" spans="3:9" x14ac:dyDescent="0.2">
      <c r="C3817" s="255">
        <v>45708</v>
      </c>
      <c r="D3817" s="256" t="s">
        <v>8468</v>
      </c>
      <c r="E3817" s="256" t="s">
        <v>8469</v>
      </c>
      <c r="F3817" s="256" t="s">
        <v>8470</v>
      </c>
      <c r="G3817" s="257">
        <v>34</v>
      </c>
      <c r="I3817" s="257">
        <v>66573.899999999994</v>
      </c>
    </row>
    <row r="3818" spans="3:9" x14ac:dyDescent="0.2">
      <c r="C3818" s="255">
        <v>45708</v>
      </c>
      <c r="D3818" s="256" t="s">
        <v>8471</v>
      </c>
      <c r="E3818" s="256" t="s">
        <v>8472</v>
      </c>
      <c r="F3818" s="256" t="s">
        <v>8470</v>
      </c>
      <c r="G3818" s="257">
        <v>15</v>
      </c>
      <c r="I3818" s="257">
        <v>66558.899999999994</v>
      </c>
    </row>
    <row r="3819" spans="3:9" x14ac:dyDescent="0.2">
      <c r="C3819" s="255">
        <v>45708</v>
      </c>
      <c r="D3819" s="256" t="s">
        <v>8473</v>
      </c>
      <c r="E3819" s="256" t="s">
        <v>8474</v>
      </c>
      <c r="F3819" s="256" t="s">
        <v>8470</v>
      </c>
      <c r="G3819" s="257">
        <v>50</v>
      </c>
      <c r="I3819" s="257">
        <v>66508.899999999994</v>
      </c>
    </row>
    <row r="3820" spans="3:9" x14ac:dyDescent="0.2">
      <c r="C3820" s="255">
        <v>45708</v>
      </c>
      <c r="D3820" s="256" t="s">
        <v>8475</v>
      </c>
      <c r="E3820" s="256" t="s">
        <v>8476</v>
      </c>
      <c r="F3820" s="256" t="s">
        <v>8470</v>
      </c>
      <c r="G3820" s="257">
        <v>123</v>
      </c>
      <c r="I3820" s="257">
        <v>66385.899999999994</v>
      </c>
    </row>
    <row r="3821" spans="3:9" x14ac:dyDescent="0.2">
      <c r="C3821" s="255">
        <v>45708</v>
      </c>
      <c r="D3821" s="256" t="s">
        <v>8477</v>
      </c>
      <c r="E3821" s="256" t="s">
        <v>8478</v>
      </c>
      <c r="F3821" s="256" t="s">
        <v>8470</v>
      </c>
      <c r="G3821" s="257">
        <v>1023</v>
      </c>
      <c r="I3821" s="257">
        <v>65362.9</v>
      </c>
    </row>
    <row r="3822" spans="3:9" x14ac:dyDescent="0.2">
      <c r="C3822" s="255">
        <v>45709</v>
      </c>
      <c r="D3822" s="256" t="s">
        <v>8479</v>
      </c>
      <c r="E3822" s="256" t="s">
        <v>8480</v>
      </c>
      <c r="F3822" s="256" t="s">
        <v>8481</v>
      </c>
      <c r="G3822" s="257">
        <v>34</v>
      </c>
      <c r="I3822" s="257">
        <v>65328.9</v>
      </c>
    </row>
    <row r="3823" spans="3:9" x14ac:dyDescent="0.2">
      <c r="C3823" s="255">
        <v>45709</v>
      </c>
      <c r="D3823" s="256" t="s">
        <v>8482</v>
      </c>
      <c r="E3823" s="256" t="s">
        <v>8483</v>
      </c>
      <c r="F3823" s="256" t="s">
        <v>8481</v>
      </c>
      <c r="G3823" s="257">
        <v>163</v>
      </c>
      <c r="I3823" s="257">
        <v>65165.9</v>
      </c>
    </row>
    <row r="3824" spans="3:9" x14ac:dyDescent="0.2">
      <c r="C3824" s="255">
        <v>45710</v>
      </c>
      <c r="D3824" s="256" t="s">
        <v>8484</v>
      </c>
      <c r="E3824" s="256" t="s">
        <v>8485</v>
      </c>
      <c r="F3824" s="256" t="s">
        <v>8486</v>
      </c>
      <c r="G3824" s="257">
        <v>338.88</v>
      </c>
      <c r="I3824" s="257">
        <v>64827.02</v>
      </c>
    </row>
    <row r="3825" spans="3:9" x14ac:dyDescent="0.2">
      <c r="C3825" s="255">
        <v>45710</v>
      </c>
      <c r="D3825" s="256" t="s">
        <v>8487</v>
      </c>
      <c r="E3825" s="256" t="s">
        <v>8488</v>
      </c>
      <c r="F3825" s="256" t="s">
        <v>8486</v>
      </c>
      <c r="G3825" s="257">
        <v>269</v>
      </c>
      <c r="I3825" s="257">
        <v>64558.02</v>
      </c>
    </row>
    <row r="3826" spans="3:9" x14ac:dyDescent="0.2">
      <c r="C3826" s="255">
        <v>45710</v>
      </c>
      <c r="D3826" s="256" t="s">
        <v>8489</v>
      </c>
      <c r="E3826" s="256" t="s">
        <v>8490</v>
      </c>
      <c r="F3826" s="256" t="s">
        <v>8486</v>
      </c>
      <c r="G3826" s="257">
        <v>4821</v>
      </c>
      <c r="I3826" s="257">
        <v>59737.02</v>
      </c>
    </row>
    <row r="3827" spans="3:9" x14ac:dyDescent="0.2">
      <c r="C3827" s="255">
        <v>45711</v>
      </c>
      <c r="D3827" s="256" t="s">
        <v>8491</v>
      </c>
      <c r="E3827" s="256" t="s">
        <v>8492</v>
      </c>
      <c r="F3827" s="256" t="s">
        <v>8493</v>
      </c>
      <c r="G3827" s="257">
        <v>283.23</v>
      </c>
      <c r="I3827" s="257">
        <v>59453.79</v>
      </c>
    </row>
    <row r="3828" spans="3:9" x14ac:dyDescent="0.2">
      <c r="C3828" s="255">
        <v>45712</v>
      </c>
      <c r="D3828" s="256" t="s">
        <v>8494</v>
      </c>
      <c r="E3828" s="256" t="s">
        <v>8495</v>
      </c>
      <c r="F3828" s="256" t="s">
        <v>8496</v>
      </c>
      <c r="G3828" s="257">
        <v>52</v>
      </c>
      <c r="I3828" s="257">
        <v>59401.79</v>
      </c>
    </row>
    <row r="3829" spans="3:9" x14ac:dyDescent="0.2">
      <c r="C3829" s="255">
        <v>45712</v>
      </c>
      <c r="D3829" s="256" t="s">
        <v>8497</v>
      </c>
      <c r="E3829" s="256" t="s">
        <v>8498</v>
      </c>
      <c r="F3829" s="256" t="s">
        <v>8496</v>
      </c>
      <c r="G3829" s="257">
        <v>79</v>
      </c>
      <c r="I3829" s="257">
        <v>59322.79</v>
      </c>
    </row>
    <row r="3830" spans="3:9" x14ac:dyDescent="0.2">
      <c r="C3830" s="255">
        <v>45712</v>
      </c>
      <c r="D3830" s="256" t="s">
        <v>8499</v>
      </c>
      <c r="E3830" s="256" t="s">
        <v>8500</v>
      </c>
      <c r="F3830" s="256" t="s">
        <v>8496</v>
      </c>
      <c r="G3830" s="257">
        <v>100</v>
      </c>
      <c r="I3830" s="257">
        <v>59222.79</v>
      </c>
    </row>
    <row r="3831" spans="3:9" x14ac:dyDescent="0.2">
      <c r="C3831" s="255">
        <v>45712</v>
      </c>
      <c r="D3831" s="256" t="s">
        <v>8501</v>
      </c>
      <c r="E3831" s="256" t="s">
        <v>8502</v>
      </c>
      <c r="F3831" s="256" t="s">
        <v>8496</v>
      </c>
      <c r="G3831" s="257">
        <v>78</v>
      </c>
      <c r="I3831" s="257">
        <v>59144.79</v>
      </c>
    </row>
    <row r="3832" spans="3:9" x14ac:dyDescent="0.2">
      <c r="C3832" s="255">
        <v>45712</v>
      </c>
      <c r="D3832" s="256" t="s">
        <v>8503</v>
      </c>
      <c r="E3832" s="256" t="s">
        <v>8504</v>
      </c>
      <c r="F3832" s="256" t="s">
        <v>8496</v>
      </c>
      <c r="G3832" s="257">
        <v>305</v>
      </c>
      <c r="I3832" s="257">
        <v>58839.79</v>
      </c>
    </row>
    <row r="3833" spans="3:9" x14ac:dyDescent="0.2">
      <c r="C3833" s="255">
        <v>45713</v>
      </c>
      <c r="D3833" s="256" t="s">
        <v>8505</v>
      </c>
      <c r="E3833" s="256" t="s">
        <v>8506</v>
      </c>
      <c r="F3833" s="256" t="s">
        <v>8507</v>
      </c>
      <c r="G3833" s="257">
        <v>172.59</v>
      </c>
      <c r="I3833" s="257">
        <v>58667.199999999997</v>
      </c>
    </row>
    <row r="3834" spans="3:9" x14ac:dyDescent="0.2">
      <c r="C3834" s="255">
        <v>45713</v>
      </c>
      <c r="D3834" s="256" t="s">
        <v>8508</v>
      </c>
      <c r="E3834" s="256" t="s">
        <v>8509</v>
      </c>
      <c r="F3834" s="256" t="s">
        <v>8507</v>
      </c>
      <c r="G3834" s="257">
        <v>35</v>
      </c>
      <c r="I3834" s="257">
        <v>58632.2</v>
      </c>
    </row>
    <row r="3835" spans="3:9" x14ac:dyDescent="0.2">
      <c r="C3835" s="255">
        <v>45713</v>
      </c>
      <c r="D3835" s="256" t="s">
        <v>8510</v>
      </c>
      <c r="E3835" s="256" t="s">
        <v>8511</v>
      </c>
      <c r="F3835" s="256" t="s">
        <v>8507</v>
      </c>
      <c r="G3835" s="257">
        <v>90</v>
      </c>
      <c r="I3835" s="257">
        <v>58542.2</v>
      </c>
    </row>
    <row r="3836" spans="3:9" x14ac:dyDescent="0.2">
      <c r="C3836" s="255">
        <v>45713</v>
      </c>
      <c r="D3836" s="256" t="s">
        <v>8512</v>
      </c>
      <c r="E3836" s="256" t="s">
        <v>8513</v>
      </c>
      <c r="F3836" s="256" t="s">
        <v>8507</v>
      </c>
      <c r="G3836" s="257">
        <v>135</v>
      </c>
      <c r="I3836" s="257">
        <v>58407.199999999997</v>
      </c>
    </row>
    <row r="3837" spans="3:9" x14ac:dyDescent="0.2">
      <c r="C3837" s="255">
        <v>45713</v>
      </c>
      <c r="D3837" s="256" t="s">
        <v>8514</v>
      </c>
      <c r="E3837" s="256" t="s">
        <v>8515</v>
      </c>
      <c r="F3837" s="256" t="s">
        <v>8507</v>
      </c>
      <c r="G3837" s="257">
        <v>282.02</v>
      </c>
      <c r="I3837" s="257">
        <v>58125.18</v>
      </c>
    </row>
    <row r="3838" spans="3:9" x14ac:dyDescent="0.2">
      <c r="C3838" s="255">
        <v>45714</v>
      </c>
      <c r="D3838" s="256" t="s">
        <v>8516</v>
      </c>
      <c r="E3838" s="256" t="s">
        <v>8517</v>
      </c>
      <c r="F3838" s="256" t="s">
        <v>8518</v>
      </c>
      <c r="G3838" s="257">
        <v>538</v>
      </c>
      <c r="I3838" s="257">
        <v>57587.18</v>
      </c>
    </row>
    <row r="3839" spans="3:9" x14ac:dyDescent="0.2">
      <c r="C3839" s="255">
        <v>45714</v>
      </c>
      <c r="D3839" s="256" t="s">
        <v>8519</v>
      </c>
      <c r="E3839" s="256" t="s">
        <v>8520</v>
      </c>
      <c r="F3839" s="256" t="s">
        <v>8518</v>
      </c>
      <c r="G3839" s="257">
        <v>67</v>
      </c>
      <c r="I3839" s="257">
        <v>57520.18</v>
      </c>
    </row>
    <row r="3840" spans="3:9" x14ac:dyDescent="0.2">
      <c r="C3840" s="255">
        <v>45714</v>
      </c>
      <c r="D3840" s="256" t="s">
        <v>8521</v>
      </c>
      <c r="E3840" s="256" t="s">
        <v>8522</v>
      </c>
      <c r="F3840" s="256" t="s">
        <v>8518</v>
      </c>
      <c r="G3840" s="257">
        <v>77</v>
      </c>
      <c r="I3840" s="257">
        <v>57443.18</v>
      </c>
    </row>
    <row r="3841" spans="3:10" x14ac:dyDescent="0.2">
      <c r="C3841" s="255">
        <v>45714</v>
      </c>
      <c r="D3841" s="256" t="s">
        <v>8523</v>
      </c>
      <c r="E3841" s="256" t="s">
        <v>8524</v>
      </c>
      <c r="F3841" s="256" t="s">
        <v>8518</v>
      </c>
      <c r="G3841" s="257">
        <v>66</v>
      </c>
      <c r="I3841" s="257">
        <v>57377.18</v>
      </c>
    </row>
    <row r="3842" spans="3:10" x14ac:dyDescent="0.2">
      <c r="C3842" s="255">
        <v>45714</v>
      </c>
      <c r="D3842" s="256" t="s">
        <v>8525</v>
      </c>
      <c r="E3842" s="256" t="s">
        <v>8526</v>
      </c>
      <c r="F3842" s="256" t="s">
        <v>8518</v>
      </c>
      <c r="G3842" s="257">
        <v>862.66</v>
      </c>
      <c r="I3842" s="257">
        <v>56514.52</v>
      </c>
    </row>
    <row r="3843" spans="3:10" x14ac:dyDescent="0.2">
      <c r="C3843" s="255">
        <v>45714</v>
      </c>
      <c r="D3843" s="256" t="s">
        <v>8527</v>
      </c>
      <c r="E3843" s="256" t="s">
        <v>8528</v>
      </c>
      <c r="F3843" s="256" t="s">
        <v>8518</v>
      </c>
      <c r="G3843" s="257">
        <v>540</v>
      </c>
      <c r="I3843" s="257">
        <v>55974.52</v>
      </c>
    </row>
    <row r="3844" spans="3:10" x14ac:dyDescent="0.2">
      <c r="C3844" s="255">
        <v>45714</v>
      </c>
      <c r="D3844" s="256" t="s">
        <v>8529</v>
      </c>
      <c r="E3844" s="256" t="s">
        <v>8530</v>
      </c>
      <c r="F3844" s="256" t="s">
        <v>8518</v>
      </c>
      <c r="G3844" s="257">
        <v>277.52</v>
      </c>
      <c r="I3844" s="257">
        <v>55697</v>
      </c>
    </row>
    <row r="3845" spans="3:10" x14ac:dyDescent="0.2">
      <c r="C3845" s="255">
        <v>45715</v>
      </c>
      <c r="D3845" s="256" t="s">
        <v>8531</v>
      </c>
      <c r="E3845" s="256" t="s">
        <v>8532</v>
      </c>
      <c r="F3845" s="256" t="s">
        <v>8533</v>
      </c>
      <c r="G3845" s="257">
        <v>120</v>
      </c>
      <c r="I3845" s="257">
        <v>55577</v>
      </c>
    </row>
    <row r="3846" spans="3:10" x14ac:dyDescent="0.2">
      <c r="C3846" s="255">
        <v>45715</v>
      </c>
      <c r="D3846" s="256" t="s">
        <v>8534</v>
      </c>
      <c r="E3846" s="256" t="s">
        <v>8535</v>
      </c>
      <c r="F3846" s="256" t="s">
        <v>8533</v>
      </c>
      <c r="G3846" s="257">
        <v>70</v>
      </c>
      <c r="I3846" s="257">
        <v>55507</v>
      </c>
    </row>
    <row r="3847" spans="3:10" x14ac:dyDescent="0.2">
      <c r="C3847" s="255">
        <v>45715</v>
      </c>
      <c r="D3847" s="256" t="s">
        <v>8536</v>
      </c>
      <c r="E3847" s="256" t="s">
        <v>8537</v>
      </c>
      <c r="F3847" s="256" t="s">
        <v>8533</v>
      </c>
      <c r="G3847" s="257">
        <v>1060.82</v>
      </c>
      <c r="I3847" s="257">
        <v>54446.18</v>
      </c>
    </row>
    <row r="3848" spans="3:10" x14ac:dyDescent="0.2">
      <c r="C3848" s="255">
        <v>45715</v>
      </c>
      <c r="D3848" s="256" t="s">
        <v>8538</v>
      </c>
      <c r="E3848" s="256" t="s">
        <v>8539</v>
      </c>
      <c r="F3848" s="256" t="s">
        <v>8533</v>
      </c>
      <c r="G3848" s="257">
        <v>36</v>
      </c>
      <c r="I3848" s="257">
        <v>54410.18</v>
      </c>
    </row>
    <row r="3849" spans="3:10" x14ac:dyDescent="0.2">
      <c r="C3849" s="255">
        <v>45715</v>
      </c>
      <c r="D3849" s="256" t="s">
        <v>8540</v>
      </c>
      <c r="E3849" s="256" t="s">
        <v>8541</v>
      </c>
      <c r="F3849" s="256" t="s">
        <v>8533</v>
      </c>
      <c r="G3849" s="257">
        <v>20</v>
      </c>
      <c r="I3849" s="257">
        <v>54390.18</v>
      </c>
    </row>
    <row r="3850" spans="3:10" x14ac:dyDescent="0.2">
      <c r="C3850" s="255">
        <v>45715</v>
      </c>
      <c r="D3850" s="256" t="s">
        <v>8542</v>
      </c>
      <c r="E3850" s="256" t="s">
        <v>8543</v>
      </c>
      <c r="F3850" s="256" t="s">
        <v>8533</v>
      </c>
      <c r="G3850" s="257">
        <v>93</v>
      </c>
      <c r="I3850" s="257">
        <v>54297.18</v>
      </c>
    </row>
    <row r="3851" spans="3:10" x14ac:dyDescent="0.2">
      <c r="C3851" s="255">
        <v>45716</v>
      </c>
      <c r="D3851" s="256" t="s">
        <v>8304</v>
      </c>
      <c r="E3851" s="256" t="s">
        <v>8544</v>
      </c>
      <c r="F3851" s="256" t="s">
        <v>8545</v>
      </c>
      <c r="H3851" s="257">
        <v>75000</v>
      </c>
      <c r="I3851" s="257">
        <v>129297.18</v>
      </c>
      <c r="J3851" s="256" t="s">
        <v>330</v>
      </c>
    </row>
    <row r="3852" spans="3:10" x14ac:dyDescent="0.2">
      <c r="C3852" s="255">
        <v>45716</v>
      </c>
      <c r="D3852" s="256" t="s">
        <v>8546</v>
      </c>
      <c r="E3852" s="256" t="s">
        <v>8547</v>
      </c>
      <c r="F3852" s="256" t="s">
        <v>8545</v>
      </c>
      <c r="G3852" s="257">
        <v>221</v>
      </c>
      <c r="I3852" s="257">
        <v>129076.18</v>
      </c>
    </row>
    <row r="3853" spans="3:10" x14ac:dyDescent="0.2">
      <c r="C3853" s="255">
        <v>45716</v>
      </c>
      <c r="D3853" s="256" t="s">
        <v>8548</v>
      </c>
      <c r="E3853" s="256" t="s">
        <v>8549</v>
      </c>
      <c r="F3853" s="256" t="s">
        <v>8545</v>
      </c>
      <c r="G3853" s="257">
        <v>273</v>
      </c>
      <c r="I3853" s="257">
        <v>128803.18</v>
      </c>
    </row>
    <row r="3854" spans="3:10" x14ac:dyDescent="0.2">
      <c r="C3854" s="255">
        <v>45716</v>
      </c>
      <c r="D3854" s="256" t="s">
        <v>8550</v>
      </c>
      <c r="E3854" s="256" t="s">
        <v>8551</v>
      </c>
      <c r="F3854" s="256" t="s">
        <v>8545</v>
      </c>
      <c r="G3854" s="257">
        <v>425</v>
      </c>
      <c r="I3854" s="257">
        <v>128378.18</v>
      </c>
    </row>
    <row r="3855" spans="3:10" x14ac:dyDescent="0.2">
      <c r="C3855" s="255">
        <v>45717</v>
      </c>
      <c r="D3855" s="256" t="s">
        <v>8552</v>
      </c>
      <c r="E3855" s="256" t="s">
        <v>8553</v>
      </c>
      <c r="F3855" s="256" t="s">
        <v>8554</v>
      </c>
      <c r="G3855" s="257">
        <v>343</v>
      </c>
      <c r="I3855" s="257">
        <v>128035.18</v>
      </c>
    </row>
    <row r="3856" spans="3:10" x14ac:dyDescent="0.2">
      <c r="C3856" s="255">
        <v>45717</v>
      </c>
      <c r="D3856" s="256" t="s">
        <v>8555</v>
      </c>
      <c r="E3856" s="256" t="s">
        <v>8556</v>
      </c>
      <c r="F3856" s="256" t="s">
        <v>8554</v>
      </c>
      <c r="G3856" s="257">
        <v>40</v>
      </c>
      <c r="I3856" s="257">
        <v>127995.18</v>
      </c>
    </row>
    <row r="3857" spans="3:9" x14ac:dyDescent="0.2">
      <c r="C3857" s="255">
        <v>45717</v>
      </c>
      <c r="D3857" s="256" t="s">
        <v>8557</v>
      </c>
      <c r="E3857" s="256" t="s">
        <v>8558</v>
      </c>
      <c r="F3857" s="256" t="s">
        <v>8554</v>
      </c>
      <c r="G3857" s="257">
        <v>347</v>
      </c>
      <c r="I3857" s="257">
        <v>127648.18</v>
      </c>
    </row>
    <row r="3858" spans="3:9" x14ac:dyDescent="0.2">
      <c r="C3858" s="255">
        <v>45717</v>
      </c>
      <c r="D3858" s="256" t="s">
        <v>8559</v>
      </c>
      <c r="E3858" s="256" t="s">
        <v>8560</v>
      </c>
      <c r="F3858" s="256" t="s">
        <v>8554</v>
      </c>
      <c r="G3858" s="257">
        <v>145</v>
      </c>
      <c r="I3858" s="257">
        <v>127503.18</v>
      </c>
    </row>
    <row r="3859" spans="3:9" x14ac:dyDescent="0.2">
      <c r="C3859" s="255">
        <v>45717</v>
      </c>
      <c r="D3859" s="256" t="s">
        <v>8561</v>
      </c>
      <c r="E3859" s="256" t="s">
        <v>8562</v>
      </c>
      <c r="F3859" s="256" t="s">
        <v>8554</v>
      </c>
      <c r="G3859" s="257">
        <v>229</v>
      </c>
      <c r="I3859" s="257">
        <v>127274.18</v>
      </c>
    </row>
    <row r="3860" spans="3:9" x14ac:dyDescent="0.2">
      <c r="C3860" s="255">
        <v>45717</v>
      </c>
      <c r="D3860" s="256" t="s">
        <v>8563</v>
      </c>
      <c r="E3860" s="256" t="s">
        <v>8564</v>
      </c>
      <c r="F3860" s="256" t="s">
        <v>8565</v>
      </c>
      <c r="G3860" s="257">
        <v>380</v>
      </c>
      <c r="I3860" s="257">
        <v>126894.18</v>
      </c>
    </row>
    <row r="3861" spans="3:9" x14ac:dyDescent="0.2">
      <c r="C3861" s="255">
        <v>45718</v>
      </c>
      <c r="D3861" s="256" t="s">
        <v>8566</v>
      </c>
      <c r="E3861" s="256" t="s">
        <v>8567</v>
      </c>
      <c r="F3861" s="256" t="s">
        <v>8565</v>
      </c>
      <c r="G3861" s="257">
        <v>147</v>
      </c>
      <c r="I3861" s="257">
        <v>126747.18</v>
      </c>
    </row>
    <row r="3862" spans="3:9" x14ac:dyDescent="0.2">
      <c r="C3862" s="255">
        <v>45718</v>
      </c>
      <c r="D3862" s="256" t="s">
        <v>8568</v>
      </c>
      <c r="E3862" s="256" t="s">
        <v>8569</v>
      </c>
      <c r="F3862" s="256" t="s">
        <v>8565</v>
      </c>
      <c r="G3862" s="257">
        <v>731</v>
      </c>
      <c r="I3862" s="257">
        <v>126016.18</v>
      </c>
    </row>
    <row r="3863" spans="3:9" x14ac:dyDescent="0.2">
      <c r="C3863" s="255">
        <v>45718</v>
      </c>
      <c r="D3863" s="256" t="s">
        <v>8570</v>
      </c>
      <c r="E3863" s="256" t="s">
        <v>8571</v>
      </c>
      <c r="F3863" s="256" t="s">
        <v>8565</v>
      </c>
      <c r="H3863" s="257">
        <v>48</v>
      </c>
      <c r="I3863" s="257">
        <v>126064.18</v>
      </c>
    </row>
    <row r="3864" spans="3:9" x14ac:dyDescent="0.2">
      <c r="C3864" s="255">
        <v>45718</v>
      </c>
      <c r="D3864" s="256" t="s">
        <v>8572</v>
      </c>
      <c r="E3864" s="256" t="s">
        <v>8573</v>
      </c>
      <c r="F3864" s="256" t="s">
        <v>8565</v>
      </c>
      <c r="H3864" s="257">
        <v>18</v>
      </c>
      <c r="I3864" s="257">
        <v>126082.18</v>
      </c>
    </row>
    <row r="3865" spans="3:9" x14ac:dyDescent="0.2">
      <c r="C3865" s="255">
        <v>45718</v>
      </c>
      <c r="D3865" s="256" t="s">
        <v>8574</v>
      </c>
      <c r="E3865" s="256" t="s">
        <v>8575</v>
      </c>
      <c r="F3865" s="256" t="s">
        <v>8565</v>
      </c>
      <c r="H3865" s="257">
        <v>17</v>
      </c>
      <c r="I3865" s="257">
        <v>126099.18</v>
      </c>
    </row>
    <row r="3866" spans="3:9" x14ac:dyDescent="0.2">
      <c r="C3866" s="255">
        <v>45718</v>
      </c>
      <c r="D3866" s="256" t="s">
        <v>8576</v>
      </c>
      <c r="E3866" s="256" t="s">
        <v>8577</v>
      </c>
      <c r="F3866" s="256" t="s">
        <v>8565</v>
      </c>
      <c r="H3866" s="257">
        <v>4</v>
      </c>
      <c r="I3866" s="257">
        <v>126103.18</v>
      </c>
    </row>
    <row r="3867" spans="3:9" x14ac:dyDescent="0.2">
      <c r="C3867" s="255">
        <v>45718</v>
      </c>
      <c r="D3867" s="256" t="s">
        <v>8578</v>
      </c>
      <c r="E3867" s="256" t="s">
        <v>8579</v>
      </c>
      <c r="F3867" s="256" t="s">
        <v>8565</v>
      </c>
      <c r="G3867" s="257">
        <v>28000</v>
      </c>
      <c r="I3867" s="257">
        <v>98103.18</v>
      </c>
    </row>
    <row r="3868" spans="3:9" x14ac:dyDescent="0.2">
      <c r="C3868" s="255">
        <v>45718</v>
      </c>
      <c r="D3868" s="256" t="s">
        <v>8580</v>
      </c>
      <c r="E3868" s="256" t="s">
        <v>8581</v>
      </c>
      <c r="F3868" s="256" t="s">
        <v>8565</v>
      </c>
      <c r="G3868" s="257">
        <v>1048</v>
      </c>
      <c r="I3868" s="257">
        <v>97055.18</v>
      </c>
    </row>
    <row r="3869" spans="3:9" x14ac:dyDescent="0.2">
      <c r="C3869" s="255">
        <v>45719</v>
      </c>
      <c r="D3869" s="256" t="s">
        <v>8582</v>
      </c>
      <c r="E3869" s="256" t="s">
        <v>8583</v>
      </c>
      <c r="F3869" s="256" t="s">
        <v>8584</v>
      </c>
      <c r="G3869" s="257">
        <v>1220.25</v>
      </c>
      <c r="I3869" s="257">
        <v>95834.93</v>
      </c>
    </row>
    <row r="3870" spans="3:9" x14ac:dyDescent="0.2">
      <c r="C3870" s="255">
        <v>45719</v>
      </c>
      <c r="D3870" s="256" t="s">
        <v>8585</v>
      </c>
      <c r="E3870" s="256" t="s">
        <v>8586</v>
      </c>
      <c r="F3870" s="256" t="s">
        <v>8584</v>
      </c>
      <c r="G3870" s="257">
        <v>131</v>
      </c>
      <c r="I3870" s="257">
        <v>95703.93</v>
      </c>
    </row>
    <row r="3871" spans="3:9" x14ac:dyDescent="0.2">
      <c r="C3871" s="255">
        <v>45719</v>
      </c>
      <c r="D3871" s="256" t="s">
        <v>8587</v>
      </c>
      <c r="E3871" s="256" t="s">
        <v>8588</v>
      </c>
      <c r="F3871" s="256" t="s">
        <v>8584</v>
      </c>
      <c r="G3871" s="257">
        <v>20</v>
      </c>
      <c r="I3871" s="257">
        <v>95683.93</v>
      </c>
    </row>
    <row r="3872" spans="3:9" x14ac:dyDescent="0.2">
      <c r="C3872" s="255">
        <v>45719</v>
      </c>
      <c r="D3872" s="256" t="s">
        <v>8589</v>
      </c>
      <c r="E3872" s="256" t="s">
        <v>8590</v>
      </c>
      <c r="F3872" s="256" t="s">
        <v>8584</v>
      </c>
      <c r="G3872" s="257">
        <v>129</v>
      </c>
      <c r="I3872" s="257">
        <v>95554.93</v>
      </c>
    </row>
    <row r="3873" spans="3:9" x14ac:dyDescent="0.2">
      <c r="C3873" s="255">
        <v>45719</v>
      </c>
      <c r="D3873" s="256" t="s">
        <v>8591</v>
      </c>
      <c r="E3873" s="256" t="s">
        <v>8592</v>
      </c>
      <c r="F3873" s="256" t="s">
        <v>8584</v>
      </c>
      <c r="G3873" s="257">
        <v>80</v>
      </c>
      <c r="I3873" s="257">
        <v>95474.93</v>
      </c>
    </row>
    <row r="3874" spans="3:9" x14ac:dyDescent="0.2">
      <c r="C3874" s="255">
        <v>45720</v>
      </c>
      <c r="D3874" s="256" t="s">
        <v>8593</v>
      </c>
      <c r="E3874" s="256" t="s">
        <v>8594</v>
      </c>
      <c r="F3874" s="256" t="s">
        <v>8595</v>
      </c>
      <c r="G3874" s="257">
        <v>73</v>
      </c>
      <c r="I3874" s="257">
        <v>95401.93</v>
      </c>
    </row>
    <row r="3875" spans="3:9" x14ac:dyDescent="0.2">
      <c r="C3875" s="255">
        <v>45720</v>
      </c>
      <c r="D3875" s="256" t="s">
        <v>8596</v>
      </c>
      <c r="E3875" s="256" t="s">
        <v>8597</v>
      </c>
      <c r="F3875" s="256" t="s">
        <v>8595</v>
      </c>
      <c r="G3875" s="257">
        <v>99</v>
      </c>
      <c r="I3875" s="257">
        <v>95302.93</v>
      </c>
    </row>
    <row r="3876" spans="3:9" x14ac:dyDescent="0.2">
      <c r="C3876" s="255">
        <v>45720</v>
      </c>
      <c r="D3876" s="256" t="s">
        <v>8598</v>
      </c>
      <c r="E3876" s="256" t="s">
        <v>8599</v>
      </c>
      <c r="F3876" s="256" t="s">
        <v>8595</v>
      </c>
      <c r="G3876" s="257">
        <v>69</v>
      </c>
      <c r="I3876" s="257">
        <v>95233.93</v>
      </c>
    </row>
    <row r="3877" spans="3:9" x14ac:dyDescent="0.2">
      <c r="C3877" s="255">
        <v>45720</v>
      </c>
      <c r="D3877" s="256" t="s">
        <v>8600</v>
      </c>
      <c r="E3877" s="256" t="s">
        <v>8601</v>
      </c>
      <c r="F3877" s="256" t="s">
        <v>8595</v>
      </c>
      <c r="G3877" s="257">
        <v>310.02</v>
      </c>
      <c r="I3877" s="257">
        <v>94923.91</v>
      </c>
    </row>
    <row r="3878" spans="3:9" x14ac:dyDescent="0.2">
      <c r="C3878" s="255">
        <v>45721</v>
      </c>
      <c r="D3878" s="256" t="s">
        <v>8602</v>
      </c>
      <c r="E3878" s="256" t="s">
        <v>8603</v>
      </c>
      <c r="F3878" s="256" t="s">
        <v>8604</v>
      </c>
      <c r="G3878" s="257">
        <v>131</v>
      </c>
      <c r="I3878" s="257">
        <v>94792.91</v>
      </c>
    </row>
    <row r="3879" spans="3:9" x14ac:dyDescent="0.2">
      <c r="C3879" s="255">
        <v>45721</v>
      </c>
      <c r="D3879" s="256" t="s">
        <v>8605</v>
      </c>
      <c r="E3879" s="256" t="s">
        <v>8606</v>
      </c>
      <c r="F3879" s="256" t="s">
        <v>8604</v>
      </c>
      <c r="G3879" s="257">
        <v>74</v>
      </c>
      <c r="I3879" s="257">
        <v>94718.91</v>
      </c>
    </row>
    <row r="3880" spans="3:9" x14ac:dyDescent="0.2">
      <c r="C3880" s="255">
        <v>45722</v>
      </c>
      <c r="D3880" s="256" t="s">
        <v>8607</v>
      </c>
      <c r="E3880" s="256" t="s">
        <v>8608</v>
      </c>
      <c r="F3880" s="256" t="s">
        <v>8609</v>
      </c>
      <c r="G3880" s="257">
        <v>76</v>
      </c>
      <c r="I3880" s="257">
        <v>94642.91</v>
      </c>
    </row>
    <row r="3881" spans="3:9" x14ac:dyDescent="0.2">
      <c r="C3881" s="255">
        <v>45722</v>
      </c>
      <c r="D3881" s="256" t="s">
        <v>8610</v>
      </c>
      <c r="E3881" s="256" t="s">
        <v>8611</v>
      </c>
      <c r="F3881" s="256" t="s">
        <v>8609</v>
      </c>
      <c r="G3881" s="257">
        <v>131</v>
      </c>
      <c r="I3881" s="257">
        <v>94511.91</v>
      </c>
    </row>
    <row r="3882" spans="3:9" x14ac:dyDescent="0.2">
      <c r="C3882" s="255">
        <v>45722</v>
      </c>
      <c r="D3882" s="256" t="s">
        <v>8612</v>
      </c>
      <c r="E3882" s="256" t="s">
        <v>8613</v>
      </c>
      <c r="F3882" s="256" t="s">
        <v>8609</v>
      </c>
      <c r="G3882" s="257">
        <v>40</v>
      </c>
      <c r="I3882" s="257">
        <v>94471.91</v>
      </c>
    </row>
    <row r="3883" spans="3:9" x14ac:dyDescent="0.2">
      <c r="C3883" s="255">
        <v>45722</v>
      </c>
      <c r="D3883" s="256" t="s">
        <v>8614</v>
      </c>
      <c r="E3883" s="256" t="s">
        <v>8615</v>
      </c>
      <c r="F3883" s="256" t="s">
        <v>8609</v>
      </c>
      <c r="G3883" s="257">
        <v>72</v>
      </c>
      <c r="I3883" s="257">
        <v>94399.91</v>
      </c>
    </row>
    <row r="3884" spans="3:9" x14ac:dyDescent="0.2">
      <c r="C3884" s="255">
        <v>45722</v>
      </c>
      <c r="D3884" s="256" t="s">
        <v>8616</v>
      </c>
      <c r="E3884" s="256" t="s">
        <v>8617</v>
      </c>
      <c r="F3884" s="256" t="s">
        <v>8609</v>
      </c>
      <c r="G3884" s="257">
        <v>162.32</v>
      </c>
      <c r="I3884" s="257">
        <v>94237.59</v>
      </c>
    </row>
    <row r="3885" spans="3:9" x14ac:dyDescent="0.2">
      <c r="C3885" s="255">
        <v>45722</v>
      </c>
      <c r="D3885" s="256" t="s">
        <v>8618</v>
      </c>
      <c r="E3885" s="256" t="s">
        <v>8619</v>
      </c>
      <c r="F3885" s="256" t="s">
        <v>8609</v>
      </c>
      <c r="G3885" s="257">
        <v>75</v>
      </c>
      <c r="I3885" s="257">
        <v>94162.59</v>
      </c>
    </row>
    <row r="3886" spans="3:9" x14ac:dyDescent="0.2">
      <c r="C3886" s="255">
        <v>45723</v>
      </c>
      <c r="D3886" s="256" t="s">
        <v>8620</v>
      </c>
      <c r="E3886" s="256" t="s">
        <v>8621</v>
      </c>
      <c r="F3886" s="256" t="s">
        <v>8622</v>
      </c>
      <c r="G3886" s="257">
        <v>90</v>
      </c>
      <c r="I3886" s="257">
        <v>94072.59</v>
      </c>
    </row>
    <row r="3887" spans="3:9" x14ac:dyDescent="0.2">
      <c r="C3887" s="255">
        <v>45723</v>
      </c>
      <c r="D3887" s="256" t="s">
        <v>8623</v>
      </c>
      <c r="E3887" s="256" t="s">
        <v>8624</v>
      </c>
      <c r="F3887" s="256" t="s">
        <v>8622</v>
      </c>
      <c r="G3887" s="257">
        <v>118</v>
      </c>
      <c r="I3887" s="257">
        <v>93954.59</v>
      </c>
    </row>
    <row r="3888" spans="3:9" x14ac:dyDescent="0.2">
      <c r="C3888" s="255">
        <v>45723</v>
      </c>
      <c r="D3888" s="256" t="s">
        <v>8625</v>
      </c>
      <c r="E3888" s="256" t="s">
        <v>8626</v>
      </c>
      <c r="F3888" s="256" t="s">
        <v>8622</v>
      </c>
      <c r="G3888" s="257">
        <v>116</v>
      </c>
      <c r="I3888" s="257">
        <v>93838.59</v>
      </c>
    </row>
    <row r="3889" spans="3:9" x14ac:dyDescent="0.2">
      <c r="C3889" s="255">
        <v>45723</v>
      </c>
      <c r="D3889" s="256" t="s">
        <v>8627</v>
      </c>
      <c r="E3889" s="256" t="s">
        <v>8628</v>
      </c>
      <c r="F3889" s="256" t="s">
        <v>8622</v>
      </c>
      <c r="G3889" s="257">
        <v>40</v>
      </c>
      <c r="I3889" s="257">
        <v>93798.59</v>
      </c>
    </row>
    <row r="3890" spans="3:9" x14ac:dyDescent="0.2">
      <c r="C3890" s="255">
        <v>45724</v>
      </c>
      <c r="D3890" s="256" t="s">
        <v>8629</v>
      </c>
      <c r="E3890" s="256" t="s">
        <v>8630</v>
      </c>
      <c r="F3890" s="256" t="s">
        <v>8631</v>
      </c>
      <c r="G3890" s="257">
        <v>20</v>
      </c>
      <c r="I3890" s="257">
        <v>93778.59</v>
      </c>
    </row>
    <row r="3891" spans="3:9" x14ac:dyDescent="0.2">
      <c r="C3891" s="255">
        <v>45724</v>
      </c>
      <c r="D3891" s="256" t="s">
        <v>8632</v>
      </c>
      <c r="E3891" s="256" t="s">
        <v>8633</v>
      </c>
      <c r="F3891" s="256" t="s">
        <v>8631</v>
      </c>
      <c r="G3891" s="257">
        <v>357.99</v>
      </c>
      <c r="I3891" s="257">
        <v>93420.6</v>
      </c>
    </row>
    <row r="3892" spans="3:9" x14ac:dyDescent="0.2">
      <c r="C3892" s="255">
        <v>45725</v>
      </c>
      <c r="D3892" s="256" t="s">
        <v>8634</v>
      </c>
      <c r="E3892" s="256" t="s">
        <v>8635</v>
      </c>
      <c r="F3892" s="256" t="s">
        <v>8636</v>
      </c>
      <c r="G3892" s="257">
        <v>262.23</v>
      </c>
      <c r="I3892" s="257">
        <v>93158.37</v>
      </c>
    </row>
    <row r="3893" spans="3:9" x14ac:dyDescent="0.2">
      <c r="C3893" s="255">
        <v>45725</v>
      </c>
      <c r="D3893" s="256" t="s">
        <v>8637</v>
      </c>
      <c r="E3893" s="256" t="s">
        <v>8638</v>
      </c>
      <c r="F3893" s="256" t="s">
        <v>8636</v>
      </c>
      <c r="G3893" s="257">
        <v>20</v>
      </c>
      <c r="I3893" s="257">
        <v>93138.37</v>
      </c>
    </row>
    <row r="3894" spans="3:9" x14ac:dyDescent="0.2">
      <c r="C3894" s="255">
        <v>45725</v>
      </c>
      <c r="D3894" s="256" t="s">
        <v>8639</v>
      </c>
      <c r="E3894" s="256" t="s">
        <v>8640</v>
      </c>
      <c r="F3894" s="256" t="s">
        <v>8636</v>
      </c>
      <c r="G3894" s="257">
        <v>180</v>
      </c>
      <c r="I3894" s="257">
        <v>92958.37</v>
      </c>
    </row>
    <row r="3895" spans="3:9" x14ac:dyDescent="0.2">
      <c r="C3895" s="255">
        <v>45726</v>
      </c>
      <c r="D3895" s="256" t="s">
        <v>8641</v>
      </c>
      <c r="E3895" s="256" t="s">
        <v>8642</v>
      </c>
      <c r="F3895" s="256" t="s">
        <v>8643</v>
      </c>
      <c r="G3895" s="257">
        <v>74</v>
      </c>
      <c r="I3895" s="257">
        <v>92884.37</v>
      </c>
    </row>
    <row r="3896" spans="3:9" x14ac:dyDescent="0.2">
      <c r="C3896" s="255">
        <v>45726</v>
      </c>
      <c r="D3896" s="256" t="s">
        <v>8644</v>
      </c>
      <c r="E3896" s="256" t="s">
        <v>8645</v>
      </c>
      <c r="F3896" s="256" t="s">
        <v>8643</v>
      </c>
      <c r="G3896" s="257">
        <v>84</v>
      </c>
      <c r="I3896" s="257">
        <v>92800.37</v>
      </c>
    </row>
    <row r="3897" spans="3:9" x14ac:dyDescent="0.2">
      <c r="C3897" s="255">
        <v>45726</v>
      </c>
      <c r="D3897" s="256" t="s">
        <v>8646</v>
      </c>
      <c r="E3897" s="256" t="s">
        <v>8647</v>
      </c>
      <c r="F3897" s="256" t="s">
        <v>8643</v>
      </c>
      <c r="G3897" s="257">
        <v>20</v>
      </c>
      <c r="I3897" s="257">
        <v>92780.37</v>
      </c>
    </row>
    <row r="3898" spans="3:9" x14ac:dyDescent="0.2">
      <c r="C3898" s="255">
        <v>45726</v>
      </c>
      <c r="D3898" s="256" t="s">
        <v>8648</v>
      </c>
      <c r="E3898" s="256" t="s">
        <v>8649</v>
      </c>
      <c r="F3898" s="256" t="s">
        <v>8643</v>
      </c>
      <c r="G3898" s="257">
        <v>300</v>
      </c>
      <c r="I3898" s="257">
        <v>92480.37</v>
      </c>
    </row>
    <row r="3899" spans="3:9" x14ac:dyDescent="0.2">
      <c r="C3899" s="255">
        <v>45726</v>
      </c>
      <c r="D3899" s="256" t="s">
        <v>8650</v>
      </c>
      <c r="E3899" s="256" t="s">
        <v>8651</v>
      </c>
      <c r="F3899" s="256" t="s">
        <v>8652</v>
      </c>
      <c r="G3899" s="257">
        <v>230</v>
      </c>
      <c r="I3899" s="257">
        <v>92250.37</v>
      </c>
    </row>
    <row r="3900" spans="3:9" x14ac:dyDescent="0.2">
      <c r="C3900" s="255">
        <v>45727</v>
      </c>
      <c r="D3900" s="256" t="s">
        <v>8653</v>
      </c>
      <c r="E3900" s="256" t="s">
        <v>8654</v>
      </c>
      <c r="F3900" s="256" t="s">
        <v>8652</v>
      </c>
      <c r="G3900" s="257">
        <v>173</v>
      </c>
      <c r="I3900" s="257">
        <v>92077.37</v>
      </c>
    </row>
    <row r="3901" spans="3:9" x14ac:dyDescent="0.2">
      <c r="C3901" s="255">
        <v>45727</v>
      </c>
      <c r="D3901" s="256" t="s">
        <v>8655</v>
      </c>
      <c r="E3901" s="256" t="s">
        <v>8656</v>
      </c>
      <c r="F3901" s="256" t="s">
        <v>8652</v>
      </c>
      <c r="G3901" s="257">
        <v>28</v>
      </c>
      <c r="I3901" s="257">
        <v>92049.37</v>
      </c>
    </row>
    <row r="3902" spans="3:9" x14ac:dyDescent="0.2">
      <c r="C3902" s="255">
        <v>45727</v>
      </c>
      <c r="D3902" s="256" t="s">
        <v>8657</v>
      </c>
      <c r="E3902" s="256" t="s">
        <v>8658</v>
      </c>
      <c r="F3902" s="256" t="s">
        <v>8652</v>
      </c>
      <c r="G3902" s="257">
        <v>481</v>
      </c>
      <c r="I3902" s="257">
        <v>91568.37</v>
      </c>
    </row>
    <row r="3903" spans="3:9" x14ac:dyDescent="0.2">
      <c r="C3903" s="255">
        <v>45727</v>
      </c>
      <c r="D3903" s="256" t="s">
        <v>8659</v>
      </c>
      <c r="E3903" s="256" t="s">
        <v>8660</v>
      </c>
      <c r="F3903" s="256" t="s">
        <v>8661</v>
      </c>
      <c r="H3903" s="257">
        <v>250</v>
      </c>
      <c r="I3903" s="257">
        <v>91818.37</v>
      </c>
    </row>
    <row r="3904" spans="3:9" x14ac:dyDescent="0.2">
      <c r="C3904" s="255">
        <v>45728</v>
      </c>
      <c r="D3904" s="256" t="s">
        <v>8662</v>
      </c>
      <c r="E3904" s="256" t="s">
        <v>8663</v>
      </c>
      <c r="F3904" s="256" t="s">
        <v>8661</v>
      </c>
      <c r="G3904" s="257">
        <v>81</v>
      </c>
      <c r="I3904" s="257">
        <v>91737.37</v>
      </c>
    </row>
    <row r="3905" spans="3:9" x14ac:dyDescent="0.2">
      <c r="C3905" s="255">
        <v>45728</v>
      </c>
      <c r="D3905" s="256" t="s">
        <v>8664</v>
      </c>
      <c r="E3905" s="256" t="s">
        <v>8665</v>
      </c>
      <c r="F3905" s="256" t="s">
        <v>8661</v>
      </c>
      <c r="G3905" s="257">
        <v>74</v>
      </c>
      <c r="I3905" s="257">
        <v>91663.37</v>
      </c>
    </row>
    <row r="3906" spans="3:9" x14ac:dyDescent="0.2">
      <c r="C3906" s="255">
        <v>45728</v>
      </c>
      <c r="D3906" s="256" t="s">
        <v>8666</v>
      </c>
      <c r="E3906" s="256" t="s">
        <v>8667</v>
      </c>
      <c r="F3906" s="256" t="s">
        <v>8661</v>
      </c>
      <c r="G3906" s="257">
        <v>120</v>
      </c>
      <c r="I3906" s="257">
        <v>91543.37</v>
      </c>
    </row>
    <row r="3907" spans="3:9" x14ac:dyDescent="0.2">
      <c r="C3907" s="255">
        <v>45728</v>
      </c>
      <c r="D3907" s="256" t="s">
        <v>8668</v>
      </c>
      <c r="E3907" s="256" t="s">
        <v>8669</v>
      </c>
      <c r="F3907" s="256" t="s">
        <v>8661</v>
      </c>
      <c r="G3907" s="257">
        <v>49</v>
      </c>
      <c r="I3907" s="257">
        <v>91494.37</v>
      </c>
    </row>
    <row r="3908" spans="3:9" x14ac:dyDescent="0.2">
      <c r="C3908" s="255">
        <v>45728</v>
      </c>
      <c r="D3908" s="256" t="s">
        <v>8670</v>
      </c>
      <c r="E3908" s="256" t="s">
        <v>8671</v>
      </c>
      <c r="F3908" s="256" t="s">
        <v>8661</v>
      </c>
      <c r="G3908" s="257">
        <v>99</v>
      </c>
      <c r="I3908" s="257">
        <v>91395.37</v>
      </c>
    </row>
    <row r="3909" spans="3:9" x14ac:dyDescent="0.2">
      <c r="C3909" s="255">
        <v>45728</v>
      </c>
      <c r="D3909" s="256" t="s">
        <v>8672</v>
      </c>
      <c r="E3909" s="256" t="s">
        <v>8673</v>
      </c>
      <c r="F3909" s="256" t="s">
        <v>8661</v>
      </c>
      <c r="G3909" s="257">
        <v>68.98</v>
      </c>
      <c r="I3909" s="257">
        <v>91326.39</v>
      </c>
    </row>
    <row r="3910" spans="3:9" x14ac:dyDescent="0.2">
      <c r="C3910" s="255">
        <v>45729</v>
      </c>
      <c r="D3910" s="256" t="s">
        <v>8674</v>
      </c>
      <c r="E3910" s="256" t="s">
        <v>8675</v>
      </c>
      <c r="F3910" s="256" t="s">
        <v>8676</v>
      </c>
      <c r="G3910" s="257">
        <v>400</v>
      </c>
      <c r="I3910" s="257">
        <v>90926.39</v>
      </c>
    </row>
    <row r="3911" spans="3:9" x14ac:dyDescent="0.2">
      <c r="C3911" s="255">
        <v>45729</v>
      </c>
      <c r="D3911" s="256" t="s">
        <v>8677</v>
      </c>
      <c r="E3911" s="256" t="s">
        <v>8678</v>
      </c>
      <c r="F3911" s="256" t="s">
        <v>8676</v>
      </c>
      <c r="G3911" s="257">
        <v>20</v>
      </c>
      <c r="I3911" s="257">
        <v>90906.39</v>
      </c>
    </row>
    <row r="3912" spans="3:9" x14ac:dyDescent="0.2">
      <c r="C3912" s="255">
        <v>45729</v>
      </c>
      <c r="D3912" s="256" t="s">
        <v>8679</v>
      </c>
      <c r="E3912" s="256" t="s">
        <v>8680</v>
      </c>
      <c r="F3912" s="256" t="s">
        <v>8676</v>
      </c>
      <c r="G3912" s="257">
        <v>22</v>
      </c>
      <c r="I3912" s="257">
        <v>90884.39</v>
      </c>
    </row>
    <row r="3913" spans="3:9" x14ac:dyDescent="0.2">
      <c r="C3913" s="255">
        <v>45731</v>
      </c>
      <c r="D3913" s="256" t="s">
        <v>8681</v>
      </c>
      <c r="E3913" s="256" t="s">
        <v>8682</v>
      </c>
      <c r="F3913" s="256" t="s">
        <v>8683</v>
      </c>
      <c r="G3913" s="257">
        <v>30</v>
      </c>
      <c r="I3913" s="257">
        <v>90854.39</v>
      </c>
    </row>
    <row r="3914" spans="3:9" x14ac:dyDescent="0.2">
      <c r="C3914" s="255">
        <v>45731</v>
      </c>
      <c r="D3914" s="256" t="s">
        <v>8684</v>
      </c>
      <c r="E3914" s="256" t="s">
        <v>8685</v>
      </c>
      <c r="F3914" s="256" t="s">
        <v>8683</v>
      </c>
      <c r="G3914" s="257">
        <v>18</v>
      </c>
      <c r="I3914" s="257">
        <v>90836.39</v>
      </c>
    </row>
    <row r="3915" spans="3:9" x14ac:dyDescent="0.2">
      <c r="C3915" s="255">
        <v>45731</v>
      </c>
      <c r="D3915" s="256" t="s">
        <v>8686</v>
      </c>
      <c r="E3915" s="256" t="s">
        <v>8687</v>
      </c>
      <c r="F3915" s="256" t="s">
        <v>8683</v>
      </c>
      <c r="G3915" s="257">
        <v>30</v>
      </c>
      <c r="I3915" s="257">
        <v>90806.39</v>
      </c>
    </row>
    <row r="3916" spans="3:9" x14ac:dyDescent="0.2">
      <c r="C3916" s="255">
        <v>45731</v>
      </c>
      <c r="D3916" s="256" t="s">
        <v>8688</v>
      </c>
      <c r="E3916" s="256" t="s">
        <v>8689</v>
      </c>
      <c r="F3916" s="256" t="s">
        <v>8683</v>
      </c>
      <c r="G3916" s="257">
        <v>450</v>
      </c>
      <c r="I3916" s="257">
        <v>90356.39</v>
      </c>
    </row>
    <row r="3917" spans="3:9" x14ac:dyDescent="0.2">
      <c r="C3917" s="255">
        <v>45731</v>
      </c>
      <c r="D3917" s="256" t="s">
        <v>8690</v>
      </c>
      <c r="E3917" s="256" t="s">
        <v>8691</v>
      </c>
      <c r="F3917" s="256" t="s">
        <v>8683</v>
      </c>
      <c r="G3917" s="257">
        <v>32</v>
      </c>
      <c r="I3917" s="257">
        <v>90324.39</v>
      </c>
    </row>
    <row r="3918" spans="3:9" x14ac:dyDescent="0.2">
      <c r="C3918" s="255">
        <v>45731</v>
      </c>
      <c r="D3918" s="256" t="s">
        <v>8692</v>
      </c>
      <c r="E3918" s="256" t="s">
        <v>8693</v>
      </c>
      <c r="F3918" s="256" t="s">
        <v>8683</v>
      </c>
      <c r="G3918" s="257">
        <v>280</v>
      </c>
      <c r="I3918" s="257">
        <v>90044.39</v>
      </c>
    </row>
    <row r="3919" spans="3:9" x14ac:dyDescent="0.2">
      <c r="C3919" s="255">
        <v>45731</v>
      </c>
      <c r="D3919" s="256" t="s">
        <v>8694</v>
      </c>
      <c r="E3919" s="256" t="s">
        <v>8695</v>
      </c>
      <c r="F3919" s="256" t="s">
        <v>8683</v>
      </c>
      <c r="G3919" s="257">
        <v>37</v>
      </c>
      <c r="I3919" s="257">
        <v>90007.39</v>
      </c>
    </row>
    <row r="3920" spans="3:9" x14ac:dyDescent="0.2">
      <c r="C3920" s="255">
        <v>45732</v>
      </c>
      <c r="D3920" s="256" t="s">
        <v>8696</v>
      </c>
      <c r="E3920" s="256" t="s">
        <v>8697</v>
      </c>
      <c r="F3920" s="256" t="s">
        <v>8698</v>
      </c>
      <c r="G3920" s="257">
        <v>384.68</v>
      </c>
      <c r="I3920" s="257">
        <v>89622.71</v>
      </c>
    </row>
    <row r="3921" spans="3:9" x14ac:dyDescent="0.2">
      <c r="C3921" s="255">
        <v>45733</v>
      </c>
      <c r="D3921" s="256" t="s">
        <v>8699</v>
      </c>
      <c r="E3921" s="256" t="s">
        <v>8700</v>
      </c>
      <c r="F3921" s="256" t="s">
        <v>8701</v>
      </c>
      <c r="G3921" s="257">
        <v>448</v>
      </c>
      <c r="I3921" s="257">
        <v>89174.71</v>
      </c>
    </row>
    <row r="3922" spans="3:9" x14ac:dyDescent="0.2">
      <c r="C3922" s="255">
        <v>45733</v>
      </c>
      <c r="D3922" s="256" t="s">
        <v>8702</v>
      </c>
      <c r="E3922" s="256" t="s">
        <v>8703</v>
      </c>
      <c r="F3922" s="256" t="s">
        <v>8701</v>
      </c>
      <c r="G3922" s="257">
        <v>78</v>
      </c>
      <c r="I3922" s="257">
        <v>89096.71</v>
      </c>
    </row>
    <row r="3923" spans="3:9" x14ac:dyDescent="0.2">
      <c r="C3923" s="255">
        <v>45733</v>
      </c>
      <c r="D3923" s="256" t="s">
        <v>8704</v>
      </c>
      <c r="E3923" s="256" t="s">
        <v>8705</v>
      </c>
      <c r="F3923" s="256" t="s">
        <v>8701</v>
      </c>
      <c r="G3923" s="257">
        <v>150</v>
      </c>
      <c r="I3923" s="257">
        <v>88946.71</v>
      </c>
    </row>
    <row r="3924" spans="3:9" x14ac:dyDescent="0.2">
      <c r="C3924" s="255">
        <v>45733</v>
      </c>
      <c r="D3924" s="256" t="s">
        <v>8706</v>
      </c>
      <c r="E3924" s="256" t="s">
        <v>8707</v>
      </c>
      <c r="F3924" s="256" t="s">
        <v>8701</v>
      </c>
      <c r="G3924" s="257">
        <v>129</v>
      </c>
      <c r="I3924" s="257">
        <v>88817.71</v>
      </c>
    </row>
    <row r="3925" spans="3:9" x14ac:dyDescent="0.2">
      <c r="C3925" s="255">
        <v>45734</v>
      </c>
      <c r="D3925" s="256" t="s">
        <v>8708</v>
      </c>
      <c r="E3925" s="256" t="s">
        <v>8709</v>
      </c>
      <c r="F3925" s="256" t="s">
        <v>8710</v>
      </c>
      <c r="G3925" s="257">
        <v>74</v>
      </c>
      <c r="I3925" s="257">
        <v>88743.71</v>
      </c>
    </row>
    <row r="3926" spans="3:9" x14ac:dyDescent="0.2">
      <c r="C3926" s="255">
        <v>45734</v>
      </c>
      <c r="D3926" s="256" t="s">
        <v>8711</v>
      </c>
      <c r="E3926" s="256" t="s">
        <v>8712</v>
      </c>
      <c r="F3926" s="256" t="s">
        <v>8710</v>
      </c>
      <c r="G3926" s="257">
        <v>30</v>
      </c>
      <c r="I3926" s="257">
        <v>88713.71</v>
      </c>
    </row>
    <row r="3927" spans="3:9" x14ac:dyDescent="0.2">
      <c r="C3927" s="255">
        <v>45734</v>
      </c>
      <c r="D3927" s="256" t="s">
        <v>8713</v>
      </c>
      <c r="E3927" s="256" t="s">
        <v>8714</v>
      </c>
      <c r="F3927" s="256" t="s">
        <v>8710</v>
      </c>
      <c r="G3927" s="257">
        <v>25</v>
      </c>
      <c r="I3927" s="257">
        <v>88688.71</v>
      </c>
    </row>
    <row r="3928" spans="3:9" x14ac:dyDescent="0.2">
      <c r="C3928" s="255">
        <v>45734</v>
      </c>
      <c r="D3928" s="256" t="s">
        <v>8715</v>
      </c>
      <c r="E3928" s="256" t="s">
        <v>8716</v>
      </c>
      <c r="F3928" s="256" t="s">
        <v>8710</v>
      </c>
      <c r="G3928" s="257">
        <v>50</v>
      </c>
      <c r="I3928" s="257">
        <v>88638.71</v>
      </c>
    </row>
    <row r="3929" spans="3:9" x14ac:dyDescent="0.2">
      <c r="C3929" s="255">
        <v>45734</v>
      </c>
      <c r="D3929" s="256" t="s">
        <v>8717</v>
      </c>
      <c r="E3929" s="256" t="s">
        <v>8718</v>
      </c>
      <c r="F3929" s="256" t="s">
        <v>8710</v>
      </c>
      <c r="G3929" s="257">
        <v>40</v>
      </c>
      <c r="I3929" s="257">
        <v>88598.71</v>
      </c>
    </row>
    <row r="3930" spans="3:9" x14ac:dyDescent="0.2">
      <c r="C3930" s="255">
        <v>45734</v>
      </c>
      <c r="D3930" s="256" t="s">
        <v>8719</v>
      </c>
      <c r="E3930" s="256" t="s">
        <v>8720</v>
      </c>
      <c r="F3930" s="256" t="s">
        <v>8710</v>
      </c>
      <c r="G3930" s="257">
        <v>30</v>
      </c>
      <c r="I3930" s="257">
        <v>88568.71</v>
      </c>
    </row>
    <row r="3931" spans="3:9" x14ac:dyDescent="0.2">
      <c r="C3931" s="255">
        <v>45735</v>
      </c>
      <c r="D3931" s="256" t="s">
        <v>8721</v>
      </c>
      <c r="E3931" s="256" t="s">
        <v>8722</v>
      </c>
      <c r="F3931" s="256" t="s">
        <v>8723</v>
      </c>
      <c r="G3931" s="257">
        <v>68</v>
      </c>
      <c r="I3931" s="257">
        <v>88500.71</v>
      </c>
    </row>
    <row r="3932" spans="3:9" x14ac:dyDescent="0.2">
      <c r="C3932" s="255">
        <v>45735</v>
      </c>
      <c r="D3932" s="256" t="s">
        <v>8724</v>
      </c>
      <c r="E3932" s="256" t="s">
        <v>8725</v>
      </c>
      <c r="F3932" s="256" t="s">
        <v>8723</v>
      </c>
      <c r="G3932" s="257">
        <v>70</v>
      </c>
      <c r="I3932" s="257">
        <v>88430.71</v>
      </c>
    </row>
    <row r="3933" spans="3:9" x14ac:dyDescent="0.2">
      <c r="C3933" s="255">
        <v>45735</v>
      </c>
      <c r="D3933" s="256" t="s">
        <v>8726</v>
      </c>
      <c r="E3933" s="256" t="s">
        <v>8727</v>
      </c>
      <c r="F3933" s="256" t="s">
        <v>8723</v>
      </c>
      <c r="G3933" s="257">
        <v>321.08</v>
      </c>
      <c r="I3933" s="257">
        <v>88109.63</v>
      </c>
    </row>
    <row r="3934" spans="3:9" x14ac:dyDescent="0.2">
      <c r="C3934" s="255">
        <v>45736</v>
      </c>
      <c r="D3934" s="256" t="s">
        <v>8728</v>
      </c>
      <c r="E3934" s="256" t="s">
        <v>8729</v>
      </c>
      <c r="F3934" s="256" t="s">
        <v>8730</v>
      </c>
      <c r="G3934" s="257">
        <v>75</v>
      </c>
      <c r="I3934" s="257">
        <v>88034.63</v>
      </c>
    </row>
    <row r="3935" spans="3:9" x14ac:dyDescent="0.2">
      <c r="C3935" s="255">
        <v>45736</v>
      </c>
      <c r="D3935" s="256" t="s">
        <v>8731</v>
      </c>
      <c r="E3935" s="256" t="s">
        <v>8732</v>
      </c>
      <c r="F3935" s="256" t="s">
        <v>8730</v>
      </c>
      <c r="G3935" s="257">
        <v>1439</v>
      </c>
      <c r="I3935" s="257">
        <v>86595.63</v>
      </c>
    </row>
    <row r="3936" spans="3:9" x14ac:dyDescent="0.2">
      <c r="C3936" s="255">
        <v>45736</v>
      </c>
      <c r="D3936" s="256" t="s">
        <v>8733</v>
      </c>
      <c r="E3936" s="256" t="s">
        <v>8734</v>
      </c>
      <c r="F3936" s="256" t="s">
        <v>8730</v>
      </c>
      <c r="G3936" s="257">
        <v>70</v>
      </c>
      <c r="I3936" s="257">
        <v>86525.63</v>
      </c>
    </row>
    <row r="3937" spans="3:9" x14ac:dyDescent="0.2">
      <c r="C3937" s="255">
        <v>45736</v>
      </c>
      <c r="D3937" s="256" t="s">
        <v>8735</v>
      </c>
      <c r="E3937" s="256" t="s">
        <v>8736</v>
      </c>
      <c r="F3937" s="256" t="s">
        <v>8730</v>
      </c>
      <c r="G3937" s="257">
        <v>2729</v>
      </c>
      <c r="I3937" s="257">
        <v>83796.63</v>
      </c>
    </row>
    <row r="3938" spans="3:9" x14ac:dyDescent="0.2">
      <c r="C3938" s="255">
        <v>45736</v>
      </c>
      <c r="D3938" s="256" t="s">
        <v>8737</v>
      </c>
      <c r="E3938" s="256" t="s">
        <v>8738</v>
      </c>
      <c r="F3938" s="256" t="s">
        <v>8730</v>
      </c>
      <c r="G3938" s="257">
        <v>80</v>
      </c>
      <c r="I3938" s="257">
        <v>83716.63</v>
      </c>
    </row>
    <row r="3939" spans="3:9" x14ac:dyDescent="0.2">
      <c r="C3939" s="255">
        <v>45736</v>
      </c>
      <c r="D3939" s="256" t="s">
        <v>8739</v>
      </c>
      <c r="E3939" s="256" t="s">
        <v>8740</v>
      </c>
      <c r="F3939" s="256" t="s">
        <v>8730</v>
      </c>
      <c r="G3939" s="257">
        <v>25</v>
      </c>
      <c r="I3939" s="257">
        <v>83691.63</v>
      </c>
    </row>
    <row r="3940" spans="3:9" x14ac:dyDescent="0.2">
      <c r="C3940" s="255">
        <v>45736</v>
      </c>
      <c r="D3940" s="256" t="s">
        <v>8741</v>
      </c>
      <c r="E3940" s="256" t="s">
        <v>8742</v>
      </c>
      <c r="F3940" s="256" t="s">
        <v>8730</v>
      </c>
      <c r="G3940" s="257">
        <v>105</v>
      </c>
      <c r="I3940" s="257">
        <v>83586.63</v>
      </c>
    </row>
    <row r="3941" spans="3:9" x14ac:dyDescent="0.2">
      <c r="C3941" s="255">
        <v>45737</v>
      </c>
      <c r="D3941" s="256" t="s">
        <v>8743</v>
      </c>
      <c r="E3941" s="256" t="s">
        <v>8744</v>
      </c>
      <c r="F3941" s="256" t="s">
        <v>8745</v>
      </c>
      <c r="G3941" s="257">
        <v>270</v>
      </c>
      <c r="I3941" s="257">
        <v>83316.63</v>
      </c>
    </row>
    <row r="3942" spans="3:9" x14ac:dyDescent="0.2">
      <c r="C3942" s="255">
        <v>45737</v>
      </c>
      <c r="D3942" s="256" t="s">
        <v>8746</v>
      </c>
      <c r="E3942" s="256" t="s">
        <v>8747</v>
      </c>
      <c r="F3942" s="256" t="s">
        <v>8745</v>
      </c>
      <c r="G3942" s="257">
        <v>66</v>
      </c>
      <c r="I3942" s="257">
        <v>83250.63</v>
      </c>
    </row>
    <row r="3943" spans="3:9" x14ac:dyDescent="0.2">
      <c r="C3943" s="255">
        <v>45737</v>
      </c>
      <c r="D3943" s="256" t="s">
        <v>8748</v>
      </c>
      <c r="E3943" s="256" t="s">
        <v>8749</v>
      </c>
      <c r="F3943" s="256" t="s">
        <v>8745</v>
      </c>
      <c r="G3943" s="257">
        <v>91</v>
      </c>
      <c r="I3943" s="257">
        <v>83159.63</v>
      </c>
    </row>
    <row r="3944" spans="3:9" x14ac:dyDescent="0.2">
      <c r="C3944" s="255">
        <v>45737</v>
      </c>
      <c r="D3944" s="256" t="s">
        <v>8750</v>
      </c>
      <c r="E3944" s="256" t="s">
        <v>8751</v>
      </c>
      <c r="F3944" s="256" t="s">
        <v>8752</v>
      </c>
      <c r="G3944" s="257">
        <v>295.52</v>
      </c>
      <c r="I3944" s="257">
        <v>82864.11</v>
      </c>
    </row>
    <row r="3945" spans="3:9" x14ac:dyDescent="0.2">
      <c r="C3945" s="255">
        <v>45738</v>
      </c>
      <c r="D3945" s="256" t="s">
        <v>8753</v>
      </c>
      <c r="E3945" s="256" t="s">
        <v>8754</v>
      </c>
      <c r="F3945" s="256" t="s">
        <v>8752</v>
      </c>
      <c r="G3945" s="257">
        <v>291.02</v>
      </c>
      <c r="I3945" s="257">
        <v>82573.09</v>
      </c>
    </row>
    <row r="3946" spans="3:9" x14ac:dyDescent="0.2">
      <c r="C3946" s="255">
        <v>45738</v>
      </c>
      <c r="D3946" s="256" t="s">
        <v>8755</v>
      </c>
      <c r="E3946" s="256" t="s">
        <v>8756</v>
      </c>
      <c r="F3946" s="256" t="s">
        <v>8752</v>
      </c>
      <c r="G3946" s="257">
        <v>426.87</v>
      </c>
      <c r="I3946" s="257">
        <v>82146.22</v>
      </c>
    </row>
    <row r="3947" spans="3:9" x14ac:dyDescent="0.2">
      <c r="C3947" s="255">
        <v>45738</v>
      </c>
      <c r="D3947" s="256" t="s">
        <v>8757</v>
      </c>
      <c r="E3947" s="256" t="s">
        <v>8758</v>
      </c>
      <c r="F3947" s="256" t="s">
        <v>8752</v>
      </c>
      <c r="G3947" s="257">
        <v>900</v>
      </c>
      <c r="I3947" s="257">
        <v>81246.22</v>
      </c>
    </row>
    <row r="3948" spans="3:9" x14ac:dyDescent="0.2">
      <c r="C3948" s="255">
        <v>45739</v>
      </c>
      <c r="D3948" s="256" t="s">
        <v>8759</v>
      </c>
      <c r="E3948" s="256" t="s">
        <v>8760</v>
      </c>
      <c r="F3948" s="256" t="s">
        <v>8761</v>
      </c>
      <c r="G3948" s="257">
        <v>1273.99</v>
      </c>
      <c r="I3948" s="257">
        <v>79972.23</v>
      </c>
    </row>
    <row r="3949" spans="3:9" x14ac:dyDescent="0.2">
      <c r="C3949" s="255">
        <v>45740</v>
      </c>
      <c r="D3949" s="256" t="s">
        <v>8762</v>
      </c>
      <c r="E3949" s="256" t="s">
        <v>8763</v>
      </c>
      <c r="F3949" s="256" t="s">
        <v>8764</v>
      </c>
      <c r="G3949" s="257">
        <v>69</v>
      </c>
      <c r="I3949" s="257">
        <v>79903.23</v>
      </c>
    </row>
    <row r="3950" spans="3:9" x14ac:dyDescent="0.2">
      <c r="C3950" s="255">
        <v>45740</v>
      </c>
      <c r="D3950" s="256" t="s">
        <v>8765</v>
      </c>
      <c r="E3950" s="256" t="s">
        <v>8766</v>
      </c>
      <c r="F3950" s="256" t="s">
        <v>8764</v>
      </c>
      <c r="G3950" s="257">
        <v>70</v>
      </c>
      <c r="I3950" s="257">
        <v>79833.23</v>
      </c>
    </row>
    <row r="3951" spans="3:9" x14ac:dyDescent="0.2">
      <c r="C3951" s="255">
        <v>45740</v>
      </c>
      <c r="D3951" s="256" t="s">
        <v>8767</v>
      </c>
      <c r="E3951" s="256" t="s">
        <v>8768</v>
      </c>
      <c r="F3951" s="256" t="s">
        <v>8764</v>
      </c>
      <c r="G3951" s="257">
        <v>145</v>
      </c>
      <c r="I3951" s="257">
        <v>79688.23</v>
      </c>
    </row>
    <row r="3952" spans="3:9" x14ac:dyDescent="0.2">
      <c r="C3952" s="255">
        <v>45741</v>
      </c>
      <c r="D3952" s="256" t="s">
        <v>8769</v>
      </c>
      <c r="E3952" s="256" t="s">
        <v>8770</v>
      </c>
      <c r="F3952" s="256" t="s">
        <v>8771</v>
      </c>
      <c r="G3952" s="257">
        <v>69</v>
      </c>
      <c r="I3952" s="257">
        <v>79619.23</v>
      </c>
    </row>
    <row r="3953" spans="3:10" x14ac:dyDescent="0.2">
      <c r="C3953" s="255">
        <v>45741</v>
      </c>
      <c r="D3953" s="256" t="s">
        <v>8772</v>
      </c>
      <c r="E3953" s="256" t="s">
        <v>8773</v>
      </c>
      <c r="F3953" s="256" t="s">
        <v>8771</v>
      </c>
      <c r="G3953" s="257">
        <v>150</v>
      </c>
      <c r="I3953" s="257">
        <v>79469.23</v>
      </c>
    </row>
    <row r="3954" spans="3:10" x14ac:dyDescent="0.2">
      <c r="C3954" s="255">
        <v>45741</v>
      </c>
      <c r="D3954" s="256" t="s">
        <v>8774</v>
      </c>
      <c r="E3954" s="256" t="s">
        <v>8775</v>
      </c>
      <c r="F3954" s="256" t="s">
        <v>8776</v>
      </c>
      <c r="G3954" s="257">
        <v>273.22000000000003</v>
      </c>
      <c r="I3954" s="257">
        <v>79196.009999999995</v>
      </c>
    </row>
    <row r="3955" spans="3:10" x14ac:dyDescent="0.2">
      <c r="C3955" s="255">
        <v>45742</v>
      </c>
      <c r="D3955" s="256" t="s">
        <v>8777</v>
      </c>
      <c r="E3955" s="256" t="s">
        <v>8778</v>
      </c>
      <c r="F3955" s="256" t="s">
        <v>8776</v>
      </c>
      <c r="G3955" s="257">
        <v>71</v>
      </c>
      <c r="I3955" s="257">
        <v>79125.009999999995</v>
      </c>
    </row>
    <row r="3956" spans="3:10" x14ac:dyDescent="0.2">
      <c r="C3956" s="255">
        <v>45742</v>
      </c>
      <c r="D3956" s="256" t="s">
        <v>8779</v>
      </c>
      <c r="E3956" s="256" t="s">
        <v>8780</v>
      </c>
      <c r="F3956" s="256" t="s">
        <v>8776</v>
      </c>
      <c r="G3956" s="257">
        <v>90</v>
      </c>
      <c r="I3956" s="257">
        <v>79035.009999999995</v>
      </c>
    </row>
    <row r="3957" spans="3:10" x14ac:dyDescent="0.2">
      <c r="C3957" s="255">
        <v>45742</v>
      </c>
      <c r="D3957" s="256" t="s">
        <v>8781</v>
      </c>
      <c r="E3957" s="256" t="s">
        <v>8782</v>
      </c>
      <c r="F3957" s="256" t="s">
        <v>8776</v>
      </c>
      <c r="G3957" s="257">
        <v>260.89999999999998</v>
      </c>
      <c r="I3957" s="257">
        <v>78774.11</v>
      </c>
    </row>
    <row r="3958" spans="3:10" x14ac:dyDescent="0.2">
      <c r="C3958" s="255">
        <v>45743</v>
      </c>
      <c r="D3958" s="256" t="s">
        <v>8783</v>
      </c>
      <c r="E3958" s="256" t="s">
        <v>8784</v>
      </c>
      <c r="F3958" s="256" t="s">
        <v>8785</v>
      </c>
      <c r="G3958" s="257">
        <v>66</v>
      </c>
      <c r="I3958" s="257">
        <v>78708.11</v>
      </c>
    </row>
    <row r="3959" spans="3:10" x14ac:dyDescent="0.2">
      <c r="C3959" s="255">
        <v>45743</v>
      </c>
      <c r="D3959" s="256" t="s">
        <v>8786</v>
      </c>
      <c r="E3959" s="256" t="s">
        <v>8787</v>
      </c>
      <c r="F3959" s="256" t="s">
        <v>8785</v>
      </c>
      <c r="G3959" s="257">
        <v>302.87</v>
      </c>
      <c r="I3959" s="257">
        <v>78405.240000000005</v>
      </c>
    </row>
    <row r="3960" spans="3:10" x14ac:dyDescent="0.2">
      <c r="C3960" s="255">
        <v>45744</v>
      </c>
      <c r="D3960" s="256" t="s">
        <v>8304</v>
      </c>
      <c r="E3960" s="256" t="s">
        <v>8788</v>
      </c>
      <c r="F3960" s="256" t="s">
        <v>8789</v>
      </c>
      <c r="H3960" s="257">
        <v>75000</v>
      </c>
      <c r="I3960" s="257">
        <v>153405.24</v>
      </c>
      <c r="J3960" s="256" t="s">
        <v>330</v>
      </c>
    </row>
    <row r="3961" spans="3:10" x14ac:dyDescent="0.2">
      <c r="C3961" s="255">
        <v>45744</v>
      </c>
      <c r="D3961" s="256" t="s">
        <v>8790</v>
      </c>
      <c r="E3961" s="256" t="s">
        <v>8791</v>
      </c>
      <c r="F3961" s="256" t="s">
        <v>8789</v>
      </c>
      <c r="G3961" s="257">
        <v>63</v>
      </c>
      <c r="I3961" s="257">
        <v>153342.24</v>
      </c>
    </row>
    <row r="3962" spans="3:10" x14ac:dyDescent="0.2">
      <c r="C3962" s="255">
        <v>45744</v>
      </c>
      <c r="D3962" s="256" t="s">
        <v>8792</v>
      </c>
      <c r="E3962" s="256" t="s">
        <v>8793</v>
      </c>
      <c r="F3962" s="256" t="s">
        <v>8789</v>
      </c>
      <c r="G3962" s="257">
        <v>97</v>
      </c>
      <c r="I3962" s="257">
        <v>153245.24</v>
      </c>
    </row>
    <row r="3963" spans="3:10" x14ac:dyDescent="0.2">
      <c r="C3963" s="255">
        <v>45744</v>
      </c>
      <c r="D3963" s="256" t="s">
        <v>8794</v>
      </c>
      <c r="E3963" s="256" t="s">
        <v>8795</v>
      </c>
      <c r="F3963" s="256" t="s">
        <v>8789</v>
      </c>
      <c r="G3963" s="257">
        <v>372.99</v>
      </c>
      <c r="I3963" s="257">
        <v>152872.25</v>
      </c>
    </row>
    <row r="3964" spans="3:10" x14ac:dyDescent="0.2">
      <c r="C3964" s="255">
        <v>45744</v>
      </c>
      <c r="D3964" s="256" t="s">
        <v>8796</v>
      </c>
      <c r="E3964" s="256" t="s">
        <v>8797</v>
      </c>
      <c r="F3964" s="256" t="s">
        <v>8789</v>
      </c>
      <c r="G3964" s="257">
        <v>321.24</v>
      </c>
      <c r="I3964" s="257">
        <v>152551.01</v>
      </c>
    </row>
    <row r="3965" spans="3:10" x14ac:dyDescent="0.2">
      <c r="C3965" s="255">
        <v>45744</v>
      </c>
      <c r="D3965" s="256" t="s">
        <v>8798</v>
      </c>
      <c r="E3965" s="256" t="s">
        <v>8799</v>
      </c>
      <c r="F3965" s="256" t="s">
        <v>8789</v>
      </c>
      <c r="G3965" s="257">
        <v>350</v>
      </c>
      <c r="I3965" s="257">
        <v>152201.01</v>
      </c>
    </row>
    <row r="3966" spans="3:10" x14ac:dyDescent="0.2">
      <c r="C3966" s="255">
        <v>45745</v>
      </c>
      <c r="D3966" s="256" t="s">
        <v>8800</v>
      </c>
      <c r="E3966" s="256" t="s">
        <v>8801</v>
      </c>
      <c r="F3966" s="256" t="s">
        <v>8802</v>
      </c>
      <c r="G3966" s="257">
        <v>2895</v>
      </c>
      <c r="I3966" s="257">
        <v>149306.01</v>
      </c>
    </row>
    <row r="3967" spans="3:10" x14ac:dyDescent="0.2">
      <c r="C3967" s="255">
        <v>45745</v>
      </c>
      <c r="D3967" s="256" t="s">
        <v>8803</v>
      </c>
      <c r="E3967" s="256" t="s">
        <v>8804</v>
      </c>
      <c r="F3967" s="256" t="s">
        <v>8802</v>
      </c>
      <c r="G3967" s="257">
        <v>960</v>
      </c>
      <c r="I3967" s="257">
        <v>148346.01</v>
      </c>
    </row>
    <row r="3968" spans="3:10" x14ac:dyDescent="0.2">
      <c r="C3968" s="255">
        <v>45745</v>
      </c>
      <c r="D3968" s="256" t="s">
        <v>8805</v>
      </c>
      <c r="E3968" s="256" t="s">
        <v>8806</v>
      </c>
      <c r="F3968" s="256" t="s">
        <v>8802</v>
      </c>
      <c r="G3968" s="257">
        <v>35.549999999999997</v>
      </c>
      <c r="I3968" s="257">
        <v>148310.46</v>
      </c>
    </row>
    <row r="3969" spans="3:10" x14ac:dyDescent="0.2">
      <c r="C3969" s="255">
        <v>45746</v>
      </c>
      <c r="D3969" s="256" t="s">
        <v>8807</v>
      </c>
      <c r="E3969" s="256" t="s">
        <v>8808</v>
      </c>
      <c r="F3969" s="256" t="s">
        <v>8809</v>
      </c>
      <c r="G3969" s="257">
        <v>480</v>
      </c>
      <c r="I3969" s="257">
        <v>147830.46</v>
      </c>
    </row>
    <row r="3970" spans="3:10" x14ac:dyDescent="0.2">
      <c r="C3970" s="255">
        <v>45746</v>
      </c>
      <c r="D3970" s="256" t="s">
        <v>8810</v>
      </c>
      <c r="E3970" s="256" t="s">
        <v>8811</v>
      </c>
      <c r="F3970" s="256" t="s">
        <v>8809</v>
      </c>
      <c r="G3970" s="257">
        <v>130.25</v>
      </c>
      <c r="I3970" s="257">
        <v>147700.21</v>
      </c>
    </row>
    <row r="3971" spans="3:10" x14ac:dyDescent="0.2">
      <c r="C3971" s="255">
        <v>45746</v>
      </c>
      <c r="D3971" s="256" t="s">
        <v>8812</v>
      </c>
      <c r="E3971" s="256" t="s">
        <v>8811</v>
      </c>
      <c r="F3971" s="256" t="s">
        <v>8809</v>
      </c>
      <c r="H3971" s="257">
        <v>130.25</v>
      </c>
      <c r="I3971" s="257">
        <v>147830.46</v>
      </c>
    </row>
    <row r="3972" spans="3:10" x14ac:dyDescent="0.2">
      <c r="C3972" s="255">
        <v>45746</v>
      </c>
      <c r="D3972" s="256" t="s">
        <v>8813</v>
      </c>
      <c r="E3972" s="256" t="s">
        <v>8814</v>
      </c>
      <c r="F3972" s="256" t="s">
        <v>8809</v>
      </c>
      <c r="G3972" s="257">
        <v>482.5</v>
      </c>
      <c r="I3972" s="257">
        <v>147347.96</v>
      </c>
    </row>
    <row r="3973" spans="3:10" x14ac:dyDescent="0.2">
      <c r="C3973" s="255">
        <v>45746</v>
      </c>
      <c r="D3973" s="256" t="s">
        <v>8815</v>
      </c>
      <c r="E3973" s="256" t="s">
        <v>8816</v>
      </c>
      <c r="F3973" s="256" t="s">
        <v>8809</v>
      </c>
      <c r="G3973" s="257">
        <v>61.57</v>
      </c>
      <c r="I3973" s="257">
        <v>147286.39000000001</v>
      </c>
    </row>
    <row r="3974" spans="3:10" x14ac:dyDescent="0.2">
      <c r="C3974" s="255">
        <v>45746</v>
      </c>
      <c r="D3974" s="256" t="s">
        <v>8817</v>
      </c>
      <c r="E3974" s="256" t="s">
        <v>8818</v>
      </c>
      <c r="F3974" s="256" t="s">
        <v>8809</v>
      </c>
      <c r="G3974" s="257">
        <v>1060.82</v>
      </c>
      <c r="I3974" s="257">
        <v>146225.57</v>
      </c>
    </row>
    <row r="3975" spans="3:10" x14ac:dyDescent="0.2">
      <c r="C3975" s="255">
        <v>45746</v>
      </c>
      <c r="D3975" s="256" t="s">
        <v>8819</v>
      </c>
      <c r="E3975" s="256" t="s">
        <v>8820</v>
      </c>
      <c r="F3975" s="256" t="s">
        <v>8809</v>
      </c>
      <c r="G3975" s="257">
        <v>460</v>
      </c>
      <c r="I3975" s="257">
        <v>145765.57</v>
      </c>
    </row>
    <row r="3976" spans="3:10" x14ac:dyDescent="0.2">
      <c r="C3976" s="255">
        <v>45746</v>
      </c>
      <c r="D3976" s="256" t="s">
        <v>8821</v>
      </c>
      <c r="E3976" s="256" t="s">
        <v>8822</v>
      </c>
      <c r="F3976" s="256" t="s">
        <v>8809</v>
      </c>
      <c r="G3976" s="257">
        <v>42.87</v>
      </c>
      <c r="I3976" s="257">
        <v>145722.70000000001</v>
      </c>
    </row>
    <row r="3977" spans="3:10" x14ac:dyDescent="0.2">
      <c r="C3977" s="255">
        <v>45746</v>
      </c>
      <c r="D3977" s="256" t="s">
        <v>8823</v>
      </c>
      <c r="E3977" s="256" t="s">
        <v>8824</v>
      </c>
      <c r="F3977" s="256" t="s">
        <v>8809</v>
      </c>
      <c r="G3977" s="257">
        <v>693</v>
      </c>
      <c r="I3977" s="257">
        <v>145029.70000000001</v>
      </c>
    </row>
    <row r="3978" spans="3:10" x14ac:dyDescent="0.2">
      <c r="C3978" s="255">
        <v>45747</v>
      </c>
      <c r="D3978" s="256" t="s">
        <v>8825</v>
      </c>
      <c r="E3978" s="256" t="s">
        <v>8826</v>
      </c>
      <c r="F3978" s="256" t="s">
        <v>8827</v>
      </c>
      <c r="G3978" s="257">
        <v>366.99</v>
      </c>
      <c r="I3978" s="257">
        <v>144662.71</v>
      </c>
    </row>
    <row r="3979" spans="3:10" x14ac:dyDescent="0.2">
      <c r="C3979" s="255">
        <v>45747</v>
      </c>
      <c r="D3979" s="256" t="s">
        <v>8828</v>
      </c>
      <c r="E3979" s="256" t="s">
        <v>8829</v>
      </c>
      <c r="F3979" s="256" t="s">
        <v>8827</v>
      </c>
      <c r="G3979" s="257">
        <v>134</v>
      </c>
      <c r="I3979" s="257">
        <v>144528.71</v>
      </c>
    </row>
    <row r="3980" spans="3:10" x14ac:dyDescent="0.2">
      <c r="C3980" s="255">
        <v>45747</v>
      </c>
      <c r="D3980" s="256" t="s">
        <v>8830</v>
      </c>
      <c r="E3980" s="256" t="s">
        <v>8831</v>
      </c>
      <c r="F3980" s="256" t="s">
        <v>8827</v>
      </c>
      <c r="G3980" s="257">
        <v>258.77999999999997</v>
      </c>
      <c r="I3980" s="257">
        <v>144269.93</v>
      </c>
    </row>
    <row r="3981" spans="3:10" x14ac:dyDescent="0.2">
      <c r="C3981" s="255">
        <v>45748</v>
      </c>
      <c r="D3981" s="256" t="s">
        <v>8832</v>
      </c>
      <c r="E3981" s="256" t="s">
        <v>335</v>
      </c>
      <c r="F3981" s="256" t="s">
        <v>8827</v>
      </c>
      <c r="H3981" s="257">
        <v>494</v>
      </c>
      <c r="I3981" s="257">
        <v>144763.93</v>
      </c>
      <c r="J3981" s="256" t="s">
        <v>330</v>
      </c>
    </row>
    <row r="3982" spans="3:10" x14ac:dyDescent="0.2">
      <c r="C3982" s="255">
        <v>45748</v>
      </c>
      <c r="D3982" s="256" t="s">
        <v>8833</v>
      </c>
      <c r="E3982" s="256" t="s">
        <v>8834</v>
      </c>
      <c r="F3982" s="256" t="s">
        <v>8835</v>
      </c>
      <c r="G3982" s="257">
        <v>69</v>
      </c>
      <c r="I3982" s="257">
        <v>144694.93</v>
      </c>
    </row>
    <row r="3983" spans="3:10" x14ac:dyDescent="0.2">
      <c r="C3983" s="255">
        <v>45748</v>
      </c>
      <c r="D3983" s="256" t="s">
        <v>8836</v>
      </c>
      <c r="E3983" s="256" t="s">
        <v>8837</v>
      </c>
      <c r="F3983" s="256" t="s">
        <v>8835</v>
      </c>
      <c r="G3983" s="257">
        <v>84</v>
      </c>
      <c r="I3983" s="257">
        <v>144610.93</v>
      </c>
    </row>
    <row r="3984" spans="3:10" x14ac:dyDescent="0.2">
      <c r="C3984" s="255">
        <v>45748</v>
      </c>
      <c r="D3984" s="256" t="s">
        <v>8838</v>
      </c>
      <c r="E3984" s="256" t="s">
        <v>8839</v>
      </c>
      <c r="F3984" s="256" t="s">
        <v>8835</v>
      </c>
      <c r="G3984" s="257">
        <v>152.11000000000001</v>
      </c>
      <c r="I3984" s="257">
        <v>144458.82</v>
      </c>
    </row>
    <row r="3985" spans="3:9" x14ac:dyDescent="0.2">
      <c r="C3985" s="255">
        <v>45749</v>
      </c>
      <c r="D3985" s="256" t="s">
        <v>8840</v>
      </c>
      <c r="E3985" s="256" t="s">
        <v>8841</v>
      </c>
      <c r="F3985" s="256" t="s">
        <v>8842</v>
      </c>
      <c r="G3985" s="257">
        <v>499.56</v>
      </c>
      <c r="I3985" s="257">
        <v>143959.26</v>
      </c>
    </row>
    <row r="3986" spans="3:9" x14ac:dyDescent="0.2">
      <c r="C3986" s="255">
        <v>45749</v>
      </c>
      <c r="D3986" s="256" t="s">
        <v>8843</v>
      </c>
      <c r="E3986" s="256" t="s">
        <v>8844</v>
      </c>
      <c r="F3986" s="256" t="s">
        <v>8842</v>
      </c>
      <c r="G3986" s="257">
        <v>363.1</v>
      </c>
      <c r="I3986" s="257">
        <v>143596.16</v>
      </c>
    </row>
    <row r="3987" spans="3:9" x14ac:dyDescent="0.2">
      <c r="C3987" s="255">
        <v>45749</v>
      </c>
      <c r="D3987" s="256" t="s">
        <v>8845</v>
      </c>
      <c r="E3987" s="256" t="s">
        <v>8846</v>
      </c>
      <c r="F3987" s="256" t="s">
        <v>8842</v>
      </c>
      <c r="G3987" s="257">
        <v>62</v>
      </c>
      <c r="I3987" s="257">
        <v>143534.16</v>
      </c>
    </row>
    <row r="3988" spans="3:9" x14ac:dyDescent="0.2">
      <c r="C3988" s="255">
        <v>45749</v>
      </c>
      <c r="D3988" s="256" t="s">
        <v>8847</v>
      </c>
      <c r="E3988" s="256" t="s">
        <v>8848</v>
      </c>
      <c r="F3988" s="256" t="s">
        <v>8842</v>
      </c>
      <c r="G3988" s="257">
        <v>70</v>
      </c>
      <c r="I3988" s="257">
        <v>143464.16</v>
      </c>
    </row>
    <row r="3989" spans="3:9" x14ac:dyDescent="0.2">
      <c r="C3989" s="255">
        <v>45749</v>
      </c>
      <c r="D3989" s="256" t="s">
        <v>8849</v>
      </c>
      <c r="E3989" s="256" t="s">
        <v>8850</v>
      </c>
      <c r="F3989" s="256" t="s">
        <v>8842</v>
      </c>
      <c r="G3989" s="257">
        <v>259.62</v>
      </c>
      <c r="I3989" s="257">
        <v>143204.54</v>
      </c>
    </row>
    <row r="3990" spans="3:9" x14ac:dyDescent="0.2">
      <c r="C3990" s="255">
        <v>45750</v>
      </c>
      <c r="D3990" s="256" t="s">
        <v>8851</v>
      </c>
      <c r="E3990" s="256" t="s">
        <v>8852</v>
      </c>
      <c r="F3990" s="256" t="s">
        <v>8853</v>
      </c>
      <c r="G3990" s="257">
        <v>63</v>
      </c>
      <c r="I3990" s="257">
        <v>143141.54</v>
      </c>
    </row>
    <row r="3991" spans="3:9" x14ac:dyDescent="0.2">
      <c r="C3991" s="255">
        <v>45750</v>
      </c>
      <c r="D3991" s="256" t="s">
        <v>8854</v>
      </c>
      <c r="E3991" s="256" t="s">
        <v>8855</v>
      </c>
      <c r="F3991" s="256" t="s">
        <v>8853</v>
      </c>
      <c r="G3991" s="257">
        <v>105</v>
      </c>
      <c r="I3991" s="257">
        <v>143036.54</v>
      </c>
    </row>
    <row r="3992" spans="3:9" x14ac:dyDescent="0.2">
      <c r="C3992" s="255">
        <v>45750</v>
      </c>
      <c r="D3992" s="256" t="s">
        <v>8856</v>
      </c>
      <c r="E3992" s="256" t="s">
        <v>8857</v>
      </c>
      <c r="F3992" s="256" t="s">
        <v>8853</v>
      </c>
      <c r="G3992" s="257">
        <v>2184.48</v>
      </c>
      <c r="I3992" s="257">
        <v>140852.06</v>
      </c>
    </row>
    <row r="3993" spans="3:9" x14ac:dyDescent="0.2">
      <c r="C3993" s="255">
        <v>45750</v>
      </c>
      <c r="D3993" s="256" t="s">
        <v>8858</v>
      </c>
      <c r="E3993" s="256" t="s">
        <v>8859</v>
      </c>
      <c r="F3993" s="256" t="s">
        <v>8853</v>
      </c>
      <c r="G3993" s="257">
        <v>278.64999999999998</v>
      </c>
      <c r="I3993" s="257">
        <v>140573.41</v>
      </c>
    </row>
    <row r="3994" spans="3:9" x14ac:dyDescent="0.2">
      <c r="C3994" s="255">
        <v>45751</v>
      </c>
      <c r="D3994" s="256" t="s">
        <v>8860</v>
      </c>
      <c r="E3994" s="256" t="s">
        <v>8861</v>
      </c>
      <c r="F3994" s="256" t="s">
        <v>8862</v>
      </c>
      <c r="G3994" s="257">
        <v>64</v>
      </c>
      <c r="I3994" s="257">
        <v>140509.41</v>
      </c>
    </row>
    <row r="3995" spans="3:9" x14ac:dyDescent="0.2">
      <c r="C3995" s="255">
        <v>45751</v>
      </c>
      <c r="D3995" s="256" t="s">
        <v>8863</v>
      </c>
      <c r="E3995" s="256" t="s">
        <v>8864</v>
      </c>
      <c r="F3995" s="256" t="s">
        <v>8862</v>
      </c>
      <c r="G3995" s="257">
        <v>70</v>
      </c>
      <c r="I3995" s="257">
        <v>140439.41</v>
      </c>
    </row>
    <row r="3996" spans="3:9" x14ac:dyDescent="0.2">
      <c r="C3996" s="255">
        <v>45752</v>
      </c>
      <c r="D3996" s="256" t="s">
        <v>8865</v>
      </c>
      <c r="E3996" s="256" t="s">
        <v>8866</v>
      </c>
      <c r="F3996" s="256" t="s">
        <v>8867</v>
      </c>
      <c r="G3996" s="257">
        <v>160</v>
      </c>
      <c r="I3996" s="257">
        <v>140279.41</v>
      </c>
    </row>
    <row r="3997" spans="3:9" x14ac:dyDescent="0.2">
      <c r="C3997" s="255">
        <v>45752</v>
      </c>
      <c r="D3997" s="256" t="s">
        <v>8868</v>
      </c>
      <c r="E3997" s="256" t="s">
        <v>8869</v>
      </c>
      <c r="F3997" s="256" t="s">
        <v>8867</v>
      </c>
      <c r="G3997" s="257">
        <v>131</v>
      </c>
      <c r="I3997" s="257">
        <v>140148.41</v>
      </c>
    </row>
    <row r="3998" spans="3:9" x14ac:dyDescent="0.2">
      <c r="C3998" s="255">
        <v>45753</v>
      </c>
      <c r="D3998" s="256" t="s">
        <v>8870</v>
      </c>
      <c r="E3998" s="256" t="s">
        <v>8871</v>
      </c>
      <c r="F3998" s="256" t="s">
        <v>8872</v>
      </c>
      <c r="G3998" s="257">
        <v>351.35</v>
      </c>
      <c r="I3998" s="257">
        <v>139797.06</v>
      </c>
    </row>
    <row r="3999" spans="3:9" x14ac:dyDescent="0.2">
      <c r="C3999" s="255">
        <v>45753</v>
      </c>
      <c r="D3999" s="256" t="s">
        <v>8873</v>
      </c>
      <c r="E3999" s="256" t="s">
        <v>8874</v>
      </c>
      <c r="F3999" s="256" t="s">
        <v>8872</v>
      </c>
      <c r="G3999" s="257">
        <v>218.4</v>
      </c>
      <c r="I3999" s="257">
        <v>139578.66</v>
      </c>
    </row>
    <row r="4000" spans="3:9" x14ac:dyDescent="0.2">
      <c r="C4000" s="255">
        <v>45753</v>
      </c>
      <c r="D4000" s="256" t="s">
        <v>8875</v>
      </c>
      <c r="E4000" s="256" t="s">
        <v>8876</v>
      </c>
      <c r="F4000" s="256" t="s">
        <v>8872</v>
      </c>
      <c r="G4000" s="257">
        <v>75</v>
      </c>
      <c r="I4000" s="257">
        <v>139503.66</v>
      </c>
    </row>
    <row r="4001" spans="3:10" x14ac:dyDescent="0.2">
      <c r="C4001" s="255">
        <v>45753</v>
      </c>
      <c r="D4001" s="256" t="s">
        <v>8877</v>
      </c>
      <c r="E4001" s="256" t="s">
        <v>8878</v>
      </c>
      <c r="F4001" s="256" t="s">
        <v>8872</v>
      </c>
      <c r="G4001" s="257">
        <v>824</v>
      </c>
      <c r="I4001" s="257">
        <v>138679.66</v>
      </c>
    </row>
    <row r="4002" spans="3:10" x14ac:dyDescent="0.2">
      <c r="C4002" s="255">
        <v>45753</v>
      </c>
      <c r="D4002" s="256" t="s">
        <v>8879</v>
      </c>
      <c r="E4002" s="256" t="s">
        <v>8880</v>
      </c>
      <c r="F4002" s="256" t="s">
        <v>8872</v>
      </c>
      <c r="G4002" s="257">
        <v>171</v>
      </c>
      <c r="I4002" s="257">
        <v>138508.66</v>
      </c>
    </row>
    <row r="4003" spans="3:10" x14ac:dyDescent="0.2">
      <c r="C4003" s="255">
        <v>45754</v>
      </c>
      <c r="D4003" s="256" t="s">
        <v>8881</v>
      </c>
      <c r="E4003" s="256" t="s">
        <v>8882</v>
      </c>
      <c r="F4003" s="256" t="s">
        <v>8883</v>
      </c>
      <c r="G4003" s="257">
        <v>61</v>
      </c>
      <c r="I4003" s="257">
        <v>138447.66</v>
      </c>
    </row>
    <row r="4004" spans="3:10" x14ac:dyDescent="0.2">
      <c r="C4004" s="255">
        <v>45754</v>
      </c>
      <c r="D4004" s="256" t="s">
        <v>8884</v>
      </c>
      <c r="E4004" s="256" t="s">
        <v>8885</v>
      </c>
      <c r="F4004" s="256" t="s">
        <v>8883</v>
      </c>
      <c r="G4004" s="257">
        <v>160</v>
      </c>
      <c r="I4004" s="257">
        <v>138287.66</v>
      </c>
    </row>
    <row r="4005" spans="3:10" x14ac:dyDescent="0.2">
      <c r="C4005" s="255">
        <v>45754</v>
      </c>
      <c r="D4005" s="256" t="s">
        <v>8886</v>
      </c>
      <c r="E4005" s="256" t="s">
        <v>8887</v>
      </c>
      <c r="F4005" s="256" t="s">
        <v>8883</v>
      </c>
      <c r="G4005" s="257">
        <v>341.45</v>
      </c>
      <c r="I4005" s="257">
        <v>137946.21</v>
      </c>
    </row>
    <row r="4006" spans="3:10" x14ac:dyDescent="0.2">
      <c r="C4006" s="255">
        <v>45754</v>
      </c>
      <c r="D4006" s="256" t="s">
        <v>8888</v>
      </c>
      <c r="E4006" s="256" t="s">
        <v>8889</v>
      </c>
      <c r="F4006" s="256" t="s">
        <v>8883</v>
      </c>
      <c r="G4006" s="257">
        <v>68.98</v>
      </c>
      <c r="I4006" s="257">
        <v>137877.23000000001</v>
      </c>
    </row>
    <row r="4007" spans="3:10" x14ac:dyDescent="0.2">
      <c r="C4007" s="255">
        <v>45754</v>
      </c>
      <c r="D4007" s="256" t="s">
        <v>8890</v>
      </c>
      <c r="E4007" s="256" t="s">
        <v>8891</v>
      </c>
      <c r="F4007" s="256" t="s">
        <v>8883</v>
      </c>
      <c r="G4007" s="257">
        <v>49</v>
      </c>
      <c r="I4007" s="257">
        <v>137828.23000000001</v>
      </c>
    </row>
    <row r="4008" spans="3:10" x14ac:dyDescent="0.2">
      <c r="C4008" s="255">
        <v>45754</v>
      </c>
      <c r="D4008" s="256" t="s">
        <v>8892</v>
      </c>
      <c r="E4008" s="256" t="s">
        <v>8893</v>
      </c>
      <c r="F4008" s="256" t="s">
        <v>8883</v>
      </c>
      <c r="G4008" s="257">
        <v>7938</v>
      </c>
      <c r="I4008" s="257">
        <v>129890.23</v>
      </c>
    </row>
    <row r="4009" spans="3:10" x14ac:dyDescent="0.2">
      <c r="C4009" s="255">
        <v>45754</v>
      </c>
      <c r="D4009" s="256" t="s">
        <v>8894</v>
      </c>
      <c r="E4009" s="256" t="s">
        <v>8895</v>
      </c>
      <c r="F4009" s="256" t="s">
        <v>8883</v>
      </c>
      <c r="G4009" s="257">
        <v>116</v>
      </c>
      <c r="I4009" s="257">
        <v>129774.23</v>
      </c>
    </row>
    <row r="4010" spans="3:10" x14ac:dyDescent="0.2">
      <c r="C4010" s="255">
        <v>45754</v>
      </c>
      <c r="D4010" s="256" t="s">
        <v>8896</v>
      </c>
      <c r="E4010" s="256" t="s">
        <v>8897</v>
      </c>
      <c r="F4010" s="256" t="s">
        <v>8883</v>
      </c>
      <c r="G4010" s="257">
        <v>45</v>
      </c>
      <c r="I4010" s="257">
        <v>129729.23</v>
      </c>
    </row>
    <row r="4011" spans="3:10" x14ac:dyDescent="0.2">
      <c r="C4011" s="255">
        <v>45754</v>
      </c>
      <c r="D4011" s="256" t="s">
        <v>8898</v>
      </c>
      <c r="E4011" s="256" t="s">
        <v>8899</v>
      </c>
      <c r="F4011" s="256" t="s">
        <v>8883</v>
      </c>
      <c r="G4011" s="257">
        <v>165</v>
      </c>
      <c r="I4011" s="257">
        <v>129564.23</v>
      </c>
    </row>
    <row r="4012" spans="3:10" x14ac:dyDescent="0.2">
      <c r="C4012" s="255">
        <v>45755</v>
      </c>
      <c r="D4012" s="256" t="s">
        <v>8900</v>
      </c>
      <c r="E4012" s="256" t="s">
        <v>8901</v>
      </c>
      <c r="F4012" s="256" t="s">
        <v>8902</v>
      </c>
      <c r="G4012" s="257">
        <v>239</v>
      </c>
      <c r="I4012" s="257">
        <v>129325.23</v>
      </c>
    </row>
    <row r="4013" spans="3:10" x14ac:dyDescent="0.2">
      <c r="C4013" s="255">
        <v>45755</v>
      </c>
      <c r="D4013" s="256" t="s">
        <v>8903</v>
      </c>
      <c r="E4013" s="256" t="s">
        <v>8904</v>
      </c>
      <c r="F4013" s="256" t="s">
        <v>8902</v>
      </c>
      <c r="G4013" s="257">
        <v>90</v>
      </c>
      <c r="I4013" s="257">
        <v>129235.23</v>
      </c>
    </row>
    <row r="4014" spans="3:10" x14ac:dyDescent="0.2">
      <c r="C4014" s="255">
        <v>45755</v>
      </c>
      <c r="D4014" s="256" t="s">
        <v>8905</v>
      </c>
      <c r="E4014" s="256" t="s">
        <v>8906</v>
      </c>
      <c r="F4014" s="256" t="s">
        <v>8902</v>
      </c>
      <c r="G4014" s="257">
        <v>67</v>
      </c>
      <c r="I4014" s="257">
        <v>129168.23</v>
      </c>
    </row>
    <row r="4015" spans="3:10" x14ac:dyDescent="0.2">
      <c r="C4015" s="255">
        <v>45755</v>
      </c>
      <c r="D4015" s="256" t="s">
        <v>8907</v>
      </c>
      <c r="E4015" s="256" t="s">
        <v>8908</v>
      </c>
      <c r="F4015" s="256" t="s">
        <v>8902</v>
      </c>
      <c r="G4015" s="257">
        <v>590</v>
      </c>
      <c r="I4015" s="257">
        <v>128578.23</v>
      </c>
      <c r="J4015" s="256" t="s">
        <v>330</v>
      </c>
    </row>
    <row r="4016" spans="3:10" x14ac:dyDescent="0.2">
      <c r="C4016" s="255">
        <v>45755</v>
      </c>
      <c r="D4016" s="256" t="s">
        <v>8909</v>
      </c>
      <c r="E4016" s="256" t="s">
        <v>8910</v>
      </c>
      <c r="F4016" s="256" t="s">
        <v>8902</v>
      </c>
      <c r="G4016" s="257">
        <v>70</v>
      </c>
      <c r="I4016" s="257">
        <v>128508.23</v>
      </c>
    </row>
    <row r="4017" spans="3:9" x14ac:dyDescent="0.2">
      <c r="C4017" s="255">
        <v>45755</v>
      </c>
      <c r="D4017" s="256" t="s">
        <v>8911</v>
      </c>
      <c r="E4017" s="256" t="s">
        <v>8912</v>
      </c>
      <c r="F4017" s="256" t="s">
        <v>8902</v>
      </c>
      <c r="G4017" s="257">
        <v>294.89999999999998</v>
      </c>
      <c r="I4017" s="257">
        <v>128213.33</v>
      </c>
    </row>
    <row r="4018" spans="3:9" x14ac:dyDescent="0.2">
      <c r="C4018" s="255">
        <v>45756</v>
      </c>
      <c r="D4018" s="256" t="s">
        <v>8913</v>
      </c>
      <c r="E4018" s="256" t="s">
        <v>8914</v>
      </c>
      <c r="F4018" s="256" t="s">
        <v>8915</v>
      </c>
      <c r="H4018" s="257">
        <v>6211.31</v>
      </c>
      <c r="I4018" s="257">
        <v>134424.64000000001</v>
      </c>
    </row>
    <row r="4019" spans="3:9" x14ac:dyDescent="0.2">
      <c r="C4019" s="255">
        <v>45756</v>
      </c>
      <c r="D4019" s="256" t="s">
        <v>8916</v>
      </c>
      <c r="E4019" s="256" t="s">
        <v>8917</v>
      </c>
      <c r="F4019" s="256" t="s">
        <v>8915</v>
      </c>
      <c r="G4019" s="257">
        <v>69</v>
      </c>
      <c r="I4019" s="257">
        <v>134355.64000000001</v>
      </c>
    </row>
    <row r="4020" spans="3:9" x14ac:dyDescent="0.2">
      <c r="C4020" s="255">
        <v>45756</v>
      </c>
      <c r="D4020" s="256" t="s">
        <v>8918</v>
      </c>
      <c r="E4020" s="256" t="s">
        <v>8919</v>
      </c>
      <c r="F4020" s="256" t="s">
        <v>8915</v>
      </c>
      <c r="G4020" s="257">
        <v>98</v>
      </c>
      <c r="I4020" s="257">
        <v>134257.64000000001</v>
      </c>
    </row>
    <row r="4021" spans="3:9" x14ac:dyDescent="0.2">
      <c r="C4021" s="255">
        <v>45756</v>
      </c>
      <c r="D4021" s="256" t="s">
        <v>8920</v>
      </c>
      <c r="E4021" s="256" t="s">
        <v>8921</v>
      </c>
      <c r="F4021" s="256" t="s">
        <v>8915</v>
      </c>
      <c r="G4021" s="257">
        <v>303.27</v>
      </c>
      <c r="I4021" s="257">
        <v>133954.37</v>
      </c>
    </row>
    <row r="4022" spans="3:9" x14ac:dyDescent="0.2">
      <c r="C4022" s="255">
        <v>45757</v>
      </c>
      <c r="D4022" s="256" t="s">
        <v>8922</v>
      </c>
      <c r="E4022" s="256" t="s">
        <v>8923</v>
      </c>
      <c r="F4022" s="256" t="s">
        <v>8924</v>
      </c>
      <c r="G4022" s="257">
        <v>72</v>
      </c>
      <c r="I4022" s="257">
        <v>133882.37</v>
      </c>
    </row>
    <row r="4023" spans="3:9" x14ac:dyDescent="0.2">
      <c r="C4023" s="255">
        <v>45757</v>
      </c>
      <c r="D4023" s="256" t="s">
        <v>8925</v>
      </c>
      <c r="E4023" s="256" t="s">
        <v>8926</v>
      </c>
      <c r="F4023" s="256" t="s">
        <v>8924</v>
      </c>
      <c r="G4023" s="257">
        <v>160</v>
      </c>
      <c r="I4023" s="257">
        <v>133722.37</v>
      </c>
    </row>
    <row r="4024" spans="3:9" x14ac:dyDescent="0.2">
      <c r="C4024" s="255">
        <v>45757</v>
      </c>
      <c r="D4024" s="256" t="s">
        <v>8927</v>
      </c>
      <c r="E4024" s="256" t="s">
        <v>8928</v>
      </c>
      <c r="F4024" s="256" t="s">
        <v>8924</v>
      </c>
      <c r="G4024" s="257">
        <v>200.02</v>
      </c>
      <c r="I4024" s="257">
        <v>133522.35</v>
      </c>
    </row>
    <row r="4025" spans="3:9" x14ac:dyDescent="0.2">
      <c r="C4025" s="255">
        <v>45757</v>
      </c>
      <c r="D4025" s="256" t="s">
        <v>8929</v>
      </c>
      <c r="E4025" s="256" t="s">
        <v>8930</v>
      </c>
      <c r="F4025" s="256" t="s">
        <v>8924</v>
      </c>
      <c r="G4025" s="257">
        <v>200.02</v>
      </c>
      <c r="I4025" s="257">
        <v>133322.32999999999</v>
      </c>
    </row>
    <row r="4026" spans="3:9" x14ac:dyDescent="0.2">
      <c r="C4026" s="255">
        <v>45757</v>
      </c>
      <c r="D4026" s="256" t="s">
        <v>8931</v>
      </c>
      <c r="E4026" s="256" t="s">
        <v>8932</v>
      </c>
      <c r="F4026" s="256" t="s">
        <v>8924</v>
      </c>
      <c r="G4026" s="257">
        <v>125</v>
      </c>
      <c r="I4026" s="257">
        <v>133197.32999999999</v>
      </c>
    </row>
    <row r="4027" spans="3:9" x14ac:dyDescent="0.2">
      <c r="C4027" s="255">
        <v>45758</v>
      </c>
      <c r="D4027" s="256" t="s">
        <v>8933</v>
      </c>
      <c r="E4027" s="256" t="s">
        <v>8934</v>
      </c>
      <c r="F4027" s="256" t="s">
        <v>8935</v>
      </c>
      <c r="G4027" s="257">
        <v>630</v>
      </c>
      <c r="I4027" s="257">
        <v>132567.32999999999</v>
      </c>
    </row>
    <row r="4028" spans="3:9" x14ac:dyDescent="0.2">
      <c r="C4028" s="255">
        <v>45758</v>
      </c>
      <c r="D4028" s="256" t="s">
        <v>8936</v>
      </c>
      <c r="E4028" s="256" t="s">
        <v>8937</v>
      </c>
      <c r="F4028" s="256" t="s">
        <v>8935</v>
      </c>
      <c r="G4028" s="257">
        <v>4483</v>
      </c>
      <c r="I4028" s="257">
        <v>128084.33</v>
      </c>
    </row>
    <row r="4029" spans="3:9" x14ac:dyDescent="0.2">
      <c r="C4029" s="255">
        <v>45758</v>
      </c>
      <c r="D4029" s="256" t="s">
        <v>8938</v>
      </c>
      <c r="E4029" s="256" t="s">
        <v>8939</v>
      </c>
      <c r="F4029" s="256" t="s">
        <v>8935</v>
      </c>
      <c r="H4029" s="257">
        <v>178.02</v>
      </c>
      <c r="I4029" s="257">
        <v>128262.35</v>
      </c>
    </row>
    <row r="4030" spans="3:9" x14ac:dyDescent="0.2">
      <c r="C4030" s="255">
        <v>45758</v>
      </c>
      <c r="D4030" s="256" t="s">
        <v>8940</v>
      </c>
      <c r="E4030" s="256" t="s">
        <v>8941</v>
      </c>
      <c r="F4030" s="256" t="s">
        <v>8935</v>
      </c>
      <c r="G4030" s="257">
        <v>68</v>
      </c>
      <c r="I4030" s="257">
        <v>128194.35</v>
      </c>
    </row>
    <row r="4031" spans="3:9" x14ac:dyDescent="0.2">
      <c r="C4031" s="255">
        <v>45758</v>
      </c>
      <c r="D4031" s="256" t="s">
        <v>8942</v>
      </c>
      <c r="E4031" s="256" t="s">
        <v>8943</v>
      </c>
      <c r="F4031" s="256" t="s">
        <v>8935</v>
      </c>
      <c r="G4031" s="257">
        <v>84</v>
      </c>
      <c r="I4031" s="257">
        <v>128110.35</v>
      </c>
    </row>
    <row r="4032" spans="3:9" x14ac:dyDescent="0.2">
      <c r="C4032" s="255">
        <v>45758</v>
      </c>
      <c r="D4032" s="256" t="s">
        <v>8944</v>
      </c>
      <c r="E4032" s="256" t="s">
        <v>8945</v>
      </c>
      <c r="F4032" s="256" t="s">
        <v>8935</v>
      </c>
      <c r="G4032" s="257">
        <v>323.77</v>
      </c>
      <c r="I4032" s="257">
        <v>127786.58</v>
      </c>
    </row>
    <row r="4033" spans="3:9" x14ac:dyDescent="0.2">
      <c r="C4033" s="255">
        <v>45759</v>
      </c>
      <c r="D4033" s="256" t="s">
        <v>8946</v>
      </c>
      <c r="E4033" s="256" t="s">
        <v>8947</v>
      </c>
      <c r="F4033" s="256" t="s">
        <v>8948</v>
      </c>
      <c r="H4033" s="257">
        <v>1790</v>
      </c>
      <c r="I4033" s="257">
        <v>129576.58</v>
      </c>
    </row>
    <row r="4034" spans="3:9" x14ac:dyDescent="0.2">
      <c r="C4034" s="255">
        <v>45759</v>
      </c>
      <c r="D4034" s="256" t="s">
        <v>8949</v>
      </c>
      <c r="E4034" s="256" t="s">
        <v>8950</v>
      </c>
      <c r="F4034" s="256" t="s">
        <v>8948</v>
      </c>
      <c r="H4034" s="257">
        <v>1880</v>
      </c>
      <c r="I4034" s="257">
        <v>131456.57999999999</v>
      </c>
    </row>
    <row r="4035" spans="3:9" x14ac:dyDescent="0.2">
      <c r="C4035" s="255">
        <v>45759</v>
      </c>
      <c r="D4035" s="256" t="s">
        <v>8951</v>
      </c>
      <c r="E4035" s="256" t="s">
        <v>8952</v>
      </c>
      <c r="F4035" s="256" t="s">
        <v>8948</v>
      </c>
      <c r="H4035" s="257">
        <v>2699</v>
      </c>
      <c r="I4035" s="257">
        <v>134155.57999999999</v>
      </c>
    </row>
    <row r="4036" spans="3:9" x14ac:dyDescent="0.2">
      <c r="C4036" s="255">
        <v>45759</v>
      </c>
      <c r="D4036" s="256" t="s">
        <v>8953</v>
      </c>
      <c r="E4036" s="256" t="s">
        <v>8954</v>
      </c>
      <c r="F4036" s="256" t="s">
        <v>8948</v>
      </c>
      <c r="H4036" s="257">
        <v>1549</v>
      </c>
      <c r="I4036" s="257">
        <v>135704.57999999999</v>
      </c>
    </row>
    <row r="4037" spans="3:9" x14ac:dyDescent="0.2">
      <c r="C4037" s="255">
        <v>45759</v>
      </c>
      <c r="D4037" s="256" t="s">
        <v>8955</v>
      </c>
      <c r="E4037" s="256" t="s">
        <v>8956</v>
      </c>
      <c r="F4037" s="256" t="s">
        <v>8948</v>
      </c>
      <c r="G4037" s="257">
        <v>382</v>
      </c>
      <c r="I4037" s="257">
        <v>135322.57999999999</v>
      </c>
    </row>
    <row r="4038" spans="3:9" x14ac:dyDescent="0.2">
      <c r="C4038" s="255">
        <v>45759</v>
      </c>
      <c r="D4038" s="256" t="s">
        <v>8957</v>
      </c>
      <c r="E4038" s="256" t="s">
        <v>8958</v>
      </c>
      <c r="F4038" s="256" t="s">
        <v>8948</v>
      </c>
      <c r="G4038" s="257">
        <v>360</v>
      </c>
      <c r="I4038" s="257">
        <v>134962.57999999999</v>
      </c>
    </row>
    <row r="4039" spans="3:9" x14ac:dyDescent="0.2">
      <c r="C4039" s="255">
        <v>45759</v>
      </c>
      <c r="D4039" s="256" t="s">
        <v>8959</v>
      </c>
      <c r="E4039" s="256" t="s">
        <v>8960</v>
      </c>
      <c r="F4039" s="256" t="s">
        <v>8948</v>
      </c>
      <c r="G4039" s="257">
        <v>180</v>
      </c>
      <c r="I4039" s="257">
        <v>134782.57999999999</v>
      </c>
    </row>
    <row r="4040" spans="3:9" x14ac:dyDescent="0.2">
      <c r="C4040" s="255">
        <v>45759</v>
      </c>
      <c r="D4040" s="256" t="s">
        <v>8961</v>
      </c>
      <c r="E4040" s="256" t="s">
        <v>8962</v>
      </c>
      <c r="F4040" s="256" t="s">
        <v>8948</v>
      </c>
      <c r="G4040" s="257">
        <v>275</v>
      </c>
      <c r="I4040" s="257">
        <v>134507.57999999999</v>
      </c>
    </row>
    <row r="4041" spans="3:9" x14ac:dyDescent="0.2">
      <c r="C4041" s="255">
        <v>45760</v>
      </c>
      <c r="D4041" s="256" t="s">
        <v>8963</v>
      </c>
      <c r="E4041" s="256" t="s">
        <v>8964</v>
      </c>
      <c r="F4041" s="256" t="s">
        <v>8965</v>
      </c>
      <c r="G4041" s="257">
        <v>330</v>
      </c>
      <c r="I4041" s="257">
        <v>134177.57999999999</v>
      </c>
    </row>
    <row r="4042" spans="3:9" x14ac:dyDescent="0.2">
      <c r="C4042" s="255">
        <v>45760</v>
      </c>
      <c r="D4042" s="256" t="s">
        <v>8966</v>
      </c>
      <c r="E4042" s="256" t="s">
        <v>8967</v>
      </c>
      <c r="F4042" s="256" t="s">
        <v>8965</v>
      </c>
      <c r="G4042" s="257">
        <v>303.27</v>
      </c>
      <c r="I4042" s="257">
        <v>133874.31</v>
      </c>
    </row>
    <row r="4043" spans="3:9" x14ac:dyDescent="0.2">
      <c r="C4043" s="255">
        <v>45761</v>
      </c>
      <c r="D4043" s="256" t="s">
        <v>8968</v>
      </c>
      <c r="E4043" s="256" t="s">
        <v>8969</v>
      </c>
      <c r="F4043" s="256" t="s">
        <v>8970</v>
      </c>
      <c r="G4043" s="257">
        <v>75</v>
      </c>
      <c r="I4043" s="257">
        <v>133799.31</v>
      </c>
    </row>
    <row r="4044" spans="3:9" x14ac:dyDescent="0.2">
      <c r="C4044" s="255">
        <v>45761</v>
      </c>
      <c r="D4044" s="256" t="s">
        <v>8971</v>
      </c>
      <c r="E4044" s="256" t="s">
        <v>8972</v>
      </c>
      <c r="F4044" s="256" t="s">
        <v>8970</v>
      </c>
      <c r="G4044" s="257">
        <v>150</v>
      </c>
      <c r="I4044" s="257">
        <v>133649.31</v>
      </c>
    </row>
    <row r="4045" spans="3:9" x14ac:dyDescent="0.2">
      <c r="C4045" s="255">
        <v>45761</v>
      </c>
      <c r="D4045" s="256" t="s">
        <v>8973</v>
      </c>
      <c r="E4045" s="256" t="s">
        <v>8974</v>
      </c>
      <c r="F4045" s="256" t="s">
        <v>8970</v>
      </c>
      <c r="G4045" s="257">
        <v>20</v>
      </c>
      <c r="I4045" s="257">
        <v>133629.31</v>
      </c>
    </row>
    <row r="4046" spans="3:9" x14ac:dyDescent="0.2">
      <c r="C4046" s="255">
        <v>45761</v>
      </c>
      <c r="D4046" s="256" t="s">
        <v>8975</v>
      </c>
      <c r="E4046" s="256" t="s">
        <v>8976</v>
      </c>
      <c r="F4046" s="256" t="s">
        <v>8970</v>
      </c>
      <c r="G4046" s="257">
        <v>303.27</v>
      </c>
      <c r="I4046" s="257">
        <v>133326.04</v>
      </c>
    </row>
    <row r="4047" spans="3:9" x14ac:dyDescent="0.2">
      <c r="C4047" s="255">
        <v>45762</v>
      </c>
      <c r="D4047" s="256" t="s">
        <v>8977</v>
      </c>
      <c r="E4047" s="256" t="s">
        <v>8978</v>
      </c>
      <c r="F4047" s="256" t="s">
        <v>8979</v>
      </c>
      <c r="G4047" s="257">
        <v>68</v>
      </c>
      <c r="I4047" s="257">
        <v>133258.04</v>
      </c>
    </row>
    <row r="4048" spans="3:9" x14ac:dyDescent="0.2">
      <c r="C4048" s="255">
        <v>45762</v>
      </c>
      <c r="D4048" s="256" t="s">
        <v>8980</v>
      </c>
      <c r="E4048" s="256" t="s">
        <v>8981</v>
      </c>
      <c r="F4048" s="256" t="s">
        <v>8979</v>
      </c>
      <c r="G4048" s="257">
        <v>84</v>
      </c>
      <c r="I4048" s="257">
        <v>133174.04</v>
      </c>
    </row>
    <row r="4049" spans="3:9" x14ac:dyDescent="0.2">
      <c r="C4049" s="255">
        <v>45762</v>
      </c>
      <c r="D4049" s="256" t="s">
        <v>8982</v>
      </c>
      <c r="E4049" s="256" t="s">
        <v>8983</v>
      </c>
      <c r="F4049" s="256" t="s">
        <v>8979</v>
      </c>
      <c r="G4049" s="257">
        <v>55</v>
      </c>
      <c r="I4049" s="257">
        <v>133119.04000000001</v>
      </c>
    </row>
    <row r="4050" spans="3:9" x14ac:dyDescent="0.2">
      <c r="C4050" s="255">
        <v>45762</v>
      </c>
      <c r="D4050" s="256" t="s">
        <v>8984</v>
      </c>
      <c r="E4050" s="256" t="s">
        <v>8985</v>
      </c>
      <c r="F4050" s="256" t="s">
        <v>8979</v>
      </c>
      <c r="G4050" s="257">
        <v>275.77</v>
      </c>
      <c r="I4050" s="257">
        <v>132843.26999999999</v>
      </c>
    </row>
    <row r="4051" spans="3:9" x14ac:dyDescent="0.2">
      <c r="C4051" s="255">
        <v>45763</v>
      </c>
      <c r="D4051" s="256" t="s">
        <v>8986</v>
      </c>
      <c r="E4051" s="256" t="s">
        <v>8987</v>
      </c>
      <c r="F4051" s="256" t="s">
        <v>8988</v>
      </c>
      <c r="G4051" s="257">
        <v>71</v>
      </c>
      <c r="I4051" s="257">
        <v>132772.26999999999</v>
      </c>
    </row>
    <row r="4052" spans="3:9" x14ac:dyDescent="0.2">
      <c r="C4052" s="255">
        <v>45763</v>
      </c>
      <c r="D4052" s="256" t="s">
        <v>8989</v>
      </c>
      <c r="E4052" s="256" t="s">
        <v>8990</v>
      </c>
      <c r="F4052" s="256" t="s">
        <v>8988</v>
      </c>
      <c r="G4052" s="257">
        <v>90</v>
      </c>
      <c r="I4052" s="257">
        <v>132682.26999999999</v>
      </c>
    </row>
    <row r="4053" spans="3:9" x14ac:dyDescent="0.2">
      <c r="C4053" s="255">
        <v>45763</v>
      </c>
      <c r="D4053" s="256" t="s">
        <v>8991</v>
      </c>
      <c r="E4053" s="256" t="s">
        <v>8992</v>
      </c>
      <c r="F4053" s="256" t="s">
        <v>8988</v>
      </c>
      <c r="G4053" s="257">
        <v>28</v>
      </c>
      <c r="I4053" s="257">
        <v>132654.26999999999</v>
      </c>
    </row>
    <row r="4054" spans="3:9" x14ac:dyDescent="0.2">
      <c r="C4054" s="255">
        <v>45763</v>
      </c>
      <c r="D4054" s="256" t="s">
        <v>8993</v>
      </c>
      <c r="E4054" s="256" t="s">
        <v>8994</v>
      </c>
      <c r="F4054" s="256" t="s">
        <v>8988</v>
      </c>
      <c r="G4054" s="257">
        <v>60</v>
      </c>
      <c r="I4054" s="257">
        <v>132594.26999999999</v>
      </c>
    </row>
    <row r="4055" spans="3:9" x14ac:dyDescent="0.2">
      <c r="C4055" s="255">
        <v>45763</v>
      </c>
      <c r="D4055" s="256" t="s">
        <v>8995</v>
      </c>
      <c r="E4055" s="256" t="s">
        <v>8996</v>
      </c>
      <c r="F4055" s="256" t="s">
        <v>8988</v>
      </c>
      <c r="G4055" s="257">
        <v>10</v>
      </c>
      <c r="I4055" s="257">
        <v>132584.26999999999</v>
      </c>
    </row>
    <row r="4056" spans="3:9" x14ac:dyDescent="0.2">
      <c r="C4056" s="255">
        <v>45764</v>
      </c>
      <c r="D4056" s="256" t="s">
        <v>8997</v>
      </c>
      <c r="E4056" s="256" t="s">
        <v>8998</v>
      </c>
      <c r="F4056" s="256" t="s">
        <v>8999</v>
      </c>
      <c r="G4056" s="257">
        <v>360.4</v>
      </c>
      <c r="I4056" s="257">
        <v>132223.87</v>
      </c>
    </row>
    <row r="4057" spans="3:9" x14ac:dyDescent="0.2">
      <c r="C4057" s="255">
        <v>45764</v>
      </c>
      <c r="D4057" s="256" t="s">
        <v>9000</v>
      </c>
      <c r="E4057" s="256" t="s">
        <v>9001</v>
      </c>
      <c r="F4057" s="256" t="s">
        <v>8999</v>
      </c>
      <c r="G4057" s="257">
        <v>55</v>
      </c>
      <c r="I4057" s="257">
        <v>132168.87</v>
      </c>
    </row>
    <row r="4058" spans="3:9" x14ac:dyDescent="0.2">
      <c r="C4058" s="255">
        <v>45764</v>
      </c>
      <c r="D4058" s="256" t="s">
        <v>9002</v>
      </c>
      <c r="E4058" s="256" t="s">
        <v>9003</v>
      </c>
      <c r="F4058" s="256" t="s">
        <v>8999</v>
      </c>
      <c r="G4058" s="257">
        <v>80</v>
      </c>
      <c r="I4058" s="257">
        <v>132088.87</v>
      </c>
    </row>
    <row r="4059" spans="3:9" x14ac:dyDescent="0.2">
      <c r="C4059" s="255">
        <v>45764</v>
      </c>
      <c r="D4059" s="256" t="s">
        <v>9004</v>
      </c>
      <c r="E4059" s="256" t="s">
        <v>9005</v>
      </c>
      <c r="F4059" s="256" t="s">
        <v>8999</v>
      </c>
      <c r="G4059" s="257">
        <v>78</v>
      </c>
      <c r="I4059" s="257">
        <v>132010.87</v>
      </c>
    </row>
    <row r="4060" spans="3:9" x14ac:dyDescent="0.2">
      <c r="C4060" s="255">
        <v>45764</v>
      </c>
      <c r="D4060" s="256" t="s">
        <v>9006</v>
      </c>
      <c r="E4060" s="256" t="s">
        <v>9007</v>
      </c>
      <c r="F4060" s="256" t="s">
        <v>8999</v>
      </c>
      <c r="G4060" s="257">
        <v>40</v>
      </c>
      <c r="I4060" s="257">
        <v>131970.87</v>
      </c>
    </row>
    <row r="4061" spans="3:9" x14ac:dyDescent="0.2">
      <c r="C4061" s="255">
        <v>45764</v>
      </c>
      <c r="D4061" s="256" t="s">
        <v>9008</v>
      </c>
      <c r="E4061" s="256" t="s">
        <v>9009</v>
      </c>
      <c r="F4061" s="256" t="s">
        <v>8999</v>
      </c>
      <c r="G4061" s="257">
        <v>50</v>
      </c>
      <c r="I4061" s="257">
        <v>131920.87</v>
      </c>
    </row>
    <row r="4062" spans="3:9" x14ac:dyDescent="0.2">
      <c r="C4062" s="255">
        <v>45764</v>
      </c>
      <c r="D4062" s="256" t="s">
        <v>9010</v>
      </c>
      <c r="E4062" s="256" t="s">
        <v>9011</v>
      </c>
      <c r="F4062" s="256" t="s">
        <v>8999</v>
      </c>
      <c r="G4062" s="257">
        <v>55</v>
      </c>
      <c r="I4062" s="257">
        <v>131865.87</v>
      </c>
    </row>
    <row r="4063" spans="3:9" x14ac:dyDescent="0.2">
      <c r="C4063" s="255">
        <v>45764</v>
      </c>
      <c r="D4063" s="256" t="s">
        <v>9012</v>
      </c>
      <c r="E4063" s="256" t="s">
        <v>9013</v>
      </c>
      <c r="F4063" s="256" t="s">
        <v>8999</v>
      </c>
      <c r="G4063" s="257">
        <v>1181</v>
      </c>
      <c r="I4063" s="257">
        <v>130684.87</v>
      </c>
    </row>
    <row r="4064" spans="3:9" x14ac:dyDescent="0.2">
      <c r="C4064" s="255">
        <v>45764</v>
      </c>
      <c r="D4064" s="256" t="s">
        <v>9014</v>
      </c>
      <c r="E4064" s="256" t="s">
        <v>9015</v>
      </c>
      <c r="F4064" s="256" t="s">
        <v>8999</v>
      </c>
      <c r="G4064" s="257">
        <v>268.74</v>
      </c>
      <c r="I4064" s="257">
        <v>130416.13</v>
      </c>
    </row>
    <row r="4065" spans="3:9" x14ac:dyDescent="0.2">
      <c r="C4065" s="255">
        <v>45764</v>
      </c>
      <c r="D4065" s="256" t="s">
        <v>9016</v>
      </c>
      <c r="E4065" s="256" t="s">
        <v>9017</v>
      </c>
      <c r="F4065" s="256" t="s">
        <v>9018</v>
      </c>
      <c r="G4065" s="257">
        <v>196.49</v>
      </c>
      <c r="I4065" s="257">
        <v>130219.64</v>
      </c>
    </row>
    <row r="4066" spans="3:9" x14ac:dyDescent="0.2">
      <c r="C4066" s="255">
        <v>45765</v>
      </c>
      <c r="D4066" s="256" t="s">
        <v>9019</v>
      </c>
      <c r="E4066" s="256" t="s">
        <v>9020</v>
      </c>
      <c r="F4066" s="256" t="s">
        <v>9018</v>
      </c>
      <c r="G4066" s="257">
        <v>10988</v>
      </c>
      <c r="I4066" s="257">
        <v>119231.64</v>
      </c>
    </row>
    <row r="4067" spans="3:9" x14ac:dyDescent="0.2">
      <c r="C4067" s="255">
        <v>45765</v>
      </c>
      <c r="D4067" s="256" t="s">
        <v>9021</v>
      </c>
      <c r="E4067" s="256" t="s">
        <v>9022</v>
      </c>
      <c r="F4067" s="256" t="s">
        <v>9018</v>
      </c>
      <c r="G4067" s="257">
        <v>5543.01</v>
      </c>
      <c r="I4067" s="257">
        <v>113688.63</v>
      </c>
    </row>
    <row r="4068" spans="3:9" x14ac:dyDescent="0.2">
      <c r="C4068" s="255">
        <v>45765</v>
      </c>
      <c r="D4068" s="256" t="s">
        <v>9023</v>
      </c>
      <c r="E4068" s="256" t="s">
        <v>9024</v>
      </c>
      <c r="F4068" s="256" t="s">
        <v>9018</v>
      </c>
      <c r="H4068" s="257">
        <v>1990</v>
      </c>
      <c r="I4068" s="257">
        <v>115678.63</v>
      </c>
    </row>
    <row r="4069" spans="3:9" x14ac:dyDescent="0.2">
      <c r="C4069" s="255">
        <v>45765</v>
      </c>
      <c r="D4069" s="256" t="s">
        <v>9025</v>
      </c>
      <c r="E4069" s="256" t="s">
        <v>9026</v>
      </c>
      <c r="F4069" s="256" t="s">
        <v>9018</v>
      </c>
      <c r="H4069" s="257">
        <v>1499</v>
      </c>
      <c r="I4069" s="257">
        <v>117177.63</v>
      </c>
    </row>
    <row r="4070" spans="3:9" x14ac:dyDescent="0.2">
      <c r="C4070" s="255">
        <v>45765</v>
      </c>
      <c r="D4070" s="256" t="s">
        <v>9027</v>
      </c>
      <c r="E4070" s="256" t="s">
        <v>9028</v>
      </c>
      <c r="F4070" s="256" t="s">
        <v>9018</v>
      </c>
      <c r="H4070" s="257">
        <v>974</v>
      </c>
      <c r="I4070" s="257">
        <v>118151.63</v>
      </c>
    </row>
    <row r="4071" spans="3:9" x14ac:dyDescent="0.2">
      <c r="C4071" s="255">
        <v>45765</v>
      </c>
      <c r="D4071" s="256" t="s">
        <v>9029</v>
      </c>
      <c r="E4071" s="256" t="s">
        <v>9030</v>
      </c>
      <c r="F4071" s="256" t="s">
        <v>9018</v>
      </c>
      <c r="G4071" s="257">
        <v>305</v>
      </c>
      <c r="I4071" s="257">
        <v>117846.63</v>
      </c>
    </row>
    <row r="4072" spans="3:9" x14ac:dyDescent="0.2">
      <c r="C4072" s="255">
        <v>45765</v>
      </c>
      <c r="D4072" s="256" t="s">
        <v>9031</v>
      </c>
      <c r="E4072" s="256" t="s">
        <v>9032</v>
      </c>
      <c r="F4072" s="256" t="s">
        <v>9018</v>
      </c>
      <c r="G4072" s="257">
        <v>1777</v>
      </c>
      <c r="I4072" s="257">
        <v>116069.63</v>
      </c>
    </row>
    <row r="4073" spans="3:9" x14ac:dyDescent="0.2">
      <c r="C4073" s="255">
        <v>45765</v>
      </c>
      <c r="D4073" s="256" t="s">
        <v>9033</v>
      </c>
      <c r="E4073" s="256" t="s">
        <v>9034</v>
      </c>
      <c r="F4073" s="256" t="s">
        <v>9018</v>
      </c>
      <c r="G4073" s="257">
        <v>280</v>
      </c>
      <c r="I4073" s="257">
        <v>115789.63</v>
      </c>
    </row>
    <row r="4074" spans="3:9" x14ac:dyDescent="0.2">
      <c r="C4074" s="255">
        <v>45765</v>
      </c>
      <c r="D4074" s="256" t="s">
        <v>9035</v>
      </c>
      <c r="E4074" s="256" t="s">
        <v>9036</v>
      </c>
      <c r="F4074" s="256" t="s">
        <v>9037</v>
      </c>
      <c r="G4074" s="257">
        <v>341</v>
      </c>
      <c r="I4074" s="257">
        <v>115448.63</v>
      </c>
    </row>
    <row r="4075" spans="3:9" x14ac:dyDescent="0.2">
      <c r="C4075" s="255">
        <v>45766</v>
      </c>
      <c r="D4075" s="256" t="s">
        <v>9038</v>
      </c>
      <c r="E4075" s="256" t="s">
        <v>9039</v>
      </c>
      <c r="F4075" s="256" t="s">
        <v>9037</v>
      </c>
      <c r="G4075" s="257">
        <v>1205.28</v>
      </c>
      <c r="I4075" s="257">
        <v>114243.35</v>
      </c>
    </row>
    <row r="4076" spans="3:9" x14ac:dyDescent="0.2">
      <c r="C4076" s="255">
        <v>45766</v>
      </c>
      <c r="D4076" s="256" t="s">
        <v>9040</v>
      </c>
      <c r="E4076" s="256" t="s">
        <v>9041</v>
      </c>
      <c r="F4076" s="256" t="s">
        <v>9037</v>
      </c>
      <c r="G4076" s="257">
        <v>228</v>
      </c>
      <c r="I4076" s="257">
        <v>114015.35</v>
      </c>
    </row>
    <row r="4077" spans="3:9" x14ac:dyDescent="0.2">
      <c r="C4077" s="255">
        <v>45766</v>
      </c>
      <c r="D4077" s="256" t="s">
        <v>9042</v>
      </c>
      <c r="E4077" s="256" t="s">
        <v>9043</v>
      </c>
      <c r="F4077" s="256" t="s">
        <v>9037</v>
      </c>
      <c r="G4077" s="257">
        <v>113</v>
      </c>
      <c r="I4077" s="257">
        <v>113902.35</v>
      </c>
    </row>
    <row r="4078" spans="3:9" x14ac:dyDescent="0.2">
      <c r="C4078" s="255">
        <v>45766</v>
      </c>
      <c r="D4078" s="256" t="s">
        <v>9044</v>
      </c>
      <c r="E4078" s="256" t="s">
        <v>9045</v>
      </c>
      <c r="F4078" s="256" t="s">
        <v>9037</v>
      </c>
      <c r="G4078" s="257">
        <v>350</v>
      </c>
      <c r="I4078" s="257">
        <v>113552.35</v>
      </c>
    </row>
    <row r="4079" spans="3:9" x14ac:dyDescent="0.2">
      <c r="C4079" s="255">
        <v>45766</v>
      </c>
      <c r="D4079" s="256" t="s">
        <v>9046</v>
      </c>
      <c r="E4079" s="256" t="s">
        <v>9047</v>
      </c>
      <c r="F4079" s="256" t="s">
        <v>9037</v>
      </c>
      <c r="G4079" s="257">
        <v>149</v>
      </c>
      <c r="I4079" s="257">
        <v>113403.35</v>
      </c>
    </row>
    <row r="4080" spans="3:9" x14ac:dyDescent="0.2">
      <c r="C4080" s="255">
        <v>45766</v>
      </c>
      <c r="D4080" s="256" t="s">
        <v>9048</v>
      </c>
      <c r="E4080" s="256" t="s">
        <v>9049</v>
      </c>
      <c r="F4080" s="256" t="s">
        <v>9037</v>
      </c>
      <c r="G4080" s="257">
        <v>58.99</v>
      </c>
      <c r="I4080" s="257">
        <v>113344.36</v>
      </c>
    </row>
    <row r="4081" spans="3:9" x14ac:dyDescent="0.2">
      <c r="C4081" s="255">
        <v>45767</v>
      </c>
      <c r="D4081" s="256" t="s">
        <v>9050</v>
      </c>
      <c r="E4081" s="256" t="s">
        <v>9051</v>
      </c>
      <c r="F4081" s="256" t="s">
        <v>9052</v>
      </c>
      <c r="G4081" s="257">
        <v>305.43</v>
      </c>
      <c r="I4081" s="257">
        <v>113038.93</v>
      </c>
    </row>
    <row r="4082" spans="3:9" x14ac:dyDescent="0.2">
      <c r="C4082" s="255">
        <v>45767</v>
      </c>
      <c r="D4082" s="256" t="s">
        <v>9053</v>
      </c>
      <c r="E4082" s="256" t="s">
        <v>9054</v>
      </c>
      <c r="F4082" s="256" t="s">
        <v>9052</v>
      </c>
      <c r="G4082" s="257">
        <v>279.33</v>
      </c>
      <c r="I4082" s="257">
        <v>112759.6</v>
      </c>
    </row>
    <row r="4083" spans="3:9" x14ac:dyDescent="0.2">
      <c r="C4083" s="255">
        <v>45768</v>
      </c>
      <c r="D4083" s="256" t="s">
        <v>9055</v>
      </c>
      <c r="E4083" s="256" t="s">
        <v>9056</v>
      </c>
      <c r="F4083" s="256" t="s">
        <v>9057</v>
      </c>
      <c r="G4083" s="257">
        <v>151</v>
      </c>
      <c r="I4083" s="257">
        <v>112608.6</v>
      </c>
    </row>
    <row r="4084" spans="3:9" x14ac:dyDescent="0.2">
      <c r="C4084" s="255">
        <v>45768</v>
      </c>
      <c r="D4084" s="256" t="s">
        <v>9058</v>
      </c>
      <c r="E4084" s="256" t="s">
        <v>9059</v>
      </c>
      <c r="F4084" s="256" t="s">
        <v>9057</v>
      </c>
      <c r="G4084" s="257">
        <v>74</v>
      </c>
      <c r="I4084" s="257">
        <v>112534.6</v>
      </c>
    </row>
    <row r="4085" spans="3:9" x14ac:dyDescent="0.2">
      <c r="C4085" s="255">
        <v>45769</v>
      </c>
      <c r="D4085" s="256" t="s">
        <v>9060</v>
      </c>
      <c r="E4085" s="256" t="s">
        <v>9061</v>
      </c>
      <c r="F4085" s="256" t="s">
        <v>9062</v>
      </c>
      <c r="G4085" s="257">
        <v>900</v>
      </c>
      <c r="I4085" s="257">
        <v>111634.6</v>
      </c>
    </row>
    <row r="4086" spans="3:9" x14ac:dyDescent="0.2">
      <c r="C4086" s="255">
        <v>45769</v>
      </c>
      <c r="D4086" s="256" t="s">
        <v>9063</v>
      </c>
      <c r="E4086" s="256" t="s">
        <v>9064</v>
      </c>
      <c r="F4086" s="256" t="s">
        <v>9062</v>
      </c>
      <c r="G4086" s="257">
        <v>165</v>
      </c>
      <c r="I4086" s="257">
        <v>111469.6</v>
      </c>
    </row>
    <row r="4087" spans="3:9" x14ac:dyDescent="0.2">
      <c r="C4087" s="255">
        <v>45769</v>
      </c>
      <c r="D4087" s="256" t="s">
        <v>9065</v>
      </c>
      <c r="E4087" s="256" t="s">
        <v>9066</v>
      </c>
      <c r="F4087" s="256" t="s">
        <v>9062</v>
      </c>
      <c r="G4087" s="257">
        <v>471</v>
      </c>
      <c r="I4087" s="257">
        <v>110998.6</v>
      </c>
    </row>
    <row r="4088" spans="3:9" x14ac:dyDescent="0.2">
      <c r="C4088" s="255">
        <v>45769</v>
      </c>
      <c r="D4088" s="256" t="s">
        <v>9067</v>
      </c>
      <c r="E4088" s="256" t="s">
        <v>9068</v>
      </c>
      <c r="F4088" s="256" t="s">
        <v>9062</v>
      </c>
      <c r="G4088" s="257">
        <v>293</v>
      </c>
      <c r="I4088" s="257">
        <v>110705.60000000001</v>
      </c>
    </row>
    <row r="4089" spans="3:9" x14ac:dyDescent="0.2">
      <c r="C4089" s="255">
        <v>45769</v>
      </c>
      <c r="D4089" s="256" t="s">
        <v>9069</v>
      </c>
      <c r="E4089" s="256" t="s">
        <v>9070</v>
      </c>
      <c r="F4089" s="256" t="s">
        <v>9062</v>
      </c>
      <c r="G4089" s="257">
        <v>190</v>
      </c>
      <c r="I4089" s="257">
        <v>110515.6</v>
      </c>
    </row>
    <row r="4090" spans="3:9" x14ac:dyDescent="0.2">
      <c r="C4090" s="255">
        <v>45769</v>
      </c>
      <c r="D4090" s="256" t="s">
        <v>9071</v>
      </c>
      <c r="E4090" s="256" t="s">
        <v>9072</v>
      </c>
      <c r="F4090" s="256" t="s">
        <v>9062</v>
      </c>
      <c r="H4090" s="257">
        <v>1790</v>
      </c>
      <c r="I4090" s="257">
        <v>112305.60000000001</v>
      </c>
    </row>
    <row r="4091" spans="3:9" x14ac:dyDescent="0.2">
      <c r="C4091" s="255">
        <v>45769</v>
      </c>
      <c r="D4091" s="256" t="s">
        <v>9073</v>
      </c>
      <c r="E4091" s="256" t="s">
        <v>9074</v>
      </c>
      <c r="F4091" s="256" t="s">
        <v>9062</v>
      </c>
      <c r="H4091" s="257">
        <v>8</v>
      </c>
      <c r="I4091" s="257">
        <v>112313.60000000001</v>
      </c>
    </row>
    <row r="4092" spans="3:9" x14ac:dyDescent="0.2">
      <c r="C4092" s="255">
        <v>45769</v>
      </c>
      <c r="D4092" s="256" t="s">
        <v>9075</v>
      </c>
      <c r="E4092" s="256" t="s">
        <v>9076</v>
      </c>
      <c r="F4092" s="256" t="s">
        <v>9062</v>
      </c>
      <c r="H4092" s="257">
        <v>8</v>
      </c>
      <c r="I4092" s="257">
        <v>112321.60000000001</v>
      </c>
    </row>
    <row r="4093" spans="3:9" x14ac:dyDescent="0.2">
      <c r="C4093" s="255">
        <v>45769</v>
      </c>
      <c r="D4093" s="256" t="s">
        <v>9077</v>
      </c>
      <c r="E4093" s="256" t="s">
        <v>9078</v>
      </c>
      <c r="F4093" s="256" t="s">
        <v>9062</v>
      </c>
      <c r="H4093" s="257">
        <v>16</v>
      </c>
      <c r="I4093" s="257">
        <v>112337.60000000001</v>
      </c>
    </row>
    <row r="4094" spans="3:9" x14ac:dyDescent="0.2">
      <c r="C4094" s="255">
        <v>45769</v>
      </c>
      <c r="D4094" s="256" t="s">
        <v>9079</v>
      </c>
      <c r="E4094" s="256" t="s">
        <v>9080</v>
      </c>
      <c r="F4094" s="256" t="s">
        <v>9062</v>
      </c>
      <c r="H4094" s="257">
        <v>29</v>
      </c>
      <c r="I4094" s="257">
        <v>112366.6</v>
      </c>
    </row>
    <row r="4095" spans="3:9" x14ac:dyDescent="0.2">
      <c r="C4095" s="255">
        <v>45769</v>
      </c>
      <c r="D4095" s="256" t="s">
        <v>9081</v>
      </c>
      <c r="E4095" s="256" t="s">
        <v>9082</v>
      </c>
      <c r="F4095" s="256" t="s">
        <v>9062</v>
      </c>
      <c r="H4095" s="257">
        <v>630</v>
      </c>
      <c r="I4095" s="257">
        <v>112996.6</v>
      </c>
    </row>
    <row r="4096" spans="3:9" x14ac:dyDescent="0.2">
      <c r="C4096" s="255">
        <v>45769</v>
      </c>
      <c r="D4096" s="256" t="s">
        <v>9083</v>
      </c>
      <c r="E4096" s="256" t="s">
        <v>9084</v>
      </c>
      <c r="F4096" s="256" t="s">
        <v>9062</v>
      </c>
      <c r="H4096" s="257">
        <v>2338</v>
      </c>
      <c r="I4096" s="257">
        <v>115334.6</v>
      </c>
    </row>
    <row r="4097" spans="3:9" x14ac:dyDescent="0.2">
      <c r="C4097" s="255">
        <v>45769</v>
      </c>
      <c r="D4097" s="256" t="s">
        <v>9085</v>
      </c>
      <c r="E4097" s="256" t="s">
        <v>9086</v>
      </c>
      <c r="F4097" s="256" t="s">
        <v>9062</v>
      </c>
      <c r="H4097" s="257">
        <v>1943</v>
      </c>
      <c r="I4097" s="257">
        <v>117277.6</v>
      </c>
    </row>
    <row r="4098" spans="3:9" x14ac:dyDescent="0.2">
      <c r="C4098" s="255">
        <v>45769</v>
      </c>
      <c r="D4098" s="256" t="s">
        <v>9087</v>
      </c>
      <c r="E4098" s="256" t="s">
        <v>9088</v>
      </c>
      <c r="F4098" s="256" t="s">
        <v>9062</v>
      </c>
      <c r="H4098" s="257">
        <v>17</v>
      </c>
      <c r="I4098" s="257">
        <v>117294.6</v>
      </c>
    </row>
    <row r="4099" spans="3:9" x14ac:dyDescent="0.2">
      <c r="C4099" s="255">
        <v>45769</v>
      </c>
      <c r="D4099" s="256" t="s">
        <v>9089</v>
      </c>
      <c r="E4099" s="256" t="s">
        <v>9090</v>
      </c>
      <c r="F4099" s="256" t="s">
        <v>9062</v>
      </c>
      <c r="H4099" s="257">
        <v>83</v>
      </c>
      <c r="I4099" s="257">
        <v>117377.60000000001</v>
      </c>
    </row>
    <row r="4100" spans="3:9" x14ac:dyDescent="0.2">
      <c r="C4100" s="255">
        <v>45769</v>
      </c>
      <c r="D4100" s="256" t="s">
        <v>9091</v>
      </c>
      <c r="E4100" s="256" t="s">
        <v>9092</v>
      </c>
      <c r="F4100" s="256" t="s">
        <v>9062</v>
      </c>
      <c r="G4100" s="257">
        <v>315.08</v>
      </c>
      <c r="I4100" s="257">
        <v>117062.52</v>
      </c>
    </row>
    <row r="4101" spans="3:9" x14ac:dyDescent="0.2">
      <c r="C4101" s="255">
        <v>45770</v>
      </c>
      <c r="D4101" s="256" t="s">
        <v>9093</v>
      </c>
      <c r="E4101" s="256" t="s">
        <v>9094</v>
      </c>
      <c r="F4101" s="256" t="s">
        <v>9095</v>
      </c>
      <c r="G4101" s="257">
        <v>83</v>
      </c>
      <c r="I4101" s="257">
        <v>116979.52</v>
      </c>
    </row>
    <row r="4102" spans="3:9" x14ac:dyDescent="0.2">
      <c r="C4102" s="255">
        <v>45770</v>
      </c>
      <c r="D4102" s="256" t="s">
        <v>9096</v>
      </c>
      <c r="E4102" s="256" t="s">
        <v>9097</v>
      </c>
      <c r="F4102" s="256" t="s">
        <v>9095</v>
      </c>
      <c r="G4102" s="257">
        <v>110</v>
      </c>
      <c r="I4102" s="257">
        <v>116869.52</v>
      </c>
    </row>
    <row r="4103" spans="3:9" x14ac:dyDescent="0.2">
      <c r="C4103" s="255">
        <v>45770</v>
      </c>
      <c r="D4103" s="256" t="s">
        <v>9098</v>
      </c>
      <c r="E4103" s="256" t="s">
        <v>9099</v>
      </c>
      <c r="F4103" s="256" t="s">
        <v>9095</v>
      </c>
      <c r="G4103" s="257">
        <v>273.98</v>
      </c>
      <c r="I4103" s="257">
        <v>116595.54</v>
      </c>
    </row>
    <row r="4104" spans="3:9" x14ac:dyDescent="0.2">
      <c r="C4104" s="255">
        <v>45771</v>
      </c>
      <c r="D4104" s="256" t="s">
        <v>9100</v>
      </c>
      <c r="E4104" s="256" t="s">
        <v>9101</v>
      </c>
      <c r="F4104" s="256" t="s">
        <v>9102</v>
      </c>
      <c r="G4104" s="257">
        <v>273</v>
      </c>
      <c r="I4104" s="257">
        <v>116322.54</v>
      </c>
    </row>
    <row r="4105" spans="3:9" x14ac:dyDescent="0.2">
      <c r="C4105" s="255">
        <v>45771</v>
      </c>
      <c r="D4105" s="256" t="s">
        <v>9103</v>
      </c>
      <c r="E4105" s="256" t="s">
        <v>9104</v>
      </c>
      <c r="F4105" s="256" t="s">
        <v>9102</v>
      </c>
      <c r="G4105" s="257">
        <v>77</v>
      </c>
      <c r="I4105" s="257">
        <v>116245.54</v>
      </c>
    </row>
    <row r="4106" spans="3:9" x14ac:dyDescent="0.2">
      <c r="C4106" s="255">
        <v>45771</v>
      </c>
      <c r="D4106" s="256" t="s">
        <v>9105</v>
      </c>
      <c r="E4106" s="256" t="s">
        <v>9106</v>
      </c>
      <c r="F4106" s="256" t="s">
        <v>9102</v>
      </c>
      <c r="G4106" s="257">
        <v>180</v>
      </c>
      <c r="I4106" s="257">
        <v>116065.54</v>
      </c>
    </row>
    <row r="4107" spans="3:9" x14ac:dyDescent="0.2">
      <c r="C4107" s="255">
        <v>45771</v>
      </c>
      <c r="D4107" s="256" t="s">
        <v>9107</v>
      </c>
      <c r="E4107" s="256" t="s">
        <v>9108</v>
      </c>
      <c r="F4107" s="256" t="s">
        <v>9102</v>
      </c>
      <c r="G4107" s="257">
        <v>150</v>
      </c>
      <c r="I4107" s="257">
        <v>115915.54</v>
      </c>
    </row>
    <row r="4108" spans="3:9" x14ac:dyDescent="0.2">
      <c r="C4108" s="255">
        <v>45771</v>
      </c>
      <c r="D4108" s="256" t="s">
        <v>9109</v>
      </c>
      <c r="E4108" s="256" t="s">
        <v>9110</v>
      </c>
      <c r="F4108" s="256" t="s">
        <v>9102</v>
      </c>
      <c r="G4108" s="257">
        <v>116</v>
      </c>
      <c r="I4108" s="257">
        <v>115799.54</v>
      </c>
    </row>
    <row r="4109" spans="3:9" x14ac:dyDescent="0.2">
      <c r="C4109" s="255">
        <v>45771</v>
      </c>
      <c r="D4109" s="256" t="s">
        <v>9111</v>
      </c>
      <c r="E4109" s="256" t="s">
        <v>9112</v>
      </c>
      <c r="F4109" s="256" t="s">
        <v>9102</v>
      </c>
      <c r="G4109" s="257">
        <v>40</v>
      </c>
      <c r="I4109" s="257">
        <v>115759.54</v>
      </c>
    </row>
    <row r="4110" spans="3:9" x14ac:dyDescent="0.2">
      <c r="C4110" s="255">
        <v>45772</v>
      </c>
      <c r="D4110" s="256" t="s">
        <v>9113</v>
      </c>
      <c r="E4110" s="256" t="s">
        <v>9114</v>
      </c>
      <c r="F4110" s="256" t="s">
        <v>9115</v>
      </c>
      <c r="G4110" s="257">
        <v>85</v>
      </c>
      <c r="I4110" s="257">
        <v>115674.54</v>
      </c>
    </row>
    <row r="4111" spans="3:9" x14ac:dyDescent="0.2">
      <c r="C4111" s="255">
        <v>45772</v>
      </c>
      <c r="D4111" s="256" t="s">
        <v>9116</v>
      </c>
      <c r="E4111" s="256" t="s">
        <v>9117</v>
      </c>
      <c r="F4111" s="256" t="s">
        <v>9115</v>
      </c>
      <c r="G4111" s="257">
        <v>122</v>
      </c>
      <c r="I4111" s="257">
        <v>115552.54</v>
      </c>
    </row>
    <row r="4112" spans="3:9" x14ac:dyDescent="0.2">
      <c r="C4112" s="255">
        <v>45772</v>
      </c>
      <c r="D4112" s="256" t="s">
        <v>9118</v>
      </c>
      <c r="E4112" s="256" t="s">
        <v>9119</v>
      </c>
      <c r="F4112" s="256" t="s">
        <v>9115</v>
      </c>
      <c r="G4112" s="257">
        <v>60</v>
      </c>
      <c r="I4112" s="257">
        <v>115492.54</v>
      </c>
    </row>
    <row r="4113" spans="3:9" x14ac:dyDescent="0.2">
      <c r="C4113" s="255">
        <v>45772</v>
      </c>
      <c r="D4113" s="256" t="s">
        <v>9120</v>
      </c>
      <c r="E4113" s="256" t="s">
        <v>9121</v>
      </c>
      <c r="F4113" s="256" t="s">
        <v>9115</v>
      </c>
      <c r="G4113" s="257">
        <v>140</v>
      </c>
      <c r="I4113" s="257">
        <v>115352.54</v>
      </c>
    </row>
    <row r="4114" spans="3:9" x14ac:dyDescent="0.2">
      <c r="C4114" s="255">
        <v>45773</v>
      </c>
      <c r="D4114" s="256" t="s">
        <v>9122</v>
      </c>
      <c r="E4114" s="256" t="s">
        <v>9123</v>
      </c>
      <c r="F4114" s="256" t="s">
        <v>9124</v>
      </c>
      <c r="G4114" s="257">
        <v>496</v>
      </c>
      <c r="I4114" s="257">
        <v>114856.54</v>
      </c>
    </row>
    <row r="4115" spans="3:9" x14ac:dyDescent="0.2">
      <c r="C4115" s="255">
        <v>45773</v>
      </c>
      <c r="D4115" s="256" t="s">
        <v>9125</v>
      </c>
      <c r="E4115" s="256" t="s">
        <v>9126</v>
      </c>
      <c r="F4115" s="256" t="s">
        <v>9124</v>
      </c>
      <c r="G4115" s="257">
        <v>515.92999999999995</v>
      </c>
      <c r="I4115" s="257">
        <v>114340.61</v>
      </c>
    </row>
    <row r="4116" spans="3:9" x14ac:dyDescent="0.2">
      <c r="C4116" s="255">
        <v>45774</v>
      </c>
      <c r="D4116" s="256" t="s">
        <v>9127</v>
      </c>
      <c r="E4116" s="256" t="s">
        <v>9128</v>
      </c>
      <c r="F4116" s="256" t="s">
        <v>9129</v>
      </c>
      <c r="G4116" s="257">
        <v>550</v>
      </c>
      <c r="I4116" s="257">
        <v>113790.61</v>
      </c>
    </row>
    <row r="4117" spans="3:9" x14ac:dyDescent="0.2">
      <c r="C4117" s="255">
        <v>45774</v>
      </c>
      <c r="D4117" s="256" t="s">
        <v>9130</v>
      </c>
      <c r="E4117" s="256" t="s">
        <v>9131</v>
      </c>
      <c r="F4117" s="256" t="s">
        <v>9129</v>
      </c>
      <c r="G4117" s="257">
        <v>538</v>
      </c>
      <c r="I4117" s="257">
        <v>113252.61</v>
      </c>
    </row>
    <row r="4118" spans="3:9" x14ac:dyDescent="0.2">
      <c r="C4118" s="255">
        <v>45774</v>
      </c>
      <c r="D4118" s="256" t="s">
        <v>9132</v>
      </c>
      <c r="E4118" s="256" t="s">
        <v>9133</v>
      </c>
      <c r="F4118" s="256" t="s">
        <v>9129</v>
      </c>
      <c r="G4118" s="257">
        <v>386</v>
      </c>
      <c r="I4118" s="257">
        <v>112866.61</v>
      </c>
    </row>
    <row r="4119" spans="3:9" x14ac:dyDescent="0.2">
      <c r="C4119" s="255">
        <v>45774</v>
      </c>
      <c r="D4119" s="256" t="s">
        <v>9134</v>
      </c>
      <c r="E4119" s="256" t="s">
        <v>9135</v>
      </c>
      <c r="F4119" s="256" t="s">
        <v>9129</v>
      </c>
      <c r="G4119" s="257">
        <v>798</v>
      </c>
      <c r="I4119" s="257">
        <v>112068.61</v>
      </c>
    </row>
    <row r="4120" spans="3:9" x14ac:dyDescent="0.2">
      <c r="C4120" s="255">
        <v>45774</v>
      </c>
      <c r="D4120" s="256" t="s">
        <v>9136</v>
      </c>
      <c r="E4120" s="256" t="s">
        <v>9137</v>
      </c>
      <c r="F4120" s="256" t="s">
        <v>9129</v>
      </c>
      <c r="G4120" s="257">
        <v>616.79999999999995</v>
      </c>
      <c r="I4120" s="257">
        <v>111451.81</v>
      </c>
    </row>
    <row r="4121" spans="3:9" x14ac:dyDescent="0.2">
      <c r="C4121" s="255">
        <v>45774</v>
      </c>
      <c r="D4121" s="256" t="s">
        <v>9138</v>
      </c>
      <c r="E4121" s="256" t="s">
        <v>9139</v>
      </c>
      <c r="F4121" s="256" t="s">
        <v>9129</v>
      </c>
      <c r="G4121" s="257">
        <v>133</v>
      </c>
      <c r="I4121" s="257">
        <v>111318.81</v>
      </c>
    </row>
    <row r="4122" spans="3:9" x14ac:dyDescent="0.2">
      <c r="C4122" s="255">
        <v>45774</v>
      </c>
      <c r="D4122" s="256" t="s">
        <v>9140</v>
      </c>
      <c r="E4122" s="256" t="s">
        <v>9141</v>
      </c>
      <c r="F4122" s="256" t="s">
        <v>9129</v>
      </c>
      <c r="H4122" s="257">
        <v>1790</v>
      </c>
      <c r="I4122" s="257">
        <v>113108.81</v>
      </c>
    </row>
    <row r="4123" spans="3:9" x14ac:dyDescent="0.2">
      <c r="C4123" s="255">
        <v>45774</v>
      </c>
      <c r="D4123" s="256" t="s">
        <v>9142</v>
      </c>
      <c r="E4123" s="256" t="s">
        <v>9143</v>
      </c>
      <c r="F4123" s="256" t="s">
        <v>9129</v>
      </c>
      <c r="H4123" s="257">
        <v>1999</v>
      </c>
      <c r="I4123" s="257">
        <v>115107.81</v>
      </c>
    </row>
    <row r="4124" spans="3:9" x14ac:dyDescent="0.2">
      <c r="C4124" s="255">
        <v>45774</v>
      </c>
      <c r="D4124" s="256" t="s">
        <v>9144</v>
      </c>
      <c r="E4124" s="256" t="s">
        <v>9145</v>
      </c>
      <c r="F4124" s="256" t="s">
        <v>9129</v>
      </c>
      <c r="H4124" s="257">
        <v>2399</v>
      </c>
      <c r="I4124" s="257">
        <v>117506.81</v>
      </c>
    </row>
    <row r="4125" spans="3:9" x14ac:dyDescent="0.2">
      <c r="C4125" s="255">
        <v>45775</v>
      </c>
      <c r="D4125" s="256" t="s">
        <v>9146</v>
      </c>
      <c r="E4125" s="256" t="s">
        <v>9147</v>
      </c>
      <c r="F4125" s="256" t="s">
        <v>9148</v>
      </c>
      <c r="G4125" s="257">
        <v>1060.82</v>
      </c>
      <c r="I4125" s="257">
        <v>116445.99</v>
      </c>
    </row>
    <row r="4126" spans="3:9" x14ac:dyDescent="0.2">
      <c r="C4126" s="255">
        <v>45775</v>
      </c>
      <c r="D4126" s="256" t="s">
        <v>9149</v>
      </c>
      <c r="E4126" s="256" t="s">
        <v>9150</v>
      </c>
      <c r="F4126" s="256" t="s">
        <v>9148</v>
      </c>
      <c r="G4126" s="257">
        <v>376</v>
      </c>
      <c r="I4126" s="257">
        <v>116069.99</v>
      </c>
    </row>
    <row r="4127" spans="3:9" x14ac:dyDescent="0.2">
      <c r="C4127" s="255">
        <v>45775</v>
      </c>
      <c r="D4127" s="256" t="s">
        <v>9151</v>
      </c>
      <c r="E4127" s="256" t="s">
        <v>9152</v>
      </c>
      <c r="F4127" s="256" t="s">
        <v>9148</v>
      </c>
      <c r="G4127" s="257">
        <v>75</v>
      </c>
      <c r="I4127" s="257">
        <v>115994.99</v>
      </c>
    </row>
    <row r="4128" spans="3:9" x14ac:dyDescent="0.2">
      <c r="C4128" s="255">
        <v>45775</v>
      </c>
      <c r="D4128" s="256" t="s">
        <v>9153</v>
      </c>
      <c r="E4128" s="256" t="s">
        <v>9154</v>
      </c>
      <c r="F4128" s="256" t="s">
        <v>9148</v>
      </c>
      <c r="G4128" s="257">
        <v>84</v>
      </c>
      <c r="I4128" s="257">
        <v>115910.99</v>
      </c>
    </row>
    <row r="4129" spans="3:10" x14ac:dyDescent="0.2">
      <c r="C4129" s="255">
        <v>45775</v>
      </c>
      <c r="D4129" s="256" t="s">
        <v>9155</v>
      </c>
      <c r="E4129" s="256" t="s">
        <v>9156</v>
      </c>
      <c r="F4129" s="256" t="s">
        <v>9157</v>
      </c>
      <c r="G4129" s="257">
        <v>220</v>
      </c>
      <c r="I4129" s="257">
        <v>115690.99</v>
      </c>
    </row>
    <row r="4130" spans="3:10" x14ac:dyDescent="0.2">
      <c r="C4130" s="255">
        <v>45776</v>
      </c>
      <c r="D4130" s="256" t="s">
        <v>9158</v>
      </c>
      <c r="E4130" s="256" t="s">
        <v>9159</v>
      </c>
      <c r="F4130" s="256" t="s">
        <v>9157</v>
      </c>
      <c r="G4130" s="257">
        <v>158.38</v>
      </c>
      <c r="I4130" s="257">
        <v>115532.61</v>
      </c>
    </row>
    <row r="4131" spans="3:10" x14ac:dyDescent="0.2">
      <c r="C4131" s="255">
        <v>45776</v>
      </c>
      <c r="D4131" s="256" t="s">
        <v>8304</v>
      </c>
      <c r="E4131" s="256" t="s">
        <v>9160</v>
      </c>
      <c r="F4131" s="256" t="s">
        <v>9157</v>
      </c>
      <c r="H4131" s="257">
        <v>75000</v>
      </c>
      <c r="I4131" s="257">
        <v>190532.61</v>
      </c>
      <c r="J4131" s="256" t="s">
        <v>330</v>
      </c>
    </row>
    <row r="4132" spans="3:10" x14ac:dyDescent="0.2">
      <c r="C4132" s="255">
        <v>45776</v>
      </c>
      <c r="D4132" s="256" t="s">
        <v>9161</v>
      </c>
      <c r="E4132" s="256" t="s">
        <v>9162</v>
      </c>
      <c r="F4132" s="256" t="s">
        <v>9157</v>
      </c>
      <c r="G4132" s="257">
        <v>71</v>
      </c>
      <c r="I4132" s="257">
        <v>190461.61</v>
      </c>
    </row>
    <row r="4133" spans="3:10" x14ac:dyDescent="0.2">
      <c r="C4133" s="255">
        <v>45776</v>
      </c>
      <c r="D4133" s="256" t="s">
        <v>9163</v>
      </c>
      <c r="E4133" s="256" t="s">
        <v>9164</v>
      </c>
      <c r="F4133" s="256" t="s">
        <v>9157</v>
      </c>
      <c r="G4133" s="257">
        <v>224</v>
      </c>
      <c r="I4133" s="257">
        <v>190237.61</v>
      </c>
    </row>
    <row r="4134" spans="3:10" x14ac:dyDescent="0.2">
      <c r="C4134" s="255">
        <v>45776</v>
      </c>
      <c r="D4134" s="256" t="s">
        <v>9165</v>
      </c>
      <c r="E4134" s="256" t="s">
        <v>9166</v>
      </c>
      <c r="F4134" s="256" t="s">
        <v>9157</v>
      </c>
      <c r="G4134" s="257">
        <v>78</v>
      </c>
      <c r="I4134" s="257">
        <v>190159.61</v>
      </c>
    </row>
    <row r="4135" spans="3:10" x14ac:dyDescent="0.2">
      <c r="C4135" s="255">
        <v>45776</v>
      </c>
      <c r="D4135" s="256" t="s">
        <v>9167</v>
      </c>
      <c r="E4135" s="256" t="s">
        <v>9168</v>
      </c>
      <c r="F4135" s="256" t="s">
        <v>9157</v>
      </c>
      <c r="G4135" s="257">
        <v>180</v>
      </c>
      <c r="I4135" s="257">
        <v>189979.61</v>
      </c>
    </row>
    <row r="4136" spans="3:10" x14ac:dyDescent="0.2">
      <c r="C4136" s="255">
        <v>45777</v>
      </c>
      <c r="D4136" s="256" t="s">
        <v>9169</v>
      </c>
      <c r="E4136" s="256" t="s">
        <v>9170</v>
      </c>
      <c r="F4136" s="256" t="s">
        <v>9171</v>
      </c>
      <c r="G4136" s="257">
        <v>284.91000000000003</v>
      </c>
      <c r="I4136" s="257">
        <v>189694.7</v>
      </c>
    </row>
    <row r="4137" spans="3:10" x14ac:dyDescent="0.2">
      <c r="C4137" s="255">
        <v>45777</v>
      </c>
      <c r="D4137" s="256" t="s">
        <v>9172</v>
      </c>
      <c r="E4137" s="256" t="s">
        <v>9173</v>
      </c>
      <c r="F4137" s="256" t="s">
        <v>9171</v>
      </c>
      <c r="G4137" s="257">
        <v>1178.82</v>
      </c>
      <c r="I4137" s="257">
        <v>188515.88</v>
      </c>
    </row>
    <row r="4138" spans="3:10" x14ac:dyDescent="0.2">
      <c r="C4138" s="255">
        <v>45777</v>
      </c>
      <c r="D4138" s="256" t="s">
        <v>9174</v>
      </c>
      <c r="E4138" s="256" t="s">
        <v>9175</v>
      </c>
      <c r="F4138" s="256" t="s">
        <v>9171</v>
      </c>
      <c r="G4138" s="257">
        <v>81</v>
      </c>
      <c r="I4138" s="257">
        <v>188434.88</v>
      </c>
    </row>
    <row r="4139" spans="3:10" x14ac:dyDescent="0.2">
      <c r="C4139" s="255">
        <v>45777</v>
      </c>
      <c r="D4139" s="256" t="s">
        <v>9176</v>
      </c>
      <c r="E4139" s="256" t="s">
        <v>9177</v>
      </c>
      <c r="F4139" s="256" t="s">
        <v>9171</v>
      </c>
      <c r="G4139" s="257">
        <v>90</v>
      </c>
      <c r="I4139" s="257">
        <v>188344.88</v>
      </c>
    </row>
    <row r="4140" spans="3:10" x14ac:dyDescent="0.2">
      <c r="C4140" s="255">
        <v>45777</v>
      </c>
      <c r="D4140" s="256" t="s">
        <v>9178</v>
      </c>
      <c r="E4140" s="256" t="s">
        <v>9179</v>
      </c>
      <c r="F4140" s="256" t="s">
        <v>9171</v>
      </c>
      <c r="G4140" s="257">
        <v>140</v>
      </c>
      <c r="I4140" s="257">
        <v>188204.88</v>
      </c>
    </row>
    <row r="4141" spans="3:10" x14ac:dyDescent="0.2">
      <c r="C4141" s="255">
        <v>45777</v>
      </c>
      <c r="D4141" s="256" t="s">
        <v>9180</v>
      </c>
      <c r="E4141" s="256" t="s">
        <v>9181</v>
      </c>
      <c r="F4141" s="256" t="s">
        <v>9171</v>
      </c>
      <c r="G4141" s="257">
        <v>2190.6999999999998</v>
      </c>
      <c r="I4141" s="257">
        <v>186014.18</v>
      </c>
    </row>
    <row r="4142" spans="3:10" x14ac:dyDescent="0.2">
      <c r="C4142" s="255">
        <v>45777</v>
      </c>
      <c r="D4142" s="256" t="s">
        <v>9182</v>
      </c>
      <c r="E4142" s="256" t="s">
        <v>9183</v>
      </c>
      <c r="F4142" s="256" t="s">
        <v>9171</v>
      </c>
      <c r="G4142" s="257">
        <v>174</v>
      </c>
      <c r="I4142" s="257">
        <v>185840.18</v>
      </c>
    </row>
    <row r="4143" spans="3:10" x14ac:dyDescent="0.2">
      <c r="C4143" s="255">
        <v>45777</v>
      </c>
      <c r="D4143" s="256" t="s">
        <v>9184</v>
      </c>
      <c r="E4143" s="256" t="s">
        <v>9185</v>
      </c>
      <c r="F4143" s="256" t="s">
        <v>9186</v>
      </c>
      <c r="G4143" s="257">
        <v>310.45</v>
      </c>
      <c r="I4143" s="257">
        <v>185529.73</v>
      </c>
    </row>
    <row r="4144" spans="3:10" x14ac:dyDescent="0.2">
      <c r="C4144" s="255">
        <v>45778</v>
      </c>
      <c r="D4144" s="256" t="s">
        <v>9187</v>
      </c>
      <c r="E4144" s="256" t="s">
        <v>9188</v>
      </c>
      <c r="F4144" s="256" t="s">
        <v>9186</v>
      </c>
      <c r="G4144" s="257">
        <v>1115</v>
      </c>
      <c r="I4144" s="257">
        <v>184414.73</v>
      </c>
    </row>
    <row r="4145" spans="3:9" x14ac:dyDescent="0.2">
      <c r="C4145" s="255">
        <v>45778</v>
      </c>
      <c r="D4145" s="256" t="s">
        <v>9189</v>
      </c>
      <c r="E4145" s="256" t="s">
        <v>9190</v>
      </c>
      <c r="F4145" s="256" t="s">
        <v>9186</v>
      </c>
      <c r="H4145" s="257">
        <v>23</v>
      </c>
      <c r="I4145" s="257">
        <v>184437.73</v>
      </c>
    </row>
    <row r="4146" spans="3:9" x14ac:dyDescent="0.2">
      <c r="C4146" s="255">
        <v>45778</v>
      </c>
      <c r="D4146" s="256" t="s">
        <v>9191</v>
      </c>
      <c r="E4146" s="256" t="s">
        <v>9192</v>
      </c>
      <c r="F4146" s="256" t="s">
        <v>9186</v>
      </c>
      <c r="H4146" s="257">
        <v>213</v>
      </c>
      <c r="I4146" s="257">
        <v>184650.73</v>
      </c>
    </row>
    <row r="4147" spans="3:9" x14ac:dyDescent="0.2">
      <c r="C4147" s="255">
        <v>45778</v>
      </c>
      <c r="D4147" s="256" t="s">
        <v>9193</v>
      </c>
      <c r="E4147" s="256" t="s">
        <v>9194</v>
      </c>
      <c r="F4147" s="256" t="s">
        <v>9186</v>
      </c>
      <c r="H4147" s="257">
        <v>80</v>
      </c>
      <c r="I4147" s="257">
        <v>184730.73</v>
      </c>
    </row>
    <row r="4148" spans="3:9" x14ac:dyDescent="0.2">
      <c r="C4148" s="255">
        <v>45778</v>
      </c>
      <c r="D4148" s="256" t="s">
        <v>9195</v>
      </c>
      <c r="E4148" s="256" t="s">
        <v>9196</v>
      </c>
      <c r="F4148" s="256" t="s">
        <v>9186</v>
      </c>
      <c r="G4148" s="257">
        <v>2421.9699999999998</v>
      </c>
      <c r="I4148" s="257">
        <v>182308.76</v>
      </c>
    </row>
    <row r="4149" spans="3:9" x14ac:dyDescent="0.2">
      <c r="C4149" s="255">
        <v>45778</v>
      </c>
      <c r="D4149" s="256" t="s">
        <v>9197</v>
      </c>
      <c r="E4149" s="256" t="s">
        <v>9198</v>
      </c>
      <c r="F4149" s="256" t="s">
        <v>9186</v>
      </c>
      <c r="G4149" s="257">
        <v>53</v>
      </c>
      <c r="I4149" s="257">
        <v>182255.76</v>
      </c>
    </row>
    <row r="4150" spans="3:9" x14ac:dyDescent="0.2">
      <c r="C4150" s="255">
        <v>45778</v>
      </c>
      <c r="D4150" s="256" t="s">
        <v>9199</v>
      </c>
      <c r="E4150" s="256" t="s">
        <v>9200</v>
      </c>
      <c r="F4150" s="256" t="s">
        <v>9186</v>
      </c>
      <c r="G4150" s="257">
        <v>30</v>
      </c>
      <c r="I4150" s="257">
        <v>182225.76</v>
      </c>
    </row>
    <row r="4151" spans="3:9" x14ac:dyDescent="0.2">
      <c r="C4151" s="255">
        <v>45778</v>
      </c>
      <c r="D4151" s="256" t="s">
        <v>9201</v>
      </c>
      <c r="E4151" s="256" t="s">
        <v>9202</v>
      </c>
      <c r="F4151" s="256" t="s">
        <v>9186</v>
      </c>
      <c r="G4151" s="257">
        <v>431</v>
      </c>
      <c r="I4151" s="257">
        <v>181794.76</v>
      </c>
    </row>
    <row r="4152" spans="3:9" x14ac:dyDescent="0.2">
      <c r="C4152" s="255">
        <v>45778</v>
      </c>
      <c r="D4152" s="256" t="s">
        <v>9203</v>
      </c>
      <c r="E4152" s="256" t="s">
        <v>9204</v>
      </c>
      <c r="F4152" s="256" t="s">
        <v>9186</v>
      </c>
      <c r="G4152" s="257">
        <v>60</v>
      </c>
      <c r="I4152" s="257">
        <v>181734.76</v>
      </c>
    </row>
    <row r="4153" spans="3:9" x14ac:dyDescent="0.2">
      <c r="C4153" s="255">
        <v>45778</v>
      </c>
      <c r="D4153" s="256" t="s">
        <v>9205</v>
      </c>
      <c r="E4153" s="256" t="s">
        <v>9206</v>
      </c>
      <c r="F4153" s="256" t="s">
        <v>9186</v>
      </c>
      <c r="G4153" s="257">
        <v>81</v>
      </c>
      <c r="I4153" s="257">
        <v>181653.76000000001</v>
      </c>
    </row>
    <row r="4154" spans="3:9" x14ac:dyDescent="0.2">
      <c r="C4154" s="255">
        <v>45778</v>
      </c>
      <c r="D4154" s="256" t="s">
        <v>9207</v>
      </c>
      <c r="E4154" s="256" t="s">
        <v>9208</v>
      </c>
      <c r="F4154" s="256" t="s">
        <v>9209</v>
      </c>
      <c r="G4154" s="257">
        <v>436</v>
      </c>
      <c r="I4154" s="257">
        <v>181217.76</v>
      </c>
    </row>
    <row r="4155" spans="3:9" x14ac:dyDescent="0.2">
      <c r="C4155" s="255">
        <v>45779</v>
      </c>
      <c r="D4155" s="256" t="s">
        <v>9210</v>
      </c>
      <c r="E4155" s="256" t="s">
        <v>9211</v>
      </c>
      <c r="F4155" s="256" t="s">
        <v>9209</v>
      </c>
      <c r="H4155" s="257">
        <v>86</v>
      </c>
      <c r="I4155" s="257">
        <v>181303.76</v>
      </c>
    </row>
    <row r="4156" spans="3:9" x14ac:dyDescent="0.2">
      <c r="C4156" s="255">
        <v>45779</v>
      </c>
      <c r="D4156" s="256" t="s">
        <v>9212</v>
      </c>
      <c r="E4156" s="256" t="s">
        <v>9213</v>
      </c>
      <c r="F4156" s="256" t="s">
        <v>9209</v>
      </c>
      <c r="H4156" s="257">
        <v>97</v>
      </c>
      <c r="I4156" s="257">
        <v>181400.76</v>
      </c>
    </row>
    <row r="4157" spans="3:9" x14ac:dyDescent="0.2">
      <c r="C4157" s="255">
        <v>45779</v>
      </c>
      <c r="D4157" s="256" t="s">
        <v>9214</v>
      </c>
      <c r="E4157" s="256" t="s">
        <v>9215</v>
      </c>
      <c r="F4157" s="256" t="s">
        <v>9209</v>
      </c>
      <c r="H4157" s="257">
        <v>45</v>
      </c>
      <c r="I4157" s="257">
        <v>181445.76000000001</v>
      </c>
    </row>
    <row r="4158" spans="3:9" x14ac:dyDescent="0.2">
      <c r="C4158" s="255">
        <v>45779</v>
      </c>
      <c r="D4158" s="256" t="s">
        <v>9216</v>
      </c>
      <c r="E4158" s="256" t="s">
        <v>9217</v>
      </c>
      <c r="F4158" s="256" t="s">
        <v>9209</v>
      </c>
      <c r="G4158" s="257">
        <v>499.56</v>
      </c>
      <c r="I4158" s="257">
        <v>180946.2</v>
      </c>
    </row>
    <row r="4159" spans="3:9" x14ac:dyDescent="0.2">
      <c r="C4159" s="255">
        <v>45779</v>
      </c>
      <c r="D4159" s="256" t="s">
        <v>9218</v>
      </c>
      <c r="E4159" s="256" t="s">
        <v>9219</v>
      </c>
      <c r="F4159" s="256" t="s">
        <v>9209</v>
      </c>
      <c r="G4159" s="257">
        <v>363.1</v>
      </c>
      <c r="I4159" s="257">
        <v>180583.1</v>
      </c>
    </row>
    <row r="4160" spans="3:9" x14ac:dyDescent="0.2">
      <c r="C4160" s="255">
        <v>45779</v>
      </c>
      <c r="D4160" s="256" t="s">
        <v>9220</v>
      </c>
      <c r="E4160" s="256" t="s">
        <v>9221</v>
      </c>
      <c r="F4160" s="256" t="s">
        <v>9209</v>
      </c>
      <c r="G4160" s="257">
        <v>70</v>
      </c>
      <c r="I4160" s="257">
        <v>180513.1</v>
      </c>
    </row>
    <row r="4161" spans="3:9" x14ac:dyDescent="0.2">
      <c r="C4161" s="255">
        <v>45779</v>
      </c>
      <c r="D4161" s="256" t="s">
        <v>9222</v>
      </c>
      <c r="E4161" s="256" t="s">
        <v>9223</v>
      </c>
      <c r="F4161" s="256" t="s">
        <v>9209</v>
      </c>
      <c r="G4161" s="257">
        <v>84</v>
      </c>
      <c r="I4161" s="257">
        <v>180429.1</v>
      </c>
    </row>
    <row r="4162" spans="3:9" x14ac:dyDescent="0.2">
      <c r="C4162" s="255">
        <v>45779</v>
      </c>
      <c r="D4162" s="256" t="s">
        <v>9224</v>
      </c>
      <c r="E4162" s="256" t="s">
        <v>9225</v>
      </c>
      <c r="F4162" s="256" t="s">
        <v>9209</v>
      </c>
      <c r="G4162" s="257">
        <v>40</v>
      </c>
      <c r="I4162" s="257">
        <v>180389.1</v>
      </c>
    </row>
    <row r="4163" spans="3:9" x14ac:dyDescent="0.2">
      <c r="C4163" s="255">
        <v>45779</v>
      </c>
      <c r="D4163" s="256" t="s">
        <v>9226</v>
      </c>
      <c r="E4163" s="256" t="s">
        <v>9227</v>
      </c>
      <c r="F4163" s="256" t="s">
        <v>9209</v>
      </c>
      <c r="G4163" s="257">
        <v>201.74</v>
      </c>
      <c r="I4163" s="257">
        <v>180187.36</v>
      </c>
    </row>
    <row r="4164" spans="3:9" x14ac:dyDescent="0.2">
      <c r="C4164" s="255">
        <v>45779</v>
      </c>
      <c r="D4164" s="256" t="s">
        <v>9228</v>
      </c>
      <c r="E4164" s="256" t="s">
        <v>9229</v>
      </c>
      <c r="F4164" s="256" t="s">
        <v>9209</v>
      </c>
      <c r="G4164" s="257">
        <v>161.94999999999999</v>
      </c>
      <c r="I4164" s="257">
        <v>180025.41</v>
      </c>
    </row>
    <row r="4165" spans="3:9" x14ac:dyDescent="0.2">
      <c r="C4165" s="255">
        <v>45780</v>
      </c>
      <c r="D4165" s="256" t="s">
        <v>9230</v>
      </c>
      <c r="E4165" s="256" t="s">
        <v>9231</v>
      </c>
      <c r="F4165" s="256" t="s">
        <v>9232</v>
      </c>
      <c r="G4165" s="257">
        <v>492</v>
      </c>
      <c r="I4165" s="257">
        <v>179533.41</v>
      </c>
    </row>
    <row r="4166" spans="3:9" x14ac:dyDescent="0.2">
      <c r="C4166" s="255">
        <v>45780</v>
      </c>
      <c r="D4166" s="256" t="s">
        <v>9233</v>
      </c>
      <c r="E4166" s="256" t="s">
        <v>9234</v>
      </c>
      <c r="F4166" s="256" t="s">
        <v>9232</v>
      </c>
      <c r="G4166" s="257">
        <v>469</v>
      </c>
      <c r="I4166" s="257">
        <v>179064.41</v>
      </c>
    </row>
    <row r="4167" spans="3:9" x14ac:dyDescent="0.2">
      <c r="C4167" s="255">
        <v>45780</v>
      </c>
      <c r="D4167" s="256" t="s">
        <v>9235</v>
      </c>
      <c r="E4167" s="256" t="s">
        <v>9236</v>
      </c>
      <c r="F4167" s="256" t="s">
        <v>9232</v>
      </c>
      <c r="G4167" s="257">
        <v>74</v>
      </c>
      <c r="I4167" s="257">
        <v>178990.41</v>
      </c>
    </row>
    <row r="4168" spans="3:9" x14ac:dyDescent="0.2">
      <c r="C4168" s="255">
        <v>45780</v>
      </c>
      <c r="D4168" s="256" t="s">
        <v>9237</v>
      </c>
      <c r="E4168" s="256" t="s">
        <v>9238</v>
      </c>
      <c r="F4168" s="256" t="s">
        <v>9232</v>
      </c>
      <c r="G4168" s="257">
        <v>899</v>
      </c>
      <c r="I4168" s="257">
        <v>178091.41</v>
      </c>
    </row>
    <row r="4169" spans="3:9" x14ac:dyDescent="0.2">
      <c r="C4169" s="255">
        <v>45780</v>
      </c>
      <c r="D4169" s="256" t="s">
        <v>9239</v>
      </c>
      <c r="E4169" s="256" t="s">
        <v>9240</v>
      </c>
      <c r="F4169" s="256" t="s">
        <v>9232</v>
      </c>
      <c r="G4169" s="257">
        <v>460</v>
      </c>
      <c r="I4169" s="257">
        <v>177631.41</v>
      </c>
    </row>
    <row r="4170" spans="3:9" x14ac:dyDescent="0.2">
      <c r="C4170" s="255">
        <v>45780</v>
      </c>
      <c r="D4170" s="256" t="s">
        <v>9241</v>
      </c>
      <c r="E4170" s="256" t="s">
        <v>9242</v>
      </c>
      <c r="F4170" s="256" t="s">
        <v>9232</v>
      </c>
      <c r="G4170" s="257">
        <v>30</v>
      </c>
      <c r="I4170" s="257">
        <v>177601.41</v>
      </c>
    </row>
    <row r="4171" spans="3:9" x14ac:dyDescent="0.2">
      <c r="C4171" s="255">
        <v>45780</v>
      </c>
      <c r="D4171" s="256" t="s">
        <v>9243</v>
      </c>
      <c r="E4171" s="256" t="s">
        <v>9244</v>
      </c>
      <c r="F4171" s="256" t="s">
        <v>9232</v>
      </c>
      <c r="G4171" s="257">
        <v>476</v>
      </c>
      <c r="I4171" s="257">
        <v>177125.41</v>
      </c>
    </row>
    <row r="4172" spans="3:9" x14ac:dyDescent="0.2">
      <c r="C4172" s="255">
        <v>45781</v>
      </c>
      <c r="D4172" s="256" t="s">
        <v>9245</v>
      </c>
      <c r="E4172" s="256" t="s">
        <v>9246</v>
      </c>
      <c r="F4172" s="256" t="s">
        <v>9247</v>
      </c>
      <c r="G4172" s="257">
        <v>5</v>
      </c>
      <c r="I4172" s="257">
        <v>177120.41</v>
      </c>
    </row>
    <row r="4173" spans="3:9" x14ac:dyDescent="0.2">
      <c r="C4173" s="255">
        <v>45781</v>
      </c>
      <c r="D4173" s="256" t="s">
        <v>9248</v>
      </c>
      <c r="E4173" s="256" t="s">
        <v>9249</v>
      </c>
      <c r="F4173" s="256" t="s">
        <v>9247</v>
      </c>
      <c r="H4173" s="257">
        <v>5</v>
      </c>
      <c r="I4173" s="257">
        <v>177125.41</v>
      </c>
    </row>
    <row r="4174" spans="3:9" x14ac:dyDescent="0.2">
      <c r="C4174" s="255">
        <v>45781</v>
      </c>
      <c r="D4174" s="256" t="s">
        <v>9250</v>
      </c>
      <c r="E4174" s="256" t="s">
        <v>9251</v>
      </c>
      <c r="F4174" s="256" t="s">
        <v>9247</v>
      </c>
      <c r="G4174" s="257">
        <v>172</v>
      </c>
      <c r="I4174" s="257">
        <v>176953.41</v>
      </c>
    </row>
    <row r="4175" spans="3:9" x14ac:dyDescent="0.2">
      <c r="C4175" s="255">
        <v>45781</v>
      </c>
      <c r="D4175" s="256" t="s">
        <v>9252</v>
      </c>
      <c r="E4175" s="256" t="s">
        <v>9253</v>
      </c>
      <c r="F4175" s="256" t="s">
        <v>9247</v>
      </c>
      <c r="G4175" s="257">
        <v>338</v>
      </c>
      <c r="I4175" s="257">
        <v>176615.41</v>
      </c>
    </row>
    <row r="4176" spans="3:9" x14ac:dyDescent="0.2">
      <c r="C4176" s="255">
        <v>45781</v>
      </c>
      <c r="D4176" s="256" t="s">
        <v>9254</v>
      </c>
      <c r="E4176" s="256" t="s">
        <v>9255</v>
      </c>
      <c r="F4176" s="256" t="s">
        <v>9247</v>
      </c>
      <c r="G4176" s="257">
        <v>600</v>
      </c>
      <c r="I4176" s="257">
        <v>176015.41</v>
      </c>
    </row>
    <row r="4177" spans="3:9" x14ac:dyDescent="0.2">
      <c r="C4177" s="255">
        <v>45781</v>
      </c>
      <c r="D4177" s="256" t="s">
        <v>9256</v>
      </c>
      <c r="E4177" s="256" t="s">
        <v>9257</v>
      </c>
      <c r="F4177" s="256" t="s">
        <v>9247</v>
      </c>
      <c r="G4177" s="257">
        <v>1359</v>
      </c>
      <c r="I4177" s="257">
        <v>174656.41</v>
      </c>
    </row>
    <row r="4178" spans="3:9" x14ac:dyDescent="0.2">
      <c r="C4178" s="255">
        <v>45782</v>
      </c>
      <c r="D4178" s="256" t="s">
        <v>9258</v>
      </c>
      <c r="E4178" s="256" t="s">
        <v>9259</v>
      </c>
      <c r="F4178" s="256" t="s">
        <v>9260</v>
      </c>
      <c r="G4178" s="257">
        <v>85</v>
      </c>
      <c r="I4178" s="257">
        <v>174571.41</v>
      </c>
    </row>
    <row r="4179" spans="3:9" x14ac:dyDescent="0.2">
      <c r="C4179" s="255">
        <v>45782</v>
      </c>
      <c r="D4179" s="256" t="s">
        <v>9261</v>
      </c>
      <c r="E4179" s="256" t="s">
        <v>9262</v>
      </c>
      <c r="F4179" s="256" t="s">
        <v>9260</v>
      </c>
      <c r="G4179" s="257">
        <v>88</v>
      </c>
      <c r="I4179" s="257">
        <v>174483.41</v>
      </c>
    </row>
    <row r="4180" spans="3:9" x14ac:dyDescent="0.2">
      <c r="C4180" s="255">
        <v>45782</v>
      </c>
      <c r="D4180" s="256" t="s">
        <v>9263</v>
      </c>
      <c r="E4180" s="256" t="s">
        <v>9264</v>
      </c>
      <c r="F4180" s="256" t="s">
        <v>9260</v>
      </c>
      <c r="G4180" s="257">
        <v>20</v>
      </c>
      <c r="I4180" s="257">
        <v>174463.41</v>
      </c>
    </row>
    <row r="4181" spans="3:9" x14ac:dyDescent="0.2">
      <c r="C4181" s="255">
        <v>45782</v>
      </c>
      <c r="D4181" s="256" t="s">
        <v>9265</v>
      </c>
      <c r="E4181" s="256" t="s">
        <v>9266</v>
      </c>
      <c r="F4181" s="256" t="s">
        <v>9260</v>
      </c>
      <c r="G4181" s="257">
        <v>272.99</v>
      </c>
      <c r="I4181" s="257">
        <v>174190.42</v>
      </c>
    </row>
    <row r="4182" spans="3:9" x14ac:dyDescent="0.2">
      <c r="C4182" s="255">
        <v>45783</v>
      </c>
      <c r="D4182" s="256" t="s">
        <v>9267</v>
      </c>
      <c r="E4182" s="256" t="s">
        <v>9268</v>
      </c>
      <c r="F4182" s="256" t="s">
        <v>9269</v>
      </c>
      <c r="G4182" s="257">
        <v>86</v>
      </c>
      <c r="I4182" s="257">
        <v>174104.42</v>
      </c>
    </row>
    <row r="4183" spans="3:9" x14ac:dyDescent="0.2">
      <c r="C4183" s="255">
        <v>45783</v>
      </c>
      <c r="D4183" s="256" t="s">
        <v>9270</v>
      </c>
      <c r="E4183" s="256" t="s">
        <v>9271</v>
      </c>
      <c r="F4183" s="256" t="s">
        <v>9269</v>
      </c>
      <c r="G4183" s="257">
        <v>150</v>
      </c>
      <c r="I4183" s="257">
        <v>173954.42</v>
      </c>
    </row>
    <row r="4184" spans="3:9" x14ac:dyDescent="0.2">
      <c r="C4184" s="255">
        <v>45783</v>
      </c>
      <c r="D4184" s="256" t="s">
        <v>9272</v>
      </c>
      <c r="E4184" s="256" t="s">
        <v>9273</v>
      </c>
      <c r="F4184" s="256" t="s">
        <v>9269</v>
      </c>
      <c r="H4184" s="257">
        <v>2713</v>
      </c>
      <c r="I4184" s="257">
        <v>176667.42</v>
      </c>
    </row>
    <row r="4185" spans="3:9" x14ac:dyDescent="0.2">
      <c r="C4185" s="255">
        <v>45783</v>
      </c>
      <c r="D4185" s="256" t="s">
        <v>9274</v>
      </c>
      <c r="E4185" s="256" t="s">
        <v>9275</v>
      </c>
      <c r="F4185" s="256" t="s">
        <v>9269</v>
      </c>
      <c r="G4185" s="257">
        <v>326.54000000000002</v>
      </c>
      <c r="I4185" s="257">
        <v>176340.88</v>
      </c>
    </row>
    <row r="4186" spans="3:9" x14ac:dyDescent="0.2">
      <c r="C4186" s="255">
        <v>45783</v>
      </c>
      <c r="D4186" s="256" t="s">
        <v>9276</v>
      </c>
      <c r="E4186" s="256" t="s">
        <v>9277</v>
      </c>
      <c r="F4186" s="256" t="s">
        <v>9269</v>
      </c>
      <c r="G4186" s="257">
        <v>75</v>
      </c>
      <c r="I4186" s="257">
        <v>176265.88</v>
      </c>
    </row>
    <row r="4187" spans="3:9" x14ac:dyDescent="0.2">
      <c r="C4187" s="255">
        <v>45783</v>
      </c>
      <c r="D4187" s="256" t="s">
        <v>9278</v>
      </c>
      <c r="E4187" s="256" t="s">
        <v>9279</v>
      </c>
      <c r="F4187" s="256" t="s">
        <v>9269</v>
      </c>
      <c r="G4187" s="257">
        <v>667.27</v>
      </c>
      <c r="I4187" s="257">
        <v>175598.61</v>
      </c>
    </row>
    <row r="4188" spans="3:9" x14ac:dyDescent="0.2">
      <c r="C4188" s="255">
        <v>45784</v>
      </c>
      <c r="D4188" s="256" t="s">
        <v>9280</v>
      </c>
      <c r="E4188" s="256" t="s">
        <v>9281</v>
      </c>
      <c r="F4188" s="256" t="s">
        <v>9282</v>
      </c>
      <c r="G4188" s="257">
        <v>83</v>
      </c>
      <c r="I4188" s="257">
        <v>175515.61</v>
      </c>
    </row>
    <row r="4189" spans="3:9" x14ac:dyDescent="0.2">
      <c r="C4189" s="255">
        <v>45784</v>
      </c>
      <c r="D4189" s="256" t="s">
        <v>9283</v>
      </c>
      <c r="E4189" s="256" t="s">
        <v>9284</v>
      </c>
      <c r="F4189" s="256" t="s">
        <v>9282</v>
      </c>
      <c r="G4189" s="257">
        <v>84</v>
      </c>
      <c r="I4189" s="257">
        <v>175431.61</v>
      </c>
    </row>
    <row r="4190" spans="3:9" x14ac:dyDescent="0.2">
      <c r="C4190" s="255">
        <v>45784</v>
      </c>
      <c r="D4190" s="256" t="s">
        <v>9285</v>
      </c>
      <c r="E4190" s="256" t="s">
        <v>9286</v>
      </c>
      <c r="F4190" s="256" t="s">
        <v>9282</v>
      </c>
      <c r="G4190" s="257">
        <v>30</v>
      </c>
      <c r="I4190" s="257">
        <v>175401.61</v>
      </c>
    </row>
    <row r="4191" spans="3:9" x14ac:dyDescent="0.2">
      <c r="C4191" s="255">
        <v>45784</v>
      </c>
      <c r="D4191" s="256" t="s">
        <v>9287</v>
      </c>
      <c r="E4191" s="256" t="s">
        <v>9288</v>
      </c>
      <c r="F4191" s="256" t="s">
        <v>9282</v>
      </c>
      <c r="G4191" s="257">
        <v>40</v>
      </c>
      <c r="I4191" s="257">
        <v>175361.61</v>
      </c>
    </row>
    <row r="4192" spans="3:9" x14ac:dyDescent="0.2">
      <c r="C4192" s="255">
        <v>45784</v>
      </c>
      <c r="D4192" s="256" t="s">
        <v>9289</v>
      </c>
      <c r="E4192" s="256" t="s">
        <v>9290</v>
      </c>
      <c r="F4192" s="256" t="s">
        <v>9282</v>
      </c>
      <c r="G4192" s="257">
        <v>30</v>
      </c>
      <c r="I4192" s="257">
        <v>175331.61</v>
      </c>
    </row>
    <row r="4193" spans="3:9" x14ac:dyDescent="0.2">
      <c r="C4193" s="255">
        <v>45784</v>
      </c>
      <c r="D4193" s="256" t="s">
        <v>9291</v>
      </c>
      <c r="E4193" s="256" t="s">
        <v>9292</v>
      </c>
      <c r="F4193" s="256" t="s">
        <v>9282</v>
      </c>
      <c r="G4193" s="257">
        <v>329.69</v>
      </c>
      <c r="I4193" s="257">
        <v>175001.92</v>
      </c>
    </row>
    <row r="4194" spans="3:9" x14ac:dyDescent="0.2">
      <c r="C4194" s="255">
        <v>45785</v>
      </c>
      <c r="D4194" s="256" t="s">
        <v>9293</v>
      </c>
      <c r="E4194" s="256" t="s">
        <v>9294</v>
      </c>
      <c r="F4194" s="256" t="s">
        <v>9295</v>
      </c>
      <c r="G4194" s="257">
        <v>457</v>
      </c>
      <c r="I4194" s="257">
        <v>174544.92</v>
      </c>
    </row>
    <row r="4195" spans="3:9" x14ac:dyDescent="0.2">
      <c r="C4195" s="255">
        <v>45786</v>
      </c>
      <c r="D4195" s="256" t="s">
        <v>9296</v>
      </c>
      <c r="E4195" s="256" t="s">
        <v>9297</v>
      </c>
      <c r="F4195" s="256" t="s">
        <v>9298</v>
      </c>
      <c r="G4195" s="257">
        <v>78</v>
      </c>
      <c r="I4195" s="257">
        <v>174466.92</v>
      </c>
    </row>
    <row r="4196" spans="3:9" x14ac:dyDescent="0.2">
      <c r="C4196" s="255">
        <v>45786</v>
      </c>
      <c r="D4196" s="256" t="s">
        <v>9299</v>
      </c>
      <c r="E4196" s="256" t="s">
        <v>9300</v>
      </c>
      <c r="F4196" s="256" t="s">
        <v>9298</v>
      </c>
      <c r="G4196" s="257">
        <v>84</v>
      </c>
      <c r="I4196" s="257">
        <v>174382.92</v>
      </c>
    </row>
    <row r="4197" spans="3:9" x14ac:dyDescent="0.2">
      <c r="C4197" s="255">
        <v>45786</v>
      </c>
      <c r="D4197" s="256" t="s">
        <v>9301</v>
      </c>
      <c r="E4197" s="256" t="s">
        <v>9302</v>
      </c>
      <c r="F4197" s="256" t="s">
        <v>9298</v>
      </c>
      <c r="G4197" s="257">
        <v>20</v>
      </c>
      <c r="I4197" s="257">
        <v>174362.92</v>
      </c>
    </row>
    <row r="4198" spans="3:9" x14ac:dyDescent="0.2">
      <c r="C4198" s="255">
        <v>45786</v>
      </c>
      <c r="D4198" s="256" t="s">
        <v>9303</v>
      </c>
      <c r="E4198" s="256" t="s">
        <v>9304</v>
      </c>
      <c r="F4198" s="256" t="s">
        <v>9298</v>
      </c>
      <c r="H4198" s="257">
        <v>1519</v>
      </c>
      <c r="I4198" s="257">
        <v>175881.92</v>
      </c>
    </row>
    <row r="4199" spans="3:9" x14ac:dyDescent="0.2">
      <c r="C4199" s="255">
        <v>45786</v>
      </c>
      <c r="D4199" s="256" t="s">
        <v>9305</v>
      </c>
      <c r="E4199" s="256" t="s">
        <v>9306</v>
      </c>
      <c r="F4199" s="256" t="s">
        <v>9298</v>
      </c>
      <c r="G4199" s="257">
        <v>161.94999999999999</v>
      </c>
      <c r="I4199" s="257">
        <v>175719.97</v>
      </c>
    </row>
    <row r="4200" spans="3:9" x14ac:dyDescent="0.2">
      <c r="C4200" s="255">
        <v>45786</v>
      </c>
      <c r="D4200" s="256" t="s">
        <v>9307</v>
      </c>
      <c r="E4200" s="256" t="s">
        <v>9308</v>
      </c>
      <c r="F4200" s="256" t="s">
        <v>9298</v>
      </c>
      <c r="G4200" s="257">
        <v>240</v>
      </c>
      <c r="I4200" s="257">
        <v>175479.97</v>
      </c>
    </row>
    <row r="4201" spans="3:9" x14ac:dyDescent="0.2">
      <c r="C4201" s="255">
        <v>45787</v>
      </c>
      <c r="D4201" s="256" t="s">
        <v>9309</v>
      </c>
      <c r="E4201" s="256" t="s">
        <v>9310</v>
      </c>
      <c r="F4201" s="256" t="s">
        <v>9311</v>
      </c>
      <c r="G4201" s="257">
        <v>57</v>
      </c>
      <c r="I4201" s="257">
        <v>175422.97</v>
      </c>
    </row>
    <row r="4202" spans="3:9" x14ac:dyDescent="0.2">
      <c r="C4202" s="255">
        <v>45787</v>
      </c>
      <c r="D4202" s="256" t="s">
        <v>9312</v>
      </c>
      <c r="E4202" s="256" t="s">
        <v>9313</v>
      </c>
      <c r="F4202" s="256" t="s">
        <v>9311</v>
      </c>
      <c r="G4202" s="257">
        <v>275.58999999999997</v>
      </c>
      <c r="I4202" s="257">
        <v>175147.38</v>
      </c>
    </row>
    <row r="4203" spans="3:9" x14ac:dyDescent="0.2">
      <c r="C4203" s="255">
        <v>45788</v>
      </c>
      <c r="D4203" s="256" t="s">
        <v>9314</v>
      </c>
      <c r="E4203" s="256" t="s">
        <v>9315</v>
      </c>
      <c r="F4203" s="256" t="s">
        <v>9316</v>
      </c>
      <c r="G4203" s="257">
        <v>60</v>
      </c>
      <c r="I4203" s="257">
        <v>175087.38</v>
      </c>
    </row>
    <row r="4204" spans="3:9" x14ac:dyDescent="0.2">
      <c r="C4204" s="255">
        <v>45788</v>
      </c>
      <c r="D4204" s="256" t="s">
        <v>9317</v>
      </c>
      <c r="E4204" s="256" t="s">
        <v>9318</v>
      </c>
      <c r="F4204" s="256" t="s">
        <v>9316</v>
      </c>
      <c r="G4204" s="257">
        <v>348</v>
      </c>
      <c r="I4204" s="257">
        <v>174739.38</v>
      </c>
    </row>
    <row r="4205" spans="3:9" x14ac:dyDescent="0.2">
      <c r="C4205" s="255">
        <v>45788</v>
      </c>
      <c r="D4205" s="256" t="s">
        <v>9319</v>
      </c>
      <c r="E4205" s="256" t="s">
        <v>9320</v>
      </c>
      <c r="F4205" s="256" t="s">
        <v>9316</v>
      </c>
      <c r="G4205" s="257">
        <v>459.8</v>
      </c>
      <c r="I4205" s="257">
        <v>174279.58</v>
      </c>
    </row>
    <row r="4206" spans="3:9" x14ac:dyDescent="0.2">
      <c r="C4206" s="255">
        <v>45788</v>
      </c>
      <c r="D4206" s="256" t="s">
        <v>9321</v>
      </c>
      <c r="E4206" s="256" t="s">
        <v>9322</v>
      </c>
      <c r="F4206" s="256" t="s">
        <v>9316</v>
      </c>
      <c r="H4206" s="257">
        <v>348</v>
      </c>
      <c r="I4206" s="257">
        <v>174627.58</v>
      </c>
    </row>
    <row r="4207" spans="3:9" x14ac:dyDescent="0.2">
      <c r="C4207" s="255">
        <v>45789</v>
      </c>
      <c r="D4207" s="256" t="s">
        <v>9323</v>
      </c>
      <c r="E4207" s="256" t="s">
        <v>9324</v>
      </c>
      <c r="F4207" s="256" t="s">
        <v>9325</v>
      </c>
      <c r="G4207" s="257">
        <v>78</v>
      </c>
      <c r="I4207" s="257">
        <v>174549.58</v>
      </c>
    </row>
    <row r="4208" spans="3:9" x14ac:dyDescent="0.2">
      <c r="C4208" s="255">
        <v>45789</v>
      </c>
      <c r="D4208" s="256" t="s">
        <v>9326</v>
      </c>
      <c r="E4208" s="256" t="s">
        <v>9327</v>
      </c>
      <c r="F4208" s="256" t="s">
        <v>9325</v>
      </c>
      <c r="G4208" s="257">
        <v>51</v>
      </c>
      <c r="I4208" s="257">
        <v>174498.58</v>
      </c>
    </row>
    <row r="4209" spans="3:9" x14ac:dyDescent="0.2">
      <c r="C4209" s="255">
        <v>45789</v>
      </c>
      <c r="D4209" s="256" t="s">
        <v>9328</v>
      </c>
      <c r="E4209" s="256" t="s">
        <v>9329</v>
      </c>
      <c r="F4209" s="256" t="s">
        <v>9325</v>
      </c>
      <c r="G4209" s="257">
        <v>116</v>
      </c>
      <c r="I4209" s="257">
        <v>174382.58</v>
      </c>
    </row>
    <row r="4210" spans="3:9" x14ac:dyDescent="0.2">
      <c r="C4210" s="255">
        <v>45789</v>
      </c>
      <c r="D4210" s="256" t="s">
        <v>9330</v>
      </c>
      <c r="E4210" s="256" t="s">
        <v>9331</v>
      </c>
      <c r="F4210" s="256" t="s">
        <v>9325</v>
      </c>
      <c r="G4210" s="257">
        <v>40</v>
      </c>
      <c r="I4210" s="257">
        <v>174342.58</v>
      </c>
    </row>
    <row r="4211" spans="3:9" x14ac:dyDescent="0.2">
      <c r="C4211" s="255">
        <v>45789</v>
      </c>
      <c r="D4211" s="256" t="s">
        <v>9332</v>
      </c>
      <c r="E4211" s="256" t="s">
        <v>9333</v>
      </c>
      <c r="F4211" s="256" t="s">
        <v>9325</v>
      </c>
      <c r="G4211" s="257">
        <v>50</v>
      </c>
      <c r="I4211" s="257">
        <v>174292.58</v>
      </c>
    </row>
    <row r="4212" spans="3:9" x14ac:dyDescent="0.2">
      <c r="C4212" s="255">
        <v>45790</v>
      </c>
      <c r="D4212" s="256" t="s">
        <v>9334</v>
      </c>
      <c r="E4212" s="256" t="s">
        <v>9335</v>
      </c>
      <c r="F4212" s="256" t="s">
        <v>9336</v>
      </c>
      <c r="G4212" s="257">
        <v>50</v>
      </c>
      <c r="I4212" s="257">
        <v>174242.58</v>
      </c>
    </row>
    <row r="4213" spans="3:9" x14ac:dyDescent="0.2">
      <c r="C4213" s="255">
        <v>45790</v>
      </c>
      <c r="D4213" s="256" t="s">
        <v>9337</v>
      </c>
      <c r="E4213" s="256" t="s">
        <v>9338</v>
      </c>
      <c r="F4213" s="256" t="s">
        <v>9336</v>
      </c>
      <c r="G4213" s="257">
        <v>50</v>
      </c>
      <c r="I4213" s="257">
        <v>174192.58</v>
      </c>
    </row>
    <row r="4214" spans="3:9" x14ac:dyDescent="0.2">
      <c r="C4214" s="255">
        <v>45790</v>
      </c>
      <c r="D4214" s="256" t="s">
        <v>9339</v>
      </c>
      <c r="E4214" s="256" t="s">
        <v>9340</v>
      </c>
      <c r="F4214" s="256" t="s">
        <v>9336</v>
      </c>
      <c r="G4214" s="257">
        <v>39</v>
      </c>
      <c r="I4214" s="257">
        <v>174153.58</v>
      </c>
    </row>
    <row r="4215" spans="3:9" x14ac:dyDescent="0.2">
      <c r="C4215" s="255">
        <v>45790</v>
      </c>
      <c r="D4215" s="256" t="s">
        <v>9341</v>
      </c>
      <c r="E4215" s="256" t="s">
        <v>9342</v>
      </c>
      <c r="F4215" s="256" t="s">
        <v>9336</v>
      </c>
      <c r="G4215" s="257">
        <v>30</v>
      </c>
      <c r="I4215" s="257">
        <v>174123.58</v>
      </c>
    </row>
    <row r="4216" spans="3:9" x14ac:dyDescent="0.2">
      <c r="C4216" s="255">
        <v>45790</v>
      </c>
      <c r="D4216" s="256" t="s">
        <v>9343</v>
      </c>
      <c r="E4216" s="256" t="s">
        <v>9344</v>
      </c>
      <c r="F4216" s="256" t="s">
        <v>9336</v>
      </c>
      <c r="G4216" s="257">
        <v>123</v>
      </c>
      <c r="I4216" s="257">
        <v>174000.58</v>
      </c>
    </row>
    <row r="4217" spans="3:9" x14ac:dyDescent="0.2">
      <c r="C4217" s="255">
        <v>45790</v>
      </c>
      <c r="D4217" s="256" t="s">
        <v>9345</v>
      </c>
      <c r="E4217" s="256" t="s">
        <v>9346</v>
      </c>
      <c r="F4217" s="256" t="s">
        <v>9336</v>
      </c>
      <c r="G4217" s="257">
        <v>65</v>
      </c>
      <c r="I4217" s="257">
        <v>173935.58</v>
      </c>
    </row>
    <row r="4218" spans="3:9" x14ac:dyDescent="0.2">
      <c r="C4218" s="255">
        <v>45790</v>
      </c>
      <c r="D4218" s="256" t="s">
        <v>9347</v>
      </c>
      <c r="E4218" s="256" t="s">
        <v>9348</v>
      </c>
      <c r="F4218" s="256" t="s">
        <v>9336</v>
      </c>
      <c r="G4218" s="257">
        <v>607</v>
      </c>
      <c r="I4218" s="257">
        <v>173328.58</v>
      </c>
    </row>
    <row r="4219" spans="3:9" x14ac:dyDescent="0.2">
      <c r="C4219" s="255">
        <v>45791</v>
      </c>
      <c r="D4219" s="256" t="s">
        <v>9349</v>
      </c>
      <c r="E4219" s="256" t="s">
        <v>9350</v>
      </c>
      <c r="F4219" s="256" t="s">
        <v>9351</v>
      </c>
      <c r="G4219" s="257">
        <v>459.7</v>
      </c>
      <c r="I4219" s="257">
        <v>172868.88</v>
      </c>
    </row>
    <row r="4220" spans="3:9" x14ac:dyDescent="0.2">
      <c r="C4220" s="255">
        <v>45791</v>
      </c>
      <c r="D4220" s="256" t="s">
        <v>9352</v>
      </c>
      <c r="E4220" s="256" t="s">
        <v>9353</v>
      </c>
      <c r="F4220" s="256" t="s">
        <v>9351</v>
      </c>
      <c r="G4220" s="257">
        <v>79</v>
      </c>
      <c r="I4220" s="257">
        <v>172789.88</v>
      </c>
    </row>
    <row r="4221" spans="3:9" x14ac:dyDescent="0.2">
      <c r="C4221" s="255">
        <v>45791</v>
      </c>
      <c r="D4221" s="256" t="s">
        <v>9354</v>
      </c>
      <c r="E4221" s="256" t="s">
        <v>9355</v>
      </c>
      <c r="F4221" s="256" t="s">
        <v>9351</v>
      </c>
      <c r="G4221" s="257">
        <v>152</v>
      </c>
      <c r="I4221" s="257">
        <v>172637.88</v>
      </c>
    </row>
    <row r="4222" spans="3:9" x14ac:dyDescent="0.2">
      <c r="C4222" s="255">
        <v>45791</v>
      </c>
      <c r="D4222" s="256" t="s">
        <v>9356</v>
      </c>
      <c r="E4222" s="256" t="s">
        <v>9357</v>
      </c>
      <c r="F4222" s="256" t="s">
        <v>9351</v>
      </c>
      <c r="G4222" s="257">
        <v>40</v>
      </c>
      <c r="I4222" s="257">
        <v>172597.88</v>
      </c>
    </row>
    <row r="4223" spans="3:9" x14ac:dyDescent="0.2">
      <c r="C4223" s="255">
        <v>45791</v>
      </c>
      <c r="D4223" s="256" t="s">
        <v>9358</v>
      </c>
      <c r="E4223" s="256" t="s">
        <v>9359</v>
      </c>
      <c r="F4223" s="256" t="s">
        <v>9351</v>
      </c>
      <c r="G4223" s="257">
        <v>228.15</v>
      </c>
      <c r="I4223" s="257">
        <v>172369.73</v>
      </c>
    </row>
    <row r="4224" spans="3:9" x14ac:dyDescent="0.2">
      <c r="C4224" s="255">
        <v>45792</v>
      </c>
      <c r="D4224" s="256" t="s">
        <v>9360</v>
      </c>
      <c r="E4224" s="256" t="s">
        <v>9361</v>
      </c>
      <c r="F4224" s="256" t="s">
        <v>9362</v>
      </c>
      <c r="G4224" s="257">
        <v>50</v>
      </c>
      <c r="I4224" s="257">
        <v>172319.73</v>
      </c>
    </row>
    <row r="4225" spans="3:9" x14ac:dyDescent="0.2">
      <c r="C4225" s="255">
        <v>45792</v>
      </c>
      <c r="D4225" s="256" t="s">
        <v>9363</v>
      </c>
      <c r="E4225" s="256" t="s">
        <v>9364</v>
      </c>
      <c r="F4225" s="256" t="s">
        <v>9362</v>
      </c>
      <c r="G4225" s="257">
        <v>91.6</v>
      </c>
      <c r="I4225" s="257">
        <v>172228.13</v>
      </c>
    </row>
    <row r="4226" spans="3:9" x14ac:dyDescent="0.2">
      <c r="C4226" s="255">
        <v>45792</v>
      </c>
      <c r="D4226" s="256" t="s">
        <v>9365</v>
      </c>
      <c r="E4226" s="256" t="s">
        <v>9366</v>
      </c>
      <c r="F4226" s="256" t="s">
        <v>9362</v>
      </c>
      <c r="G4226" s="257">
        <v>158.38</v>
      </c>
      <c r="I4226" s="257">
        <v>172069.75</v>
      </c>
    </row>
    <row r="4227" spans="3:9" x14ac:dyDescent="0.2">
      <c r="C4227" s="255">
        <v>45793</v>
      </c>
      <c r="D4227" s="256" t="s">
        <v>9367</v>
      </c>
      <c r="E4227" s="256" t="s">
        <v>9368</v>
      </c>
      <c r="F4227" s="256" t="s">
        <v>9369</v>
      </c>
      <c r="G4227" s="257">
        <v>76</v>
      </c>
      <c r="I4227" s="257">
        <v>171993.75</v>
      </c>
    </row>
    <row r="4228" spans="3:9" x14ac:dyDescent="0.2">
      <c r="C4228" s="255">
        <v>45794</v>
      </c>
      <c r="D4228" s="256" t="s">
        <v>9370</v>
      </c>
      <c r="E4228" s="256" t="s">
        <v>9371</v>
      </c>
      <c r="F4228" s="256" t="s">
        <v>9372</v>
      </c>
      <c r="G4228" s="257">
        <v>246.16</v>
      </c>
      <c r="I4228" s="257">
        <v>171747.59</v>
      </c>
    </row>
    <row r="4229" spans="3:9" x14ac:dyDescent="0.2">
      <c r="C4229" s="255">
        <v>45794</v>
      </c>
      <c r="D4229" s="256" t="s">
        <v>9373</v>
      </c>
      <c r="E4229" s="256" t="s">
        <v>9374</v>
      </c>
      <c r="F4229" s="256" t="s">
        <v>9372</v>
      </c>
      <c r="G4229" s="257">
        <v>29</v>
      </c>
      <c r="I4229" s="257">
        <v>171718.59</v>
      </c>
    </row>
    <row r="4230" spans="3:9" x14ac:dyDescent="0.2">
      <c r="C4230" s="255">
        <v>45794</v>
      </c>
      <c r="D4230" s="256" t="s">
        <v>9375</v>
      </c>
      <c r="E4230" s="256" t="s">
        <v>9376</v>
      </c>
      <c r="F4230" s="256" t="s">
        <v>9372</v>
      </c>
      <c r="G4230" s="257">
        <v>80</v>
      </c>
      <c r="I4230" s="257">
        <v>171638.59</v>
      </c>
    </row>
    <row r="4231" spans="3:9" x14ac:dyDescent="0.2">
      <c r="C4231" s="255">
        <v>45794</v>
      </c>
      <c r="D4231" s="256" t="s">
        <v>9377</v>
      </c>
      <c r="E4231" s="256" t="s">
        <v>9378</v>
      </c>
      <c r="F4231" s="256" t="s">
        <v>9372</v>
      </c>
      <c r="G4231" s="257">
        <v>315</v>
      </c>
      <c r="I4231" s="257">
        <v>171323.59</v>
      </c>
    </row>
    <row r="4232" spans="3:9" x14ac:dyDescent="0.2">
      <c r="C4232" s="255">
        <v>45794</v>
      </c>
      <c r="D4232" s="256" t="s">
        <v>9379</v>
      </c>
      <c r="E4232" s="256" t="s">
        <v>9380</v>
      </c>
      <c r="F4232" s="256" t="s">
        <v>9372</v>
      </c>
      <c r="G4232" s="257">
        <v>482.5</v>
      </c>
      <c r="I4232" s="257">
        <v>170841.09</v>
      </c>
    </row>
    <row r="4233" spans="3:9" x14ac:dyDescent="0.2">
      <c r="C4233" s="255">
        <v>45795</v>
      </c>
      <c r="D4233" s="256" t="s">
        <v>9381</v>
      </c>
      <c r="E4233" s="256" t="s">
        <v>9382</v>
      </c>
      <c r="F4233" s="256" t="s">
        <v>9383</v>
      </c>
      <c r="G4233" s="257">
        <v>973.28</v>
      </c>
      <c r="I4233" s="257">
        <v>169867.81</v>
      </c>
    </row>
    <row r="4234" spans="3:9" x14ac:dyDescent="0.2">
      <c r="C4234" s="255">
        <v>45795</v>
      </c>
      <c r="D4234" s="256" t="s">
        <v>9384</v>
      </c>
      <c r="E4234" s="256" t="s">
        <v>9385</v>
      </c>
      <c r="F4234" s="256" t="s">
        <v>9383</v>
      </c>
      <c r="G4234" s="257">
        <v>973.28</v>
      </c>
      <c r="I4234" s="257">
        <v>168894.53</v>
      </c>
    </row>
    <row r="4235" spans="3:9" x14ac:dyDescent="0.2">
      <c r="C4235" s="255">
        <v>45795</v>
      </c>
      <c r="D4235" s="256" t="s">
        <v>9386</v>
      </c>
      <c r="E4235" s="256" t="s">
        <v>9387</v>
      </c>
      <c r="F4235" s="256" t="s">
        <v>9383</v>
      </c>
      <c r="G4235" s="257">
        <v>343</v>
      </c>
      <c r="I4235" s="257">
        <v>168551.53</v>
      </c>
    </row>
    <row r="4236" spans="3:9" x14ac:dyDescent="0.2">
      <c r="C4236" s="255">
        <v>45795</v>
      </c>
      <c r="D4236" s="256" t="s">
        <v>9388</v>
      </c>
      <c r="E4236" s="256" t="s">
        <v>9389</v>
      </c>
      <c r="F4236" s="256" t="s">
        <v>9383</v>
      </c>
      <c r="G4236" s="257">
        <v>283</v>
      </c>
      <c r="I4236" s="257">
        <v>168268.53</v>
      </c>
    </row>
    <row r="4237" spans="3:9" x14ac:dyDescent="0.2">
      <c r="C4237" s="255">
        <v>45795</v>
      </c>
      <c r="D4237" s="256" t="s">
        <v>9390</v>
      </c>
      <c r="E4237" s="256" t="s">
        <v>9391</v>
      </c>
      <c r="F4237" s="256" t="s">
        <v>9383</v>
      </c>
      <c r="H4237" s="257">
        <v>62</v>
      </c>
      <c r="I4237" s="257">
        <v>168330.53</v>
      </c>
    </row>
    <row r="4238" spans="3:9" x14ac:dyDescent="0.2">
      <c r="C4238" s="255">
        <v>45795</v>
      </c>
      <c r="D4238" s="256" t="s">
        <v>9392</v>
      </c>
      <c r="E4238" s="256" t="s">
        <v>9393</v>
      </c>
      <c r="F4238" s="256" t="s">
        <v>9383</v>
      </c>
      <c r="H4238" s="257">
        <v>32</v>
      </c>
      <c r="I4238" s="257">
        <v>168362.53</v>
      </c>
    </row>
    <row r="4239" spans="3:9" x14ac:dyDescent="0.2">
      <c r="C4239" s="255">
        <v>45795</v>
      </c>
      <c r="D4239" s="256" t="s">
        <v>9394</v>
      </c>
      <c r="E4239" s="256" t="s">
        <v>9395</v>
      </c>
      <c r="F4239" s="256" t="s">
        <v>9383</v>
      </c>
      <c r="H4239" s="257">
        <v>51</v>
      </c>
      <c r="I4239" s="257">
        <v>168413.53</v>
      </c>
    </row>
    <row r="4240" spans="3:9" x14ac:dyDescent="0.2">
      <c r="C4240" s="255">
        <v>45795</v>
      </c>
      <c r="D4240" s="256" t="s">
        <v>9396</v>
      </c>
      <c r="E4240" s="256" t="s">
        <v>9397</v>
      </c>
      <c r="F4240" s="256" t="s">
        <v>9383</v>
      </c>
      <c r="H4240" s="257">
        <v>82</v>
      </c>
      <c r="I4240" s="257">
        <v>168495.53</v>
      </c>
    </row>
    <row r="4241" spans="3:9" x14ac:dyDescent="0.2">
      <c r="C4241" s="255">
        <v>45795</v>
      </c>
      <c r="D4241" s="256" t="s">
        <v>9398</v>
      </c>
      <c r="E4241" s="256" t="s">
        <v>9399</v>
      </c>
      <c r="F4241" s="256" t="s">
        <v>9383</v>
      </c>
      <c r="H4241" s="257">
        <v>28</v>
      </c>
      <c r="I4241" s="257">
        <v>168523.53</v>
      </c>
    </row>
    <row r="4242" spans="3:9" x14ac:dyDescent="0.2">
      <c r="C4242" s="255">
        <v>45795</v>
      </c>
      <c r="D4242" s="256" t="s">
        <v>9400</v>
      </c>
      <c r="E4242" s="256" t="s">
        <v>9401</v>
      </c>
      <c r="F4242" s="256" t="s">
        <v>9383</v>
      </c>
      <c r="H4242" s="257">
        <v>28</v>
      </c>
      <c r="I4242" s="257">
        <v>168551.53</v>
      </c>
    </row>
    <row r="4243" spans="3:9" x14ac:dyDescent="0.2">
      <c r="C4243" s="255">
        <v>45795</v>
      </c>
      <c r="D4243" s="256" t="s">
        <v>9402</v>
      </c>
      <c r="E4243" s="256" t="s">
        <v>9403</v>
      </c>
      <c r="F4243" s="256" t="s">
        <v>9383</v>
      </c>
      <c r="G4243" s="257">
        <v>840</v>
      </c>
      <c r="I4243" s="257">
        <v>167711.53</v>
      </c>
    </row>
    <row r="4244" spans="3:9" x14ac:dyDescent="0.2">
      <c r="C4244" s="255">
        <v>45796</v>
      </c>
      <c r="D4244" s="256" t="s">
        <v>9404</v>
      </c>
      <c r="E4244" s="256" t="s">
        <v>9405</v>
      </c>
      <c r="F4244" s="256" t="s">
        <v>9406</v>
      </c>
      <c r="G4244" s="257">
        <v>75</v>
      </c>
      <c r="I4244" s="257">
        <v>167636.53</v>
      </c>
    </row>
    <row r="4245" spans="3:9" x14ac:dyDescent="0.2">
      <c r="C4245" s="255">
        <v>45796</v>
      </c>
      <c r="D4245" s="256" t="s">
        <v>9407</v>
      </c>
      <c r="E4245" s="256" t="s">
        <v>9408</v>
      </c>
      <c r="F4245" s="256" t="s">
        <v>9406</v>
      </c>
      <c r="G4245" s="257">
        <v>78</v>
      </c>
      <c r="I4245" s="257">
        <v>167558.53</v>
      </c>
    </row>
    <row r="4246" spans="3:9" x14ac:dyDescent="0.2">
      <c r="C4246" s="255">
        <v>45796</v>
      </c>
      <c r="D4246" s="256" t="s">
        <v>9409</v>
      </c>
      <c r="E4246" s="256" t="s">
        <v>9410</v>
      </c>
      <c r="F4246" s="256" t="s">
        <v>9406</v>
      </c>
      <c r="G4246" s="257">
        <v>334.36</v>
      </c>
      <c r="I4246" s="257">
        <v>167224.17000000001</v>
      </c>
    </row>
    <row r="4247" spans="3:9" x14ac:dyDescent="0.2">
      <c r="C4247" s="255">
        <v>45796</v>
      </c>
      <c r="D4247" s="256" t="s">
        <v>9411</v>
      </c>
      <c r="E4247" s="256" t="s">
        <v>335</v>
      </c>
      <c r="F4247" s="256" t="s">
        <v>9406</v>
      </c>
      <c r="H4247" s="257">
        <v>973.28</v>
      </c>
      <c r="I4247" s="257">
        <v>168197.45</v>
      </c>
    </row>
    <row r="4248" spans="3:9" x14ac:dyDescent="0.2">
      <c r="C4248" s="255">
        <v>45796</v>
      </c>
      <c r="D4248" s="256" t="s">
        <v>9412</v>
      </c>
      <c r="E4248" s="256" t="s">
        <v>335</v>
      </c>
      <c r="F4248" s="256" t="s">
        <v>9406</v>
      </c>
      <c r="H4248" s="257">
        <v>973.28</v>
      </c>
      <c r="I4248" s="257">
        <v>169170.73</v>
      </c>
    </row>
    <row r="4249" spans="3:9" x14ac:dyDescent="0.2">
      <c r="C4249" s="255">
        <v>45796</v>
      </c>
      <c r="D4249" s="256" t="s">
        <v>9413</v>
      </c>
      <c r="E4249" s="256" t="s">
        <v>9414</v>
      </c>
      <c r="F4249" s="256" t="s">
        <v>9406</v>
      </c>
      <c r="G4249" s="257">
        <v>26</v>
      </c>
      <c r="I4249" s="257">
        <v>169144.73</v>
      </c>
    </row>
    <row r="4250" spans="3:9" x14ac:dyDescent="0.2">
      <c r="C4250" s="255">
        <v>45796</v>
      </c>
      <c r="D4250" s="256" t="s">
        <v>9415</v>
      </c>
      <c r="E4250" s="256" t="s">
        <v>9416</v>
      </c>
      <c r="F4250" s="256" t="s">
        <v>9406</v>
      </c>
      <c r="G4250" s="257">
        <v>11</v>
      </c>
      <c r="I4250" s="257">
        <v>169133.73</v>
      </c>
    </row>
    <row r="4251" spans="3:9" x14ac:dyDescent="0.2">
      <c r="C4251" s="255">
        <v>45796</v>
      </c>
      <c r="D4251" s="256" t="s">
        <v>9417</v>
      </c>
      <c r="E4251" s="256" t="s">
        <v>9418</v>
      </c>
      <c r="F4251" s="256" t="s">
        <v>9406</v>
      </c>
      <c r="G4251" s="257">
        <v>289</v>
      </c>
      <c r="I4251" s="257">
        <v>168844.73</v>
      </c>
    </row>
    <row r="4252" spans="3:9" x14ac:dyDescent="0.2">
      <c r="C4252" s="255">
        <v>45796</v>
      </c>
      <c r="D4252" s="256" t="s">
        <v>9419</v>
      </c>
      <c r="E4252" s="256" t="s">
        <v>9420</v>
      </c>
      <c r="F4252" s="256" t="s">
        <v>9406</v>
      </c>
      <c r="H4252" s="257">
        <v>49</v>
      </c>
      <c r="I4252" s="257">
        <v>168893.73</v>
      </c>
    </row>
    <row r="4253" spans="3:9" x14ac:dyDescent="0.2">
      <c r="C4253" s="255">
        <v>45796</v>
      </c>
      <c r="D4253" s="256" t="s">
        <v>9421</v>
      </c>
      <c r="E4253" s="256" t="s">
        <v>9422</v>
      </c>
      <c r="F4253" s="256" t="s">
        <v>9406</v>
      </c>
      <c r="H4253" s="257">
        <v>76</v>
      </c>
      <c r="I4253" s="257">
        <v>168969.73</v>
      </c>
    </row>
    <row r="4254" spans="3:9" x14ac:dyDescent="0.2">
      <c r="C4254" s="255">
        <v>45796</v>
      </c>
      <c r="D4254" s="256" t="s">
        <v>9423</v>
      </c>
      <c r="E4254" s="256" t="s">
        <v>9424</v>
      </c>
      <c r="F4254" s="256" t="s">
        <v>9406</v>
      </c>
      <c r="H4254" s="257">
        <v>44</v>
      </c>
      <c r="I4254" s="257">
        <v>169013.73</v>
      </c>
    </row>
    <row r="4255" spans="3:9" x14ac:dyDescent="0.2">
      <c r="C4255" s="255">
        <v>45796</v>
      </c>
      <c r="D4255" s="256" t="s">
        <v>9425</v>
      </c>
      <c r="E4255" s="256" t="s">
        <v>9426</v>
      </c>
      <c r="F4255" s="256" t="s">
        <v>9406</v>
      </c>
      <c r="H4255" s="257">
        <v>15</v>
      </c>
      <c r="I4255" s="257">
        <v>169028.73</v>
      </c>
    </row>
    <row r="4256" spans="3:9" x14ac:dyDescent="0.2">
      <c r="C4256" s="255">
        <v>45796</v>
      </c>
      <c r="D4256" s="256" t="s">
        <v>9427</v>
      </c>
      <c r="E4256" s="256" t="s">
        <v>9428</v>
      </c>
      <c r="F4256" s="256" t="s">
        <v>9406</v>
      </c>
      <c r="H4256" s="257">
        <v>105</v>
      </c>
      <c r="I4256" s="257">
        <v>169133.73</v>
      </c>
    </row>
    <row r="4257" spans="3:9" x14ac:dyDescent="0.2">
      <c r="C4257" s="255">
        <v>45796</v>
      </c>
      <c r="D4257" s="256" t="s">
        <v>9429</v>
      </c>
      <c r="E4257" s="256" t="s">
        <v>9430</v>
      </c>
      <c r="F4257" s="256" t="s">
        <v>9406</v>
      </c>
      <c r="G4257" s="257">
        <v>386</v>
      </c>
      <c r="I4257" s="257">
        <v>168747.73</v>
      </c>
    </row>
    <row r="4258" spans="3:9" x14ac:dyDescent="0.2">
      <c r="C4258" s="255">
        <v>45797</v>
      </c>
      <c r="D4258" s="256" t="s">
        <v>9431</v>
      </c>
      <c r="E4258" s="256" t="s">
        <v>9432</v>
      </c>
      <c r="F4258" s="256" t="s">
        <v>9433</v>
      </c>
      <c r="H4258" s="257">
        <v>104</v>
      </c>
      <c r="I4258" s="257">
        <v>168851.73</v>
      </c>
    </row>
    <row r="4259" spans="3:9" x14ac:dyDescent="0.2">
      <c r="C4259" s="255">
        <v>45797</v>
      </c>
      <c r="D4259" s="256" t="s">
        <v>9434</v>
      </c>
      <c r="E4259" s="256" t="s">
        <v>9435</v>
      </c>
      <c r="F4259" s="256" t="s">
        <v>9433</v>
      </c>
      <c r="H4259" s="257">
        <v>15</v>
      </c>
      <c r="I4259" s="257">
        <v>168866.73</v>
      </c>
    </row>
    <row r="4260" spans="3:9" x14ac:dyDescent="0.2">
      <c r="C4260" s="255">
        <v>45797</v>
      </c>
      <c r="D4260" s="256" t="s">
        <v>9436</v>
      </c>
      <c r="E4260" s="256" t="s">
        <v>9437</v>
      </c>
      <c r="F4260" s="256" t="s">
        <v>9433</v>
      </c>
      <c r="H4260" s="257">
        <v>94</v>
      </c>
      <c r="I4260" s="257">
        <v>168960.73</v>
      </c>
    </row>
    <row r="4261" spans="3:9" x14ac:dyDescent="0.2">
      <c r="C4261" s="255">
        <v>45797</v>
      </c>
      <c r="D4261" s="256" t="s">
        <v>9438</v>
      </c>
      <c r="E4261" s="256" t="s">
        <v>9439</v>
      </c>
      <c r="F4261" s="256" t="s">
        <v>9433</v>
      </c>
      <c r="H4261" s="257">
        <v>49</v>
      </c>
      <c r="I4261" s="257">
        <v>169009.73</v>
      </c>
    </row>
    <row r="4262" spans="3:9" x14ac:dyDescent="0.2">
      <c r="C4262" s="255">
        <v>45797</v>
      </c>
      <c r="D4262" s="256" t="s">
        <v>9440</v>
      </c>
      <c r="E4262" s="256" t="s">
        <v>9441</v>
      </c>
      <c r="F4262" s="256" t="s">
        <v>9433</v>
      </c>
      <c r="H4262" s="257">
        <v>75</v>
      </c>
      <c r="I4262" s="257">
        <v>169084.73</v>
      </c>
    </row>
    <row r="4263" spans="3:9" x14ac:dyDescent="0.2">
      <c r="C4263" s="255">
        <v>45797</v>
      </c>
      <c r="D4263" s="256" t="s">
        <v>9442</v>
      </c>
      <c r="E4263" s="256" t="s">
        <v>9443</v>
      </c>
      <c r="F4263" s="256" t="s">
        <v>9433</v>
      </c>
      <c r="H4263" s="257">
        <v>30</v>
      </c>
      <c r="I4263" s="257">
        <v>169114.73</v>
      </c>
    </row>
    <row r="4264" spans="3:9" x14ac:dyDescent="0.2">
      <c r="C4264" s="255">
        <v>45797</v>
      </c>
      <c r="D4264" s="256" t="s">
        <v>9444</v>
      </c>
      <c r="E4264" s="256" t="s">
        <v>9445</v>
      </c>
      <c r="F4264" s="256" t="s">
        <v>9433</v>
      </c>
      <c r="H4264" s="257">
        <v>19</v>
      </c>
      <c r="I4264" s="257">
        <v>169133.73</v>
      </c>
    </row>
    <row r="4265" spans="3:9" x14ac:dyDescent="0.2">
      <c r="C4265" s="255">
        <v>45797</v>
      </c>
      <c r="D4265" s="256" t="s">
        <v>9446</v>
      </c>
      <c r="E4265" s="256" t="s">
        <v>9447</v>
      </c>
      <c r="F4265" s="256" t="s">
        <v>9433</v>
      </c>
      <c r="G4265" s="257">
        <v>84</v>
      </c>
      <c r="I4265" s="257">
        <v>169049.73</v>
      </c>
    </row>
    <row r="4266" spans="3:9" x14ac:dyDescent="0.2">
      <c r="C4266" s="255">
        <v>45797</v>
      </c>
      <c r="D4266" s="256" t="s">
        <v>9448</v>
      </c>
      <c r="E4266" s="256" t="s">
        <v>9449</v>
      </c>
      <c r="F4266" s="256" t="s">
        <v>9433</v>
      </c>
      <c r="G4266" s="257">
        <v>20</v>
      </c>
      <c r="I4266" s="257">
        <v>169029.73</v>
      </c>
    </row>
    <row r="4267" spans="3:9" x14ac:dyDescent="0.2">
      <c r="C4267" s="255">
        <v>45797</v>
      </c>
      <c r="D4267" s="256" t="s">
        <v>9450</v>
      </c>
      <c r="E4267" s="256" t="s">
        <v>9451</v>
      </c>
      <c r="F4267" s="256" t="s">
        <v>9433</v>
      </c>
      <c r="G4267" s="257">
        <v>50</v>
      </c>
      <c r="I4267" s="257">
        <v>168979.73</v>
      </c>
    </row>
    <row r="4268" spans="3:9" x14ac:dyDescent="0.2">
      <c r="C4268" s="255">
        <v>45797</v>
      </c>
      <c r="D4268" s="256" t="s">
        <v>9452</v>
      </c>
      <c r="E4268" s="256" t="s">
        <v>9453</v>
      </c>
      <c r="F4268" s="256" t="s">
        <v>9433</v>
      </c>
      <c r="G4268" s="257">
        <v>75</v>
      </c>
      <c r="I4268" s="257">
        <v>168904.73</v>
      </c>
    </row>
    <row r="4269" spans="3:9" x14ac:dyDescent="0.2">
      <c r="C4269" s="255">
        <v>45797</v>
      </c>
      <c r="D4269" s="256" t="s">
        <v>9454</v>
      </c>
      <c r="E4269" s="256" t="s">
        <v>9455</v>
      </c>
      <c r="F4269" s="256" t="s">
        <v>9433</v>
      </c>
      <c r="G4269" s="257">
        <v>355.61</v>
      </c>
      <c r="I4269" s="257">
        <v>168549.12</v>
      </c>
    </row>
    <row r="4270" spans="3:9" x14ac:dyDescent="0.2">
      <c r="C4270" s="255">
        <v>45798</v>
      </c>
      <c r="D4270" s="256" t="s">
        <v>9456</v>
      </c>
      <c r="E4270" s="256" t="s">
        <v>9457</v>
      </c>
      <c r="F4270" s="256" t="s">
        <v>9458</v>
      </c>
      <c r="G4270" s="257">
        <v>77</v>
      </c>
      <c r="I4270" s="257">
        <v>168472.12</v>
      </c>
    </row>
    <row r="4271" spans="3:9" x14ac:dyDescent="0.2">
      <c r="C4271" s="255">
        <v>45798</v>
      </c>
      <c r="D4271" s="256" t="s">
        <v>9459</v>
      </c>
      <c r="E4271" s="256" t="s">
        <v>9460</v>
      </c>
      <c r="F4271" s="256" t="s">
        <v>9458</v>
      </c>
      <c r="G4271" s="257">
        <v>52</v>
      </c>
      <c r="I4271" s="257">
        <v>168420.12</v>
      </c>
    </row>
    <row r="4272" spans="3:9" x14ac:dyDescent="0.2">
      <c r="C4272" s="255">
        <v>45798</v>
      </c>
      <c r="D4272" s="256" t="s">
        <v>9461</v>
      </c>
      <c r="E4272" s="256" t="s">
        <v>9462</v>
      </c>
      <c r="F4272" s="256" t="s">
        <v>9458</v>
      </c>
      <c r="G4272" s="257">
        <v>50</v>
      </c>
      <c r="I4272" s="257">
        <v>168370.12</v>
      </c>
    </row>
    <row r="4273" spans="3:9" x14ac:dyDescent="0.2">
      <c r="C4273" s="255">
        <v>45798</v>
      </c>
      <c r="D4273" s="256" t="s">
        <v>9463</v>
      </c>
      <c r="E4273" s="256" t="s">
        <v>9464</v>
      </c>
      <c r="F4273" s="256" t="s">
        <v>9458</v>
      </c>
      <c r="G4273" s="257">
        <v>40</v>
      </c>
      <c r="I4273" s="257">
        <v>168330.12</v>
      </c>
    </row>
    <row r="4274" spans="3:9" x14ac:dyDescent="0.2">
      <c r="C4274" s="255">
        <v>45798</v>
      </c>
      <c r="D4274" s="256" t="s">
        <v>9465</v>
      </c>
      <c r="E4274" s="256" t="s">
        <v>9466</v>
      </c>
      <c r="F4274" s="256" t="s">
        <v>9458</v>
      </c>
      <c r="G4274" s="257">
        <v>337.04</v>
      </c>
      <c r="I4274" s="257">
        <v>167993.08</v>
      </c>
    </row>
    <row r="4275" spans="3:9" x14ac:dyDescent="0.2">
      <c r="C4275" s="255">
        <v>45798</v>
      </c>
      <c r="D4275" s="256" t="s">
        <v>9467</v>
      </c>
      <c r="E4275" s="256" t="s">
        <v>9468</v>
      </c>
      <c r="F4275" s="256" t="s">
        <v>9458</v>
      </c>
      <c r="G4275" s="257">
        <v>176</v>
      </c>
      <c r="I4275" s="257">
        <v>167817.08</v>
      </c>
    </row>
    <row r="4276" spans="3:9" x14ac:dyDescent="0.2">
      <c r="C4276" s="255">
        <v>45798</v>
      </c>
      <c r="D4276" s="256" t="s">
        <v>9469</v>
      </c>
      <c r="E4276" s="256" t="s">
        <v>9470</v>
      </c>
      <c r="F4276" s="256" t="s">
        <v>9458</v>
      </c>
      <c r="G4276" s="257">
        <v>68.98</v>
      </c>
      <c r="I4276" s="257">
        <v>167748.1</v>
      </c>
    </row>
    <row r="4277" spans="3:9" x14ac:dyDescent="0.2">
      <c r="C4277" s="255">
        <v>45799</v>
      </c>
      <c r="D4277" s="256" t="s">
        <v>9471</v>
      </c>
      <c r="E4277" s="256" t="s">
        <v>9472</v>
      </c>
      <c r="F4277" s="256" t="s">
        <v>9473</v>
      </c>
      <c r="G4277" s="257">
        <v>410</v>
      </c>
      <c r="I4277" s="257">
        <v>167338.1</v>
      </c>
    </row>
    <row r="4278" spans="3:9" x14ac:dyDescent="0.2">
      <c r="C4278" s="255">
        <v>45800</v>
      </c>
      <c r="D4278" s="256" t="s">
        <v>9474</v>
      </c>
      <c r="E4278" s="256" t="s">
        <v>9475</v>
      </c>
      <c r="F4278" s="256" t="s">
        <v>9476</v>
      </c>
      <c r="G4278" s="257">
        <v>11710</v>
      </c>
      <c r="I4278" s="257">
        <v>155628.1</v>
      </c>
    </row>
    <row r="4279" spans="3:9" x14ac:dyDescent="0.2">
      <c r="C4279" s="255">
        <v>45800</v>
      </c>
      <c r="D4279" s="256" t="s">
        <v>9477</v>
      </c>
      <c r="E4279" s="256" t="s">
        <v>9478</v>
      </c>
      <c r="F4279" s="256" t="s">
        <v>9476</v>
      </c>
      <c r="G4279" s="257">
        <v>734</v>
      </c>
      <c r="I4279" s="257">
        <v>154894.1</v>
      </c>
    </row>
    <row r="4280" spans="3:9" x14ac:dyDescent="0.2">
      <c r="C4280" s="255">
        <v>45800</v>
      </c>
      <c r="D4280" s="256" t="s">
        <v>9479</v>
      </c>
      <c r="E4280" s="256" t="s">
        <v>9480</v>
      </c>
      <c r="F4280" s="256" t="s">
        <v>9476</v>
      </c>
      <c r="G4280" s="257">
        <v>1060.82</v>
      </c>
      <c r="I4280" s="257">
        <v>153833.28</v>
      </c>
    </row>
    <row r="4281" spans="3:9" x14ac:dyDescent="0.2">
      <c r="C4281" s="255">
        <v>45800</v>
      </c>
      <c r="D4281" s="256" t="s">
        <v>9481</v>
      </c>
      <c r="E4281" s="256" t="s">
        <v>9482</v>
      </c>
      <c r="F4281" s="256" t="s">
        <v>9476</v>
      </c>
      <c r="G4281" s="257">
        <v>118</v>
      </c>
      <c r="I4281" s="257">
        <v>153715.28</v>
      </c>
    </row>
    <row r="4282" spans="3:9" x14ac:dyDescent="0.2">
      <c r="C4282" s="255">
        <v>45800</v>
      </c>
      <c r="D4282" s="256" t="s">
        <v>9483</v>
      </c>
      <c r="E4282" s="256" t="s">
        <v>9484</v>
      </c>
      <c r="F4282" s="256" t="s">
        <v>9476</v>
      </c>
      <c r="G4282" s="257">
        <v>467</v>
      </c>
      <c r="I4282" s="257">
        <v>153248.28</v>
      </c>
    </row>
    <row r="4283" spans="3:9" x14ac:dyDescent="0.2">
      <c r="C4283" s="255">
        <v>45800</v>
      </c>
      <c r="D4283" s="256" t="s">
        <v>9485</v>
      </c>
      <c r="E4283" s="256" t="s">
        <v>9486</v>
      </c>
      <c r="F4283" s="256" t="s">
        <v>9476</v>
      </c>
      <c r="H4283" s="257">
        <v>170</v>
      </c>
      <c r="I4283" s="257">
        <v>153418.28</v>
      </c>
    </row>
    <row r="4284" spans="3:9" x14ac:dyDescent="0.2">
      <c r="C4284" s="255">
        <v>45801</v>
      </c>
      <c r="D4284" s="256" t="s">
        <v>9487</v>
      </c>
      <c r="E4284" s="256" t="s">
        <v>9488</v>
      </c>
      <c r="F4284" s="256" t="s">
        <v>9489</v>
      </c>
      <c r="G4284" s="257">
        <v>136</v>
      </c>
      <c r="I4284" s="257">
        <v>153282.28</v>
      </c>
    </row>
    <row r="4285" spans="3:9" x14ac:dyDescent="0.2">
      <c r="C4285" s="255">
        <v>45801</v>
      </c>
      <c r="D4285" s="256" t="s">
        <v>9490</v>
      </c>
      <c r="E4285" s="256" t="s">
        <v>9491</v>
      </c>
      <c r="F4285" s="256" t="s">
        <v>9489</v>
      </c>
      <c r="G4285" s="257">
        <v>100</v>
      </c>
      <c r="I4285" s="257">
        <v>153182.28</v>
      </c>
    </row>
    <row r="4286" spans="3:9" x14ac:dyDescent="0.2">
      <c r="C4286" s="255">
        <v>45801</v>
      </c>
      <c r="D4286" s="256" t="s">
        <v>9492</v>
      </c>
      <c r="E4286" s="256" t="s">
        <v>9493</v>
      </c>
      <c r="F4286" s="256" t="s">
        <v>9489</v>
      </c>
      <c r="G4286" s="257">
        <v>160</v>
      </c>
      <c r="I4286" s="257">
        <v>153022.28</v>
      </c>
    </row>
    <row r="4287" spans="3:9" x14ac:dyDescent="0.2">
      <c r="C4287" s="255">
        <v>45801</v>
      </c>
      <c r="D4287" s="256" t="s">
        <v>9494</v>
      </c>
      <c r="E4287" s="256" t="s">
        <v>9495</v>
      </c>
      <c r="F4287" s="256" t="s">
        <v>9489</v>
      </c>
      <c r="G4287" s="257">
        <v>60</v>
      </c>
      <c r="I4287" s="257">
        <v>152962.28</v>
      </c>
    </row>
    <row r="4288" spans="3:9" x14ac:dyDescent="0.2">
      <c r="C4288" s="255">
        <v>45801</v>
      </c>
      <c r="D4288" s="256" t="s">
        <v>9496</v>
      </c>
      <c r="E4288" s="256" t="s">
        <v>9497</v>
      </c>
      <c r="F4288" s="256" t="s">
        <v>9489</v>
      </c>
      <c r="G4288" s="257">
        <v>749</v>
      </c>
      <c r="I4288" s="257">
        <v>152213.28</v>
      </c>
    </row>
    <row r="4289" spans="3:9" x14ac:dyDescent="0.2">
      <c r="C4289" s="255">
        <v>45801</v>
      </c>
      <c r="D4289" s="256" t="s">
        <v>9498</v>
      </c>
      <c r="E4289" s="256" t="s">
        <v>9499</v>
      </c>
      <c r="F4289" s="256" t="s">
        <v>9489</v>
      </c>
      <c r="G4289" s="257">
        <v>13009</v>
      </c>
      <c r="I4289" s="257">
        <v>139204.28</v>
      </c>
    </row>
    <row r="4290" spans="3:9" x14ac:dyDescent="0.2">
      <c r="C4290" s="255">
        <v>45801</v>
      </c>
      <c r="D4290" s="256" t="s">
        <v>9500</v>
      </c>
      <c r="E4290" s="256" t="s">
        <v>9501</v>
      </c>
      <c r="F4290" s="256" t="s">
        <v>9489</v>
      </c>
      <c r="G4290" s="257">
        <v>4000</v>
      </c>
      <c r="I4290" s="257">
        <v>135204.28</v>
      </c>
    </row>
    <row r="4291" spans="3:9" x14ac:dyDescent="0.2">
      <c r="C4291" s="255">
        <v>45801</v>
      </c>
      <c r="D4291" s="256" t="s">
        <v>9502</v>
      </c>
      <c r="E4291" s="256" t="s">
        <v>9503</v>
      </c>
      <c r="F4291" s="256" t="s">
        <v>9489</v>
      </c>
      <c r="G4291" s="257">
        <v>75</v>
      </c>
      <c r="I4291" s="257">
        <v>135129.28</v>
      </c>
    </row>
    <row r="4292" spans="3:9" x14ac:dyDescent="0.2">
      <c r="C4292" s="255">
        <v>45801</v>
      </c>
      <c r="D4292" s="256" t="s">
        <v>9504</v>
      </c>
      <c r="E4292" s="256" t="s">
        <v>9505</v>
      </c>
      <c r="F4292" s="256" t="s">
        <v>9489</v>
      </c>
      <c r="G4292" s="257">
        <v>40</v>
      </c>
      <c r="I4292" s="257">
        <v>135089.28</v>
      </c>
    </row>
    <row r="4293" spans="3:9" x14ac:dyDescent="0.2">
      <c r="C4293" s="255">
        <v>45802</v>
      </c>
      <c r="D4293" s="256" t="s">
        <v>9506</v>
      </c>
      <c r="E4293" s="256" t="s">
        <v>9507</v>
      </c>
      <c r="F4293" s="256" t="s">
        <v>9508</v>
      </c>
      <c r="G4293" s="257">
        <v>57</v>
      </c>
      <c r="I4293" s="257">
        <v>135032.28</v>
      </c>
    </row>
    <row r="4294" spans="3:9" x14ac:dyDescent="0.2">
      <c r="C4294" s="255">
        <v>45802</v>
      </c>
      <c r="D4294" s="256" t="s">
        <v>9509</v>
      </c>
      <c r="E4294" s="256" t="s">
        <v>9510</v>
      </c>
      <c r="F4294" s="256" t="s">
        <v>9508</v>
      </c>
      <c r="G4294" s="257">
        <v>13680</v>
      </c>
      <c r="I4294" s="257">
        <v>121352.28</v>
      </c>
    </row>
    <row r="4295" spans="3:9" x14ac:dyDescent="0.2">
      <c r="C4295" s="255">
        <v>45802</v>
      </c>
      <c r="D4295" s="256" t="s">
        <v>9511</v>
      </c>
      <c r="E4295" s="256" t="s">
        <v>9512</v>
      </c>
      <c r="F4295" s="256" t="s">
        <v>9508</v>
      </c>
      <c r="G4295" s="257">
        <v>160.31</v>
      </c>
      <c r="I4295" s="257">
        <v>121191.97</v>
      </c>
    </row>
    <row r="4296" spans="3:9" x14ac:dyDescent="0.2">
      <c r="C4296" s="255">
        <v>45802</v>
      </c>
      <c r="D4296" s="256" t="s">
        <v>9513</v>
      </c>
      <c r="E4296" s="256" t="s">
        <v>9514</v>
      </c>
      <c r="F4296" s="256" t="s">
        <v>9508</v>
      </c>
      <c r="G4296" s="257">
        <v>500</v>
      </c>
      <c r="I4296" s="257">
        <v>120691.97</v>
      </c>
    </row>
    <row r="4297" spans="3:9" x14ac:dyDescent="0.2">
      <c r="C4297" s="255">
        <v>45802</v>
      </c>
      <c r="D4297" s="256" t="s">
        <v>9515</v>
      </c>
      <c r="E4297" s="256" t="s">
        <v>9516</v>
      </c>
      <c r="F4297" s="256" t="s">
        <v>9508</v>
      </c>
      <c r="H4297" s="257">
        <v>2535</v>
      </c>
      <c r="I4297" s="257">
        <v>123226.97</v>
      </c>
    </row>
    <row r="4298" spans="3:9" x14ac:dyDescent="0.2">
      <c r="C4298" s="255">
        <v>45802</v>
      </c>
      <c r="D4298" s="256" t="s">
        <v>9517</v>
      </c>
      <c r="E4298" s="256" t="s">
        <v>335</v>
      </c>
      <c r="F4298" s="256" t="s">
        <v>9508</v>
      </c>
      <c r="H4298" s="257">
        <v>34</v>
      </c>
      <c r="I4298" s="257">
        <v>123260.97</v>
      </c>
    </row>
    <row r="4299" spans="3:9" x14ac:dyDescent="0.2">
      <c r="C4299" s="255">
        <v>45803</v>
      </c>
      <c r="D4299" s="256" t="s">
        <v>9518</v>
      </c>
      <c r="E4299" s="256" t="s">
        <v>9519</v>
      </c>
      <c r="F4299" s="256" t="s">
        <v>9520</v>
      </c>
      <c r="G4299" s="257">
        <v>60</v>
      </c>
      <c r="I4299" s="257">
        <v>123200.97</v>
      </c>
    </row>
    <row r="4300" spans="3:9" x14ac:dyDescent="0.2">
      <c r="C4300" s="255">
        <v>45803</v>
      </c>
      <c r="D4300" s="256" t="s">
        <v>9521</v>
      </c>
      <c r="E4300" s="256" t="s">
        <v>9522</v>
      </c>
      <c r="F4300" s="256" t="s">
        <v>9520</v>
      </c>
      <c r="G4300" s="257">
        <v>60</v>
      </c>
      <c r="I4300" s="257">
        <v>123140.97</v>
      </c>
    </row>
    <row r="4301" spans="3:9" x14ac:dyDescent="0.2">
      <c r="C4301" s="255">
        <v>45803</v>
      </c>
      <c r="D4301" s="256" t="s">
        <v>9523</v>
      </c>
      <c r="E4301" s="256" t="s">
        <v>9524</v>
      </c>
      <c r="F4301" s="256" t="s">
        <v>9520</v>
      </c>
      <c r="G4301" s="257">
        <v>2411</v>
      </c>
      <c r="I4301" s="257">
        <v>120729.97</v>
      </c>
    </row>
    <row r="4302" spans="3:9" x14ac:dyDescent="0.2">
      <c r="C4302" s="255">
        <v>45803</v>
      </c>
      <c r="D4302" s="256" t="s">
        <v>9525</v>
      </c>
      <c r="E4302" s="256" t="s">
        <v>9526</v>
      </c>
      <c r="F4302" s="256" t="s">
        <v>9520</v>
      </c>
      <c r="G4302" s="257">
        <v>180</v>
      </c>
      <c r="I4302" s="257">
        <v>120549.97</v>
      </c>
    </row>
    <row r="4303" spans="3:9" x14ac:dyDescent="0.2">
      <c r="C4303" s="255">
        <v>45803</v>
      </c>
      <c r="D4303" s="256" t="s">
        <v>9527</v>
      </c>
      <c r="E4303" s="256" t="s">
        <v>9528</v>
      </c>
      <c r="F4303" s="256" t="s">
        <v>9520</v>
      </c>
      <c r="H4303" s="257">
        <v>2669</v>
      </c>
      <c r="I4303" s="257">
        <v>123218.97</v>
      </c>
    </row>
    <row r="4304" spans="3:9" x14ac:dyDescent="0.2">
      <c r="C4304" s="255">
        <v>45803</v>
      </c>
      <c r="D4304" s="256" t="s">
        <v>9529</v>
      </c>
      <c r="E4304" s="256" t="s">
        <v>9530</v>
      </c>
      <c r="F4304" s="256" t="s">
        <v>9520</v>
      </c>
      <c r="G4304" s="257">
        <v>86</v>
      </c>
      <c r="I4304" s="257">
        <v>123132.97</v>
      </c>
    </row>
    <row r="4305" spans="3:9" x14ac:dyDescent="0.2">
      <c r="C4305" s="255">
        <v>45803</v>
      </c>
      <c r="D4305" s="256" t="s">
        <v>9531</v>
      </c>
      <c r="E4305" s="256" t="s">
        <v>9532</v>
      </c>
      <c r="F4305" s="256" t="s">
        <v>9520</v>
      </c>
      <c r="G4305" s="257">
        <v>160</v>
      </c>
      <c r="I4305" s="257">
        <v>122972.97</v>
      </c>
    </row>
    <row r="4306" spans="3:9" x14ac:dyDescent="0.2">
      <c r="C4306" s="255">
        <v>45803</v>
      </c>
      <c r="D4306" s="256" t="s">
        <v>9533</v>
      </c>
      <c r="E4306" s="256" t="s">
        <v>9534</v>
      </c>
      <c r="F4306" s="256" t="s">
        <v>9520</v>
      </c>
      <c r="G4306" s="257">
        <v>75</v>
      </c>
      <c r="I4306" s="257">
        <v>122897.97</v>
      </c>
    </row>
    <row r="4307" spans="3:9" x14ac:dyDescent="0.2">
      <c r="C4307" s="255">
        <v>45804</v>
      </c>
      <c r="D4307" s="256" t="s">
        <v>9535</v>
      </c>
      <c r="E4307" s="256" t="s">
        <v>9536</v>
      </c>
      <c r="F4307" s="256" t="s">
        <v>9537</v>
      </c>
      <c r="H4307" s="257">
        <v>2713</v>
      </c>
      <c r="I4307" s="257">
        <v>125610.97</v>
      </c>
    </row>
    <row r="4308" spans="3:9" x14ac:dyDescent="0.2">
      <c r="C4308" s="255">
        <v>45804</v>
      </c>
      <c r="D4308" s="256" t="s">
        <v>9538</v>
      </c>
      <c r="E4308" s="256" t="s">
        <v>9539</v>
      </c>
      <c r="F4308" s="256" t="s">
        <v>9537</v>
      </c>
      <c r="G4308" s="257">
        <v>90</v>
      </c>
      <c r="I4308" s="257">
        <v>125520.97</v>
      </c>
    </row>
    <row r="4309" spans="3:9" x14ac:dyDescent="0.2">
      <c r="C4309" s="255">
        <v>45804</v>
      </c>
      <c r="D4309" s="256" t="s">
        <v>9540</v>
      </c>
      <c r="E4309" s="256" t="s">
        <v>9541</v>
      </c>
      <c r="F4309" s="256" t="s">
        <v>9537</v>
      </c>
      <c r="G4309" s="257">
        <v>190</v>
      </c>
      <c r="I4309" s="257">
        <v>125330.97</v>
      </c>
    </row>
    <row r="4310" spans="3:9" x14ac:dyDescent="0.2">
      <c r="C4310" s="255">
        <v>45804</v>
      </c>
      <c r="D4310" s="256" t="s">
        <v>9517</v>
      </c>
      <c r="E4310" s="256" t="s">
        <v>335</v>
      </c>
      <c r="F4310" s="256" t="s">
        <v>9537</v>
      </c>
      <c r="H4310" s="257">
        <v>700</v>
      </c>
      <c r="I4310" s="257">
        <v>126030.97</v>
      </c>
    </row>
    <row r="4311" spans="3:9" x14ac:dyDescent="0.2">
      <c r="C4311" s="255">
        <v>45804</v>
      </c>
      <c r="D4311" s="256" t="s">
        <v>9542</v>
      </c>
      <c r="E4311" s="256" t="s">
        <v>9543</v>
      </c>
      <c r="F4311" s="256" t="s">
        <v>9537</v>
      </c>
      <c r="H4311" s="257">
        <v>1999</v>
      </c>
      <c r="I4311" s="257">
        <v>128029.97</v>
      </c>
    </row>
    <row r="4312" spans="3:9" x14ac:dyDescent="0.2">
      <c r="C4312" s="255">
        <v>45804</v>
      </c>
      <c r="D4312" s="256" t="s">
        <v>9544</v>
      </c>
      <c r="E4312" s="256" t="s">
        <v>9545</v>
      </c>
      <c r="F4312" s="256" t="s">
        <v>9537</v>
      </c>
      <c r="G4312" s="257">
        <v>425.06</v>
      </c>
      <c r="I4312" s="257">
        <v>127604.91</v>
      </c>
    </row>
    <row r="4313" spans="3:9" x14ac:dyDescent="0.2">
      <c r="C4313" s="255">
        <v>45804</v>
      </c>
      <c r="D4313" s="256" t="s">
        <v>9546</v>
      </c>
      <c r="E4313" s="256" t="s">
        <v>9547</v>
      </c>
      <c r="F4313" s="256" t="s">
        <v>9537</v>
      </c>
      <c r="G4313" s="257">
        <v>50</v>
      </c>
      <c r="I4313" s="257">
        <v>127554.91</v>
      </c>
    </row>
    <row r="4314" spans="3:9" x14ac:dyDescent="0.2">
      <c r="C4314" s="255">
        <v>45804</v>
      </c>
      <c r="D4314" s="256" t="s">
        <v>9548</v>
      </c>
      <c r="E4314" s="256" t="s">
        <v>9549</v>
      </c>
      <c r="F4314" s="256" t="s">
        <v>9537</v>
      </c>
      <c r="G4314" s="257">
        <v>25</v>
      </c>
      <c r="I4314" s="257">
        <v>127529.91</v>
      </c>
    </row>
    <row r="4315" spans="3:9" x14ac:dyDescent="0.2">
      <c r="C4315" s="255">
        <v>45804</v>
      </c>
      <c r="D4315" s="256" t="s">
        <v>9550</v>
      </c>
      <c r="E4315" s="256" t="s">
        <v>9551</v>
      </c>
      <c r="F4315" s="256" t="s">
        <v>9537</v>
      </c>
      <c r="G4315" s="257">
        <v>10</v>
      </c>
      <c r="I4315" s="257">
        <v>127519.91</v>
      </c>
    </row>
    <row r="4316" spans="3:9" x14ac:dyDescent="0.2">
      <c r="C4316" s="255">
        <v>45805</v>
      </c>
      <c r="D4316" s="256" t="s">
        <v>9552</v>
      </c>
      <c r="E4316" s="256" t="s">
        <v>9553</v>
      </c>
      <c r="F4316" s="256" t="s">
        <v>9554</v>
      </c>
      <c r="G4316" s="257">
        <v>100</v>
      </c>
      <c r="I4316" s="257">
        <v>127419.91</v>
      </c>
    </row>
    <row r="4317" spans="3:9" x14ac:dyDescent="0.2">
      <c r="C4317" s="255">
        <v>45805</v>
      </c>
      <c r="D4317" s="256" t="s">
        <v>9555</v>
      </c>
      <c r="E4317" s="256" t="s">
        <v>9556</v>
      </c>
      <c r="F4317" s="256" t="s">
        <v>9554</v>
      </c>
      <c r="G4317" s="257">
        <v>10</v>
      </c>
      <c r="I4317" s="257">
        <v>127409.91</v>
      </c>
    </row>
    <row r="4318" spans="3:9" x14ac:dyDescent="0.2">
      <c r="C4318" s="255">
        <v>45805</v>
      </c>
      <c r="D4318" s="256" t="s">
        <v>9557</v>
      </c>
      <c r="E4318" s="256" t="s">
        <v>9558</v>
      </c>
      <c r="F4318" s="256" t="s">
        <v>9554</v>
      </c>
      <c r="G4318" s="257">
        <v>6</v>
      </c>
      <c r="I4318" s="257">
        <v>127403.91</v>
      </c>
    </row>
    <row r="4319" spans="3:9" x14ac:dyDescent="0.2">
      <c r="C4319" s="255">
        <v>45805</v>
      </c>
      <c r="D4319" s="256" t="s">
        <v>9559</v>
      </c>
      <c r="E4319" s="256" t="s">
        <v>9560</v>
      </c>
      <c r="F4319" s="256" t="s">
        <v>9554</v>
      </c>
      <c r="G4319" s="257">
        <v>10</v>
      </c>
      <c r="I4319" s="257">
        <v>127393.91</v>
      </c>
    </row>
    <row r="4320" spans="3:9" x14ac:dyDescent="0.2">
      <c r="C4320" s="255">
        <v>45805</v>
      </c>
      <c r="D4320" s="256" t="s">
        <v>9561</v>
      </c>
      <c r="E4320" s="256" t="s">
        <v>9562</v>
      </c>
      <c r="F4320" s="256" t="s">
        <v>9554</v>
      </c>
      <c r="G4320" s="257">
        <v>20</v>
      </c>
      <c r="I4320" s="257">
        <v>127373.91</v>
      </c>
    </row>
    <row r="4321" spans="3:10" x14ac:dyDescent="0.2">
      <c r="C4321" s="255">
        <v>45805</v>
      </c>
      <c r="D4321" s="256" t="s">
        <v>9563</v>
      </c>
      <c r="E4321" s="256" t="s">
        <v>9564</v>
      </c>
      <c r="F4321" s="256" t="s">
        <v>9554</v>
      </c>
      <c r="G4321" s="257">
        <v>65</v>
      </c>
      <c r="I4321" s="257">
        <v>127308.91</v>
      </c>
    </row>
    <row r="4322" spans="3:10" x14ac:dyDescent="0.2">
      <c r="C4322" s="255">
        <v>45805</v>
      </c>
      <c r="D4322" s="256" t="s">
        <v>9565</v>
      </c>
      <c r="E4322" s="256" t="s">
        <v>9566</v>
      </c>
      <c r="F4322" s="256" t="s">
        <v>9554</v>
      </c>
      <c r="G4322" s="257">
        <v>40</v>
      </c>
      <c r="I4322" s="257">
        <v>127268.91</v>
      </c>
    </row>
    <row r="4323" spans="3:10" x14ac:dyDescent="0.2">
      <c r="C4323" s="255">
        <v>45805</v>
      </c>
      <c r="D4323" s="256" t="s">
        <v>9567</v>
      </c>
      <c r="E4323" s="256" t="s">
        <v>9568</v>
      </c>
      <c r="F4323" s="256" t="s">
        <v>9554</v>
      </c>
      <c r="G4323" s="257">
        <v>60</v>
      </c>
      <c r="I4323" s="257">
        <v>127208.91</v>
      </c>
    </row>
    <row r="4324" spans="3:10" x14ac:dyDescent="0.2">
      <c r="C4324" s="255">
        <v>45805</v>
      </c>
      <c r="D4324" s="256" t="s">
        <v>9569</v>
      </c>
      <c r="E4324" s="256" t="s">
        <v>9570</v>
      </c>
      <c r="F4324" s="256" t="s">
        <v>9554</v>
      </c>
      <c r="H4324" s="257">
        <v>2150</v>
      </c>
      <c r="I4324" s="257">
        <v>129358.91</v>
      </c>
    </row>
    <row r="4325" spans="3:10" x14ac:dyDescent="0.2">
      <c r="C4325" s="255">
        <v>45805</v>
      </c>
      <c r="D4325" s="256" t="s">
        <v>9571</v>
      </c>
      <c r="E4325" s="256" t="s">
        <v>9572</v>
      </c>
      <c r="F4325" s="256" t="s">
        <v>9554</v>
      </c>
      <c r="H4325" s="257">
        <v>2150</v>
      </c>
      <c r="I4325" s="257">
        <v>131508.91</v>
      </c>
    </row>
    <row r="4326" spans="3:10" x14ac:dyDescent="0.2">
      <c r="C4326" s="255">
        <v>45805</v>
      </c>
      <c r="D4326" s="256" t="s">
        <v>9573</v>
      </c>
      <c r="E4326" s="256" t="s">
        <v>9574</v>
      </c>
      <c r="F4326" s="256" t="s">
        <v>9554</v>
      </c>
      <c r="G4326" s="257">
        <v>8595</v>
      </c>
      <c r="I4326" s="257">
        <v>122913.91</v>
      </c>
    </row>
    <row r="4327" spans="3:10" x14ac:dyDescent="0.2">
      <c r="C4327" s="255">
        <v>45805</v>
      </c>
      <c r="D4327" s="256" t="s">
        <v>9575</v>
      </c>
      <c r="E4327" s="256" t="s">
        <v>9576</v>
      </c>
      <c r="F4327" s="256" t="s">
        <v>9554</v>
      </c>
      <c r="G4327" s="257">
        <v>12</v>
      </c>
      <c r="I4327" s="257">
        <v>122901.91</v>
      </c>
    </row>
    <row r="4328" spans="3:10" x14ac:dyDescent="0.2">
      <c r="C4328" s="255">
        <v>45806</v>
      </c>
      <c r="D4328" s="256" t="s">
        <v>8304</v>
      </c>
      <c r="E4328" s="256" t="s">
        <v>9577</v>
      </c>
      <c r="F4328" s="256" t="s">
        <v>9578</v>
      </c>
      <c r="H4328" s="257">
        <v>75000</v>
      </c>
      <c r="I4328" s="257">
        <v>197901.91</v>
      </c>
      <c r="J4328" s="256" t="s">
        <v>330</v>
      </c>
    </row>
    <row r="4329" spans="3:10" x14ac:dyDescent="0.2">
      <c r="C4329" s="255">
        <v>45806</v>
      </c>
      <c r="D4329" s="256" t="s">
        <v>9579</v>
      </c>
      <c r="E4329" s="256" t="s">
        <v>9580</v>
      </c>
      <c r="F4329" s="256" t="s">
        <v>9578</v>
      </c>
      <c r="H4329" s="257">
        <v>1794</v>
      </c>
      <c r="I4329" s="257">
        <v>199695.91</v>
      </c>
    </row>
    <row r="4330" spans="3:10" x14ac:dyDescent="0.2">
      <c r="C4330" s="255">
        <v>45806</v>
      </c>
      <c r="D4330" s="256" t="s">
        <v>9581</v>
      </c>
      <c r="E4330" s="256" t="s">
        <v>9582</v>
      </c>
      <c r="F4330" s="256" t="s">
        <v>9578</v>
      </c>
      <c r="G4330" s="257">
        <v>270.38</v>
      </c>
      <c r="I4330" s="257">
        <v>199425.53</v>
      </c>
    </row>
    <row r="4331" spans="3:10" x14ac:dyDescent="0.2">
      <c r="C4331" s="255">
        <v>45806</v>
      </c>
      <c r="D4331" s="256" t="s">
        <v>9583</v>
      </c>
      <c r="E4331" s="256" t="s">
        <v>9584</v>
      </c>
      <c r="F4331" s="256" t="s">
        <v>9578</v>
      </c>
      <c r="H4331" s="257">
        <v>265.38</v>
      </c>
      <c r="I4331" s="257">
        <v>199690.91</v>
      </c>
    </row>
    <row r="4332" spans="3:10" x14ac:dyDescent="0.2">
      <c r="C4332" s="255">
        <v>45806</v>
      </c>
      <c r="D4332" s="256" t="s">
        <v>9585</v>
      </c>
      <c r="E4332" s="256" t="s">
        <v>9586</v>
      </c>
      <c r="F4332" s="256" t="s">
        <v>9578</v>
      </c>
      <c r="G4332" s="257">
        <v>573</v>
      </c>
      <c r="I4332" s="257">
        <v>199117.91</v>
      </c>
    </row>
    <row r="4333" spans="3:10" x14ac:dyDescent="0.2">
      <c r="C4333" s="255">
        <v>45806</v>
      </c>
      <c r="D4333" s="256" t="s">
        <v>9587</v>
      </c>
      <c r="E4333" s="256" t="s">
        <v>9588</v>
      </c>
      <c r="F4333" s="256" t="s">
        <v>9578</v>
      </c>
      <c r="G4333" s="257">
        <v>536</v>
      </c>
      <c r="I4333" s="257">
        <v>198581.91</v>
      </c>
    </row>
    <row r="4334" spans="3:10" x14ac:dyDescent="0.2">
      <c r="C4334" s="255">
        <v>45806</v>
      </c>
      <c r="D4334" s="256" t="s">
        <v>9589</v>
      </c>
      <c r="E4334" s="256" t="s">
        <v>9590</v>
      </c>
      <c r="F4334" s="256" t="s">
        <v>9578</v>
      </c>
      <c r="G4334" s="257">
        <v>1178.82</v>
      </c>
      <c r="I4334" s="257">
        <v>197403.09</v>
      </c>
    </row>
    <row r="4335" spans="3:10" x14ac:dyDescent="0.2">
      <c r="C4335" s="255">
        <v>45807</v>
      </c>
      <c r="D4335" s="256" t="s">
        <v>9591</v>
      </c>
      <c r="E4335" s="256" t="s">
        <v>9592</v>
      </c>
      <c r="F4335" s="256" t="s">
        <v>9593</v>
      </c>
      <c r="H4335" s="257">
        <v>699</v>
      </c>
      <c r="I4335" s="257">
        <v>198102.09</v>
      </c>
    </row>
    <row r="4336" spans="3:10" x14ac:dyDescent="0.2">
      <c r="C4336" s="255">
        <v>45807</v>
      </c>
      <c r="D4336" s="256" t="s">
        <v>9594</v>
      </c>
      <c r="E4336" s="256" t="s">
        <v>9595</v>
      </c>
      <c r="F4336" s="256" t="s">
        <v>9593</v>
      </c>
      <c r="H4336" s="257">
        <v>769</v>
      </c>
      <c r="I4336" s="257">
        <v>198871.09</v>
      </c>
    </row>
    <row r="4337" spans="3:9" x14ac:dyDescent="0.2">
      <c r="C4337" s="255">
        <v>45807</v>
      </c>
      <c r="D4337" s="256" t="s">
        <v>9596</v>
      </c>
      <c r="E4337" s="256" t="s">
        <v>9597</v>
      </c>
      <c r="F4337" s="256" t="s">
        <v>9593</v>
      </c>
      <c r="H4337" s="257">
        <v>874</v>
      </c>
      <c r="I4337" s="257">
        <v>199745.09</v>
      </c>
    </row>
    <row r="4338" spans="3:9" x14ac:dyDescent="0.2">
      <c r="C4338" s="255">
        <v>45807</v>
      </c>
      <c r="D4338" s="256" t="s">
        <v>9598</v>
      </c>
      <c r="E4338" s="256" t="s">
        <v>9599</v>
      </c>
      <c r="F4338" s="256" t="s">
        <v>9593</v>
      </c>
      <c r="H4338" s="257">
        <v>301</v>
      </c>
      <c r="I4338" s="257">
        <v>200046.09</v>
      </c>
    </row>
    <row r="4339" spans="3:9" x14ac:dyDescent="0.2">
      <c r="C4339" s="255">
        <v>45807</v>
      </c>
      <c r="D4339" s="256" t="s">
        <v>9600</v>
      </c>
      <c r="E4339" s="256" t="s">
        <v>9601</v>
      </c>
      <c r="F4339" s="256" t="s">
        <v>9593</v>
      </c>
      <c r="H4339" s="257">
        <v>302</v>
      </c>
      <c r="I4339" s="257">
        <v>200348.09</v>
      </c>
    </row>
    <row r="4340" spans="3:9" x14ac:dyDescent="0.2">
      <c r="C4340" s="255">
        <v>45807</v>
      </c>
      <c r="D4340" s="256" t="s">
        <v>9602</v>
      </c>
      <c r="E4340" s="256" t="s">
        <v>9603</v>
      </c>
      <c r="F4340" s="256" t="s">
        <v>9593</v>
      </c>
      <c r="H4340" s="257">
        <v>317</v>
      </c>
      <c r="I4340" s="257">
        <v>200665.09</v>
      </c>
    </row>
    <row r="4341" spans="3:9" x14ac:dyDescent="0.2">
      <c r="C4341" s="255">
        <v>45807</v>
      </c>
      <c r="D4341" s="256" t="s">
        <v>9604</v>
      </c>
      <c r="E4341" s="256" t="s">
        <v>9605</v>
      </c>
      <c r="F4341" s="256" t="s">
        <v>9593</v>
      </c>
      <c r="H4341" s="257">
        <v>393</v>
      </c>
      <c r="I4341" s="257">
        <v>201058.09</v>
      </c>
    </row>
    <row r="4342" spans="3:9" x14ac:dyDescent="0.2">
      <c r="C4342" s="255">
        <v>45807</v>
      </c>
      <c r="D4342" s="256" t="s">
        <v>9606</v>
      </c>
      <c r="E4342" s="256" t="s">
        <v>9607</v>
      </c>
      <c r="F4342" s="256" t="s">
        <v>9593</v>
      </c>
      <c r="G4342" s="257">
        <v>150.88</v>
      </c>
      <c r="I4342" s="257">
        <v>200907.21</v>
      </c>
    </row>
    <row r="4343" spans="3:9" x14ac:dyDescent="0.2">
      <c r="C4343" s="255">
        <v>45807</v>
      </c>
      <c r="D4343" s="256" t="s">
        <v>9608</v>
      </c>
      <c r="E4343" s="256" t="s">
        <v>9609</v>
      </c>
      <c r="F4343" s="256" t="s">
        <v>9593</v>
      </c>
      <c r="G4343" s="257">
        <v>4300</v>
      </c>
      <c r="I4343" s="257">
        <v>196607.21</v>
      </c>
    </row>
    <row r="4344" spans="3:9" x14ac:dyDescent="0.2">
      <c r="C4344" s="255">
        <v>45807</v>
      </c>
      <c r="D4344" s="256" t="s">
        <v>9610</v>
      </c>
      <c r="E4344" s="256" t="s">
        <v>9611</v>
      </c>
      <c r="F4344" s="256" t="s">
        <v>9593</v>
      </c>
      <c r="G4344" s="257">
        <v>70</v>
      </c>
      <c r="I4344" s="257">
        <v>196537.21</v>
      </c>
    </row>
    <row r="4345" spans="3:9" x14ac:dyDescent="0.2">
      <c r="C4345" s="255">
        <v>45807</v>
      </c>
      <c r="D4345" s="256" t="s">
        <v>9612</v>
      </c>
      <c r="E4345" s="256" t="s">
        <v>9613</v>
      </c>
      <c r="F4345" s="256" t="s">
        <v>9593</v>
      </c>
      <c r="G4345" s="257">
        <v>55</v>
      </c>
      <c r="I4345" s="257">
        <v>196482.21</v>
      </c>
    </row>
    <row r="4346" spans="3:9" x14ac:dyDescent="0.2">
      <c r="C4346" s="255">
        <v>45807</v>
      </c>
      <c r="D4346" s="256" t="s">
        <v>9614</v>
      </c>
      <c r="E4346" s="256" t="s">
        <v>9615</v>
      </c>
      <c r="F4346" s="256" t="s">
        <v>9593</v>
      </c>
      <c r="H4346" s="257">
        <v>4</v>
      </c>
      <c r="I4346" s="257">
        <v>196486.21</v>
      </c>
    </row>
    <row r="4347" spans="3:9" x14ac:dyDescent="0.2">
      <c r="C4347" s="255">
        <v>45808</v>
      </c>
      <c r="D4347" s="256" t="s">
        <v>9616</v>
      </c>
      <c r="E4347" s="256" t="s">
        <v>9617</v>
      </c>
      <c r="F4347" s="256" t="s">
        <v>9618</v>
      </c>
      <c r="G4347" s="257">
        <v>744.56</v>
      </c>
      <c r="I4347" s="257">
        <v>195741.65</v>
      </c>
    </row>
    <row r="4348" spans="3:9" x14ac:dyDescent="0.2">
      <c r="C4348" s="255">
        <v>45808</v>
      </c>
      <c r="D4348" s="256" t="s">
        <v>9619</v>
      </c>
      <c r="E4348" s="256" t="s">
        <v>9620</v>
      </c>
      <c r="F4348" s="256" t="s">
        <v>9618</v>
      </c>
      <c r="G4348" s="257">
        <v>99</v>
      </c>
      <c r="I4348" s="257">
        <v>195642.65</v>
      </c>
    </row>
    <row r="4349" spans="3:9" x14ac:dyDescent="0.2">
      <c r="C4349" s="255">
        <v>45808</v>
      </c>
      <c r="D4349" s="256" t="s">
        <v>9621</v>
      </c>
      <c r="E4349" s="256" t="s">
        <v>9622</v>
      </c>
      <c r="F4349" s="256" t="s">
        <v>9618</v>
      </c>
      <c r="G4349" s="257">
        <v>120</v>
      </c>
      <c r="I4349" s="257">
        <v>195522.65</v>
      </c>
    </row>
    <row r="4350" spans="3:9" x14ac:dyDescent="0.2">
      <c r="C4350" s="255">
        <v>45808</v>
      </c>
      <c r="D4350" s="256" t="s">
        <v>9623</v>
      </c>
      <c r="E4350" s="256" t="s">
        <v>9624</v>
      </c>
      <c r="F4350" s="256" t="s">
        <v>9618</v>
      </c>
      <c r="G4350" s="257">
        <v>333.01</v>
      </c>
      <c r="I4350" s="257">
        <v>195189.64</v>
      </c>
    </row>
    <row r="4351" spans="3:9" x14ac:dyDescent="0.2">
      <c r="C4351" s="255">
        <v>45808</v>
      </c>
      <c r="D4351" s="256" t="s">
        <v>9625</v>
      </c>
      <c r="E4351" s="256" t="s">
        <v>9626</v>
      </c>
      <c r="F4351" s="256" t="s">
        <v>9618</v>
      </c>
      <c r="G4351" s="257">
        <v>150</v>
      </c>
      <c r="I4351" s="257">
        <v>195039.64</v>
      </c>
    </row>
    <row r="4352" spans="3:9" x14ac:dyDescent="0.2">
      <c r="C4352" s="255">
        <v>45808</v>
      </c>
      <c r="D4352" s="256" t="s">
        <v>9627</v>
      </c>
      <c r="E4352" s="256" t="s">
        <v>9628</v>
      </c>
      <c r="F4352" s="256" t="s">
        <v>9618</v>
      </c>
      <c r="G4352" s="257">
        <v>105</v>
      </c>
      <c r="I4352" s="257">
        <v>194934.64</v>
      </c>
    </row>
    <row r="4353" spans="3:9" x14ac:dyDescent="0.2">
      <c r="C4353" s="255">
        <v>45808</v>
      </c>
      <c r="D4353" s="256" t="s">
        <v>9629</v>
      </c>
      <c r="E4353" s="256" t="s">
        <v>9630</v>
      </c>
      <c r="F4353" s="256" t="s">
        <v>9618</v>
      </c>
      <c r="G4353" s="257">
        <v>20</v>
      </c>
      <c r="I4353" s="257">
        <v>194914.64</v>
      </c>
    </row>
    <row r="4354" spans="3:9" x14ac:dyDescent="0.2">
      <c r="C4354" s="255">
        <v>45808</v>
      </c>
      <c r="D4354" s="256" t="s">
        <v>9631</v>
      </c>
      <c r="E4354" s="256" t="s">
        <v>9632</v>
      </c>
      <c r="F4354" s="256" t="s">
        <v>9618</v>
      </c>
      <c r="G4354" s="257">
        <v>1816</v>
      </c>
      <c r="I4354" s="257">
        <v>193098.64</v>
      </c>
    </row>
    <row r="4355" spans="3:9" x14ac:dyDescent="0.2">
      <c r="C4355" s="255">
        <v>45808</v>
      </c>
      <c r="D4355" s="256" t="s">
        <v>9633</v>
      </c>
      <c r="E4355" s="256" t="s">
        <v>9634</v>
      </c>
      <c r="F4355" s="256" t="s">
        <v>9618</v>
      </c>
      <c r="G4355" s="257">
        <v>70000</v>
      </c>
      <c r="I4355" s="257">
        <v>123098.64</v>
      </c>
    </row>
    <row r="4356" spans="3:9" x14ac:dyDescent="0.2">
      <c r="C4356" s="255">
        <v>45808</v>
      </c>
      <c r="D4356" s="256" t="s">
        <v>9635</v>
      </c>
      <c r="E4356" s="256" t="s">
        <v>9636</v>
      </c>
      <c r="F4356" s="256" t="s">
        <v>9618</v>
      </c>
      <c r="H4356" s="257">
        <v>600</v>
      </c>
      <c r="I4356" s="257">
        <v>123698.64</v>
      </c>
    </row>
    <row r="4357" spans="3:9" x14ac:dyDescent="0.2">
      <c r="C4357" s="255">
        <v>45808</v>
      </c>
      <c r="D4357" s="256" t="s">
        <v>9637</v>
      </c>
      <c r="E4357" s="256" t="s">
        <v>9638</v>
      </c>
      <c r="F4357" s="256" t="s">
        <v>9618</v>
      </c>
      <c r="H4357" s="257">
        <v>601</v>
      </c>
      <c r="I4357" s="257">
        <v>124299.64</v>
      </c>
    </row>
    <row r="4358" spans="3:9" x14ac:dyDescent="0.2">
      <c r="C4358" s="255">
        <v>45809</v>
      </c>
      <c r="D4358" s="256" t="s">
        <v>9639</v>
      </c>
      <c r="E4358" s="256" t="s">
        <v>9640</v>
      </c>
      <c r="F4358" s="256" t="s">
        <v>9641</v>
      </c>
      <c r="G4358" s="257">
        <v>80</v>
      </c>
      <c r="I4358" s="257">
        <v>124219.64</v>
      </c>
    </row>
    <row r="4359" spans="3:9" x14ac:dyDescent="0.2">
      <c r="C4359" s="255">
        <v>45809</v>
      </c>
      <c r="D4359" s="256" t="s">
        <v>9642</v>
      </c>
      <c r="E4359" s="256" t="s">
        <v>9643</v>
      </c>
      <c r="F4359" s="256" t="s">
        <v>9641</v>
      </c>
      <c r="H4359" s="257">
        <v>495</v>
      </c>
      <c r="I4359" s="257">
        <v>124714.64</v>
      </c>
    </row>
    <row r="4360" spans="3:9" x14ac:dyDescent="0.2">
      <c r="C4360" s="255">
        <v>45809</v>
      </c>
      <c r="D4360" s="256" t="s">
        <v>9644</v>
      </c>
      <c r="E4360" s="256" t="s">
        <v>9645</v>
      </c>
      <c r="F4360" s="256" t="s">
        <v>9641</v>
      </c>
      <c r="H4360" s="257">
        <v>1679</v>
      </c>
      <c r="I4360" s="257">
        <v>126393.64</v>
      </c>
    </row>
    <row r="4361" spans="3:9" x14ac:dyDescent="0.2">
      <c r="C4361" s="255">
        <v>45809</v>
      </c>
      <c r="D4361" s="256" t="s">
        <v>9646</v>
      </c>
      <c r="E4361" s="256" t="s">
        <v>9647</v>
      </c>
      <c r="F4361" s="256" t="s">
        <v>9641</v>
      </c>
      <c r="H4361" s="257">
        <v>504</v>
      </c>
      <c r="I4361" s="257">
        <v>126897.64</v>
      </c>
    </row>
    <row r="4362" spans="3:9" x14ac:dyDescent="0.2">
      <c r="C4362" s="255">
        <v>45809</v>
      </c>
      <c r="D4362" s="256" t="s">
        <v>9648</v>
      </c>
      <c r="E4362" s="256" t="s">
        <v>9649</v>
      </c>
      <c r="F4362" s="256" t="s">
        <v>9641</v>
      </c>
      <c r="H4362" s="257">
        <v>632</v>
      </c>
      <c r="I4362" s="257">
        <v>127529.64</v>
      </c>
    </row>
    <row r="4363" spans="3:9" x14ac:dyDescent="0.2">
      <c r="C4363" s="255">
        <v>45809</v>
      </c>
      <c r="D4363" s="256" t="s">
        <v>9650</v>
      </c>
      <c r="E4363" s="256" t="s">
        <v>9651</v>
      </c>
      <c r="F4363" s="256" t="s">
        <v>9641</v>
      </c>
      <c r="G4363" s="257">
        <v>12</v>
      </c>
      <c r="I4363" s="257">
        <v>127517.64</v>
      </c>
    </row>
    <row r="4364" spans="3:9" x14ac:dyDescent="0.2">
      <c r="C4364" s="255">
        <v>45809</v>
      </c>
      <c r="D4364" s="256" t="s">
        <v>9652</v>
      </c>
      <c r="E4364" s="256" t="s">
        <v>9653</v>
      </c>
      <c r="F4364" s="256" t="s">
        <v>9641</v>
      </c>
      <c r="H4364" s="257">
        <v>1244</v>
      </c>
      <c r="I4364" s="257">
        <v>128761.64</v>
      </c>
    </row>
    <row r="4365" spans="3:9" x14ac:dyDescent="0.2">
      <c r="C4365" s="255">
        <v>45809</v>
      </c>
      <c r="D4365" s="256" t="s">
        <v>9654</v>
      </c>
      <c r="E4365" s="256" t="s">
        <v>9655</v>
      </c>
      <c r="F4365" s="256" t="s">
        <v>9641</v>
      </c>
      <c r="H4365" s="257">
        <v>1178</v>
      </c>
      <c r="I4365" s="257">
        <v>129939.64</v>
      </c>
    </row>
    <row r="4366" spans="3:9" x14ac:dyDescent="0.2">
      <c r="C4366" s="255">
        <v>45809</v>
      </c>
      <c r="D4366" s="256" t="s">
        <v>9656</v>
      </c>
      <c r="E4366" s="256" t="s">
        <v>9657</v>
      </c>
      <c r="F4366" s="256" t="s">
        <v>9641</v>
      </c>
      <c r="H4366" s="257">
        <v>1632</v>
      </c>
      <c r="I4366" s="257">
        <v>131571.64000000001</v>
      </c>
    </row>
    <row r="4367" spans="3:9" x14ac:dyDescent="0.2">
      <c r="C4367" s="255">
        <v>45809</v>
      </c>
      <c r="D4367" s="256" t="s">
        <v>9658</v>
      </c>
      <c r="E4367" s="256" t="s">
        <v>9659</v>
      </c>
      <c r="F4367" s="256" t="s">
        <v>9641</v>
      </c>
      <c r="H4367" s="257">
        <v>511</v>
      </c>
      <c r="I4367" s="257">
        <v>132082.64000000001</v>
      </c>
    </row>
    <row r="4368" spans="3:9" x14ac:dyDescent="0.2">
      <c r="C4368" s="255">
        <v>45809</v>
      </c>
      <c r="D4368" s="256" t="s">
        <v>9660</v>
      </c>
      <c r="E4368" s="256" t="s">
        <v>9661</v>
      </c>
      <c r="F4368" s="256" t="s">
        <v>9641</v>
      </c>
      <c r="H4368" s="257">
        <v>1041</v>
      </c>
      <c r="I4368" s="257">
        <v>133123.64000000001</v>
      </c>
    </row>
    <row r="4369" spans="3:9" x14ac:dyDescent="0.2">
      <c r="C4369" s="255">
        <v>45809</v>
      </c>
      <c r="D4369" s="256" t="s">
        <v>9662</v>
      </c>
      <c r="E4369" s="256" t="s">
        <v>9663</v>
      </c>
      <c r="F4369" s="256" t="s">
        <v>9641</v>
      </c>
      <c r="G4369" s="257">
        <v>20</v>
      </c>
      <c r="I4369" s="257">
        <v>133103.64000000001</v>
      </c>
    </row>
    <row r="4370" spans="3:9" x14ac:dyDescent="0.2">
      <c r="C4370" s="255">
        <v>45809</v>
      </c>
      <c r="D4370" s="256" t="s">
        <v>9664</v>
      </c>
      <c r="E4370" s="256" t="s">
        <v>9665</v>
      </c>
      <c r="F4370" s="256" t="s">
        <v>9641</v>
      </c>
      <c r="G4370" s="257">
        <v>60</v>
      </c>
      <c r="I4370" s="257">
        <v>133043.64000000001</v>
      </c>
    </row>
    <row r="4371" spans="3:9" x14ac:dyDescent="0.2">
      <c r="C4371" s="255">
        <v>45809</v>
      </c>
      <c r="D4371" s="256" t="s">
        <v>9666</v>
      </c>
      <c r="E4371" s="256" t="s">
        <v>9667</v>
      </c>
      <c r="F4371" s="256" t="s">
        <v>9641</v>
      </c>
      <c r="G4371" s="257">
        <v>120</v>
      </c>
      <c r="I4371" s="257">
        <v>132923.64000000001</v>
      </c>
    </row>
    <row r="4372" spans="3:9" x14ac:dyDescent="0.2">
      <c r="C4372" s="255">
        <v>45809</v>
      </c>
      <c r="D4372" s="256" t="s">
        <v>9668</v>
      </c>
      <c r="E4372" s="256" t="s">
        <v>9669</v>
      </c>
      <c r="F4372" s="256" t="s">
        <v>9641</v>
      </c>
      <c r="G4372" s="257">
        <v>227</v>
      </c>
      <c r="I4372" s="257">
        <v>132696.64000000001</v>
      </c>
    </row>
    <row r="4373" spans="3:9" x14ac:dyDescent="0.2">
      <c r="C4373" s="255">
        <v>45810</v>
      </c>
      <c r="D4373" s="256" t="s">
        <v>9670</v>
      </c>
      <c r="E4373" s="256" t="s">
        <v>9671</v>
      </c>
      <c r="F4373" s="256" t="s">
        <v>9672</v>
      </c>
      <c r="G4373" s="257">
        <v>499.56</v>
      </c>
      <c r="I4373" s="257">
        <v>132197.07999999999</v>
      </c>
    </row>
    <row r="4374" spans="3:9" x14ac:dyDescent="0.2">
      <c r="C4374" s="255">
        <v>45810</v>
      </c>
      <c r="D4374" s="256" t="s">
        <v>9673</v>
      </c>
      <c r="E4374" s="256" t="s">
        <v>9674</v>
      </c>
      <c r="F4374" s="256" t="s">
        <v>9672</v>
      </c>
      <c r="G4374" s="257">
        <v>363.1</v>
      </c>
      <c r="I4374" s="257">
        <v>131833.98000000001</v>
      </c>
    </row>
    <row r="4375" spans="3:9" x14ac:dyDescent="0.2">
      <c r="C4375" s="255">
        <v>45810</v>
      </c>
      <c r="D4375" s="256" t="s">
        <v>9675</v>
      </c>
      <c r="E4375" s="256" t="s">
        <v>9676</v>
      </c>
      <c r="F4375" s="256" t="s">
        <v>9672</v>
      </c>
      <c r="G4375" s="257">
        <v>270</v>
      </c>
      <c r="I4375" s="257">
        <v>131563.98000000001</v>
      </c>
    </row>
    <row r="4376" spans="3:9" x14ac:dyDescent="0.2">
      <c r="C4376" s="255">
        <v>45810</v>
      </c>
      <c r="D4376" s="256" t="s">
        <v>9677</v>
      </c>
      <c r="E4376" s="256" t="s">
        <v>9678</v>
      </c>
      <c r="F4376" s="256" t="s">
        <v>9672</v>
      </c>
      <c r="G4376" s="257">
        <v>96</v>
      </c>
      <c r="I4376" s="257">
        <v>131467.98000000001</v>
      </c>
    </row>
    <row r="4377" spans="3:9" x14ac:dyDescent="0.2">
      <c r="C4377" s="255">
        <v>45810</v>
      </c>
      <c r="D4377" s="256" t="s">
        <v>9679</v>
      </c>
      <c r="E4377" s="256" t="s">
        <v>9680</v>
      </c>
      <c r="F4377" s="256" t="s">
        <v>9672</v>
      </c>
      <c r="G4377" s="257">
        <v>84</v>
      </c>
      <c r="I4377" s="257">
        <v>131383.98000000001</v>
      </c>
    </row>
    <row r="4378" spans="3:9" x14ac:dyDescent="0.2">
      <c r="C4378" s="255">
        <v>45810</v>
      </c>
      <c r="D4378" s="256" t="s">
        <v>9681</v>
      </c>
      <c r="E4378" s="256" t="s">
        <v>9682</v>
      </c>
      <c r="F4378" s="256" t="s">
        <v>9672</v>
      </c>
      <c r="G4378" s="257">
        <v>10</v>
      </c>
      <c r="I4378" s="257">
        <v>131373.98000000001</v>
      </c>
    </row>
    <row r="4379" spans="3:9" x14ac:dyDescent="0.2">
      <c r="C4379" s="255">
        <v>45810</v>
      </c>
      <c r="D4379" s="256" t="s">
        <v>9683</v>
      </c>
      <c r="E4379" s="256" t="s">
        <v>9684</v>
      </c>
      <c r="F4379" s="256" t="s">
        <v>9672</v>
      </c>
      <c r="G4379" s="257">
        <v>302.44</v>
      </c>
      <c r="I4379" s="257">
        <v>131071.54</v>
      </c>
    </row>
    <row r="4380" spans="3:9" x14ac:dyDescent="0.2">
      <c r="C4380" s="255">
        <v>45811</v>
      </c>
      <c r="D4380" s="256" t="s">
        <v>9685</v>
      </c>
      <c r="E4380" s="256" t="s">
        <v>9686</v>
      </c>
      <c r="F4380" s="256" t="s">
        <v>9687</v>
      </c>
      <c r="H4380" s="257">
        <v>4</v>
      </c>
      <c r="I4380" s="257">
        <v>131075.54</v>
      </c>
    </row>
    <row r="4381" spans="3:9" x14ac:dyDescent="0.2">
      <c r="C4381" s="255">
        <v>45811</v>
      </c>
      <c r="D4381" s="256" t="s">
        <v>9688</v>
      </c>
      <c r="E4381" s="256" t="s">
        <v>9689</v>
      </c>
      <c r="F4381" s="256" t="s">
        <v>9687</v>
      </c>
      <c r="G4381" s="257">
        <v>312.74</v>
      </c>
      <c r="I4381" s="257">
        <v>130762.8</v>
      </c>
    </row>
    <row r="4382" spans="3:9" x14ac:dyDescent="0.2">
      <c r="C4382" s="255">
        <v>45811</v>
      </c>
      <c r="D4382" s="256" t="s">
        <v>9690</v>
      </c>
      <c r="E4382" s="256" t="s">
        <v>9691</v>
      </c>
      <c r="F4382" s="256" t="s">
        <v>9687</v>
      </c>
      <c r="G4382" s="257">
        <v>459</v>
      </c>
      <c r="I4382" s="257">
        <v>130303.8</v>
      </c>
    </row>
    <row r="4383" spans="3:9" x14ac:dyDescent="0.2">
      <c r="C4383" s="255">
        <v>45811</v>
      </c>
      <c r="D4383" s="256" t="s">
        <v>9692</v>
      </c>
      <c r="E4383" s="256" t="s">
        <v>9693</v>
      </c>
      <c r="F4383" s="256" t="s">
        <v>9687</v>
      </c>
      <c r="G4383" s="257">
        <v>497</v>
      </c>
      <c r="I4383" s="257">
        <v>129806.8</v>
      </c>
    </row>
    <row r="4384" spans="3:9" x14ac:dyDescent="0.2">
      <c r="C4384" s="255">
        <v>45812</v>
      </c>
      <c r="D4384" s="256" t="s">
        <v>9694</v>
      </c>
      <c r="E4384" s="256" t="s">
        <v>9695</v>
      </c>
      <c r="F4384" s="256" t="s">
        <v>9696</v>
      </c>
      <c r="G4384" s="257">
        <v>84</v>
      </c>
      <c r="I4384" s="257">
        <v>129722.8</v>
      </c>
    </row>
    <row r="4385" spans="3:9" x14ac:dyDescent="0.2">
      <c r="C4385" s="255">
        <v>45812</v>
      </c>
      <c r="D4385" s="256" t="s">
        <v>9697</v>
      </c>
      <c r="E4385" s="256" t="s">
        <v>9698</v>
      </c>
      <c r="F4385" s="256" t="s">
        <v>9696</v>
      </c>
      <c r="G4385" s="257">
        <v>775</v>
      </c>
      <c r="I4385" s="257">
        <v>128947.8</v>
      </c>
    </row>
    <row r="4386" spans="3:9" x14ac:dyDescent="0.2">
      <c r="C4386" s="255">
        <v>45812</v>
      </c>
      <c r="D4386" s="256" t="s">
        <v>9699</v>
      </c>
      <c r="E4386" s="256" t="s">
        <v>9700</v>
      </c>
      <c r="F4386" s="256" t="s">
        <v>9696</v>
      </c>
      <c r="G4386" s="257">
        <v>1775.69</v>
      </c>
      <c r="I4386" s="257">
        <v>127172.11</v>
      </c>
    </row>
    <row r="4387" spans="3:9" x14ac:dyDescent="0.2">
      <c r="C4387" s="255">
        <v>45812</v>
      </c>
      <c r="D4387" s="256" t="s">
        <v>9701</v>
      </c>
      <c r="E4387" s="256" t="s">
        <v>9702</v>
      </c>
      <c r="F4387" s="256" t="s">
        <v>9696</v>
      </c>
      <c r="G4387" s="257">
        <v>32500</v>
      </c>
      <c r="I4387" s="257">
        <v>94672.11</v>
      </c>
    </row>
    <row r="4388" spans="3:9" x14ac:dyDescent="0.2">
      <c r="C4388" s="255">
        <v>45812</v>
      </c>
      <c r="D4388" s="256" t="s">
        <v>9703</v>
      </c>
      <c r="E4388" s="256" t="s">
        <v>9704</v>
      </c>
      <c r="F4388" s="256" t="s">
        <v>9696</v>
      </c>
      <c r="G4388" s="257">
        <v>420.14</v>
      </c>
      <c r="I4388" s="257">
        <v>94251.97</v>
      </c>
    </row>
    <row r="4389" spans="3:9" x14ac:dyDescent="0.2">
      <c r="C4389" s="255">
        <v>45812</v>
      </c>
      <c r="D4389" s="256" t="s">
        <v>9705</v>
      </c>
      <c r="E4389" s="256" t="s">
        <v>9706</v>
      </c>
      <c r="F4389" s="256" t="s">
        <v>9696</v>
      </c>
      <c r="H4389" s="257">
        <v>420.14</v>
      </c>
      <c r="I4389" s="257">
        <v>94672.11</v>
      </c>
    </row>
    <row r="4390" spans="3:9" x14ac:dyDescent="0.2">
      <c r="C4390" s="255">
        <v>45812</v>
      </c>
      <c r="D4390" s="256" t="s">
        <v>9707</v>
      </c>
      <c r="E4390" s="256" t="s">
        <v>9708</v>
      </c>
      <c r="F4390" s="256" t="s">
        <v>9709</v>
      </c>
      <c r="G4390" s="257">
        <v>371.49</v>
      </c>
      <c r="I4390" s="257">
        <v>94300.62</v>
      </c>
    </row>
    <row r="4391" spans="3:9" x14ac:dyDescent="0.2">
      <c r="C4391" s="255">
        <v>45813</v>
      </c>
      <c r="D4391" s="256" t="s">
        <v>9710</v>
      </c>
      <c r="E4391" s="256" t="s">
        <v>9711</v>
      </c>
      <c r="F4391" s="256" t="s">
        <v>9709</v>
      </c>
      <c r="H4391" s="257">
        <v>5000</v>
      </c>
      <c r="I4391" s="257">
        <v>99300.62</v>
      </c>
    </row>
    <row r="4392" spans="3:9" x14ac:dyDescent="0.2">
      <c r="C4392" s="255">
        <v>45813</v>
      </c>
      <c r="D4392" s="256" t="s">
        <v>9712</v>
      </c>
      <c r="E4392" s="256" t="s">
        <v>9713</v>
      </c>
      <c r="F4392" s="256" t="s">
        <v>9709</v>
      </c>
      <c r="G4392" s="257">
        <v>81</v>
      </c>
      <c r="I4392" s="257">
        <v>99219.62</v>
      </c>
    </row>
    <row r="4393" spans="3:9" x14ac:dyDescent="0.2">
      <c r="C4393" s="255">
        <v>45813</v>
      </c>
      <c r="D4393" s="256" t="s">
        <v>9714</v>
      </c>
      <c r="E4393" s="256" t="s">
        <v>9715</v>
      </c>
      <c r="F4393" s="256" t="s">
        <v>9709</v>
      </c>
      <c r="G4393" s="257">
        <v>1741</v>
      </c>
      <c r="I4393" s="257">
        <v>97478.62</v>
      </c>
    </row>
    <row r="4394" spans="3:9" x14ac:dyDescent="0.2">
      <c r="C4394" s="255">
        <v>45813</v>
      </c>
      <c r="D4394" s="256" t="s">
        <v>9716</v>
      </c>
      <c r="E4394" s="256" t="s">
        <v>9717</v>
      </c>
      <c r="F4394" s="256" t="s">
        <v>9709</v>
      </c>
      <c r="G4394" s="257">
        <v>150</v>
      </c>
      <c r="I4394" s="257">
        <v>97328.62</v>
      </c>
    </row>
    <row r="4395" spans="3:9" x14ac:dyDescent="0.2">
      <c r="C4395" s="255">
        <v>45813</v>
      </c>
      <c r="D4395" s="256" t="s">
        <v>9718</v>
      </c>
      <c r="E4395" s="256" t="s">
        <v>9719</v>
      </c>
      <c r="F4395" s="256" t="s">
        <v>9709</v>
      </c>
      <c r="G4395" s="257">
        <v>432.08</v>
      </c>
      <c r="I4395" s="257">
        <v>96896.54</v>
      </c>
    </row>
    <row r="4396" spans="3:9" x14ac:dyDescent="0.2">
      <c r="C4396" s="255">
        <v>45814</v>
      </c>
      <c r="D4396" s="256" t="s">
        <v>9720</v>
      </c>
      <c r="E4396" s="256" t="s">
        <v>9721</v>
      </c>
      <c r="F4396" s="256" t="s">
        <v>9722</v>
      </c>
      <c r="G4396" s="257">
        <v>90</v>
      </c>
      <c r="I4396" s="257">
        <v>96806.54</v>
      </c>
    </row>
    <row r="4397" spans="3:9" x14ac:dyDescent="0.2">
      <c r="C4397" s="255">
        <v>45814</v>
      </c>
      <c r="D4397" s="256" t="s">
        <v>9723</v>
      </c>
      <c r="E4397" s="256" t="s">
        <v>9724</v>
      </c>
      <c r="F4397" s="256" t="s">
        <v>9722</v>
      </c>
      <c r="G4397" s="257">
        <v>91</v>
      </c>
      <c r="I4397" s="257">
        <v>96715.54</v>
      </c>
    </row>
    <row r="4398" spans="3:9" x14ac:dyDescent="0.2">
      <c r="C4398" s="255">
        <v>45814</v>
      </c>
      <c r="D4398" s="256" t="s">
        <v>9725</v>
      </c>
      <c r="E4398" s="256" t="s">
        <v>9726</v>
      </c>
      <c r="F4398" s="256" t="s">
        <v>9722</v>
      </c>
      <c r="G4398" s="257">
        <v>75</v>
      </c>
      <c r="I4398" s="257">
        <v>96640.54</v>
      </c>
    </row>
    <row r="4399" spans="3:9" x14ac:dyDescent="0.2">
      <c r="C4399" s="255">
        <v>45814</v>
      </c>
      <c r="D4399" s="256" t="s">
        <v>9727</v>
      </c>
      <c r="E4399" s="256" t="s">
        <v>9728</v>
      </c>
      <c r="F4399" s="256" t="s">
        <v>9722</v>
      </c>
      <c r="G4399" s="257">
        <v>84</v>
      </c>
      <c r="I4399" s="257">
        <v>96556.54</v>
      </c>
    </row>
    <row r="4400" spans="3:9" x14ac:dyDescent="0.2">
      <c r="C4400" s="255">
        <v>45815</v>
      </c>
      <c r="D4400" s="256" t="s">
        <v>9729</v>
      </c>
      <c r="E4400" s="256" t="s">
        <v>9730</v>
      </c>
      <c r="F4400" s="256" t="s">
        <v>9731</v>
      </c>
      <c r="G4400" s="257">
        <v>354</v>
      </c>
      <c r="I4400" s="257">
        <v>96202.54</v>
      </c>
    </row>
    <row r="4401" spans="3:9" x14ac:dyDescent="0.2">
      <c r="C4401" s="255">
        <v>45815</v>
      </c>
      <c r="D4401" s="256" t="s">
        <v>9732</v>
      </c>
      <c r="E4401" s="256" t="s">
        <v>9733</v>
      </c>
      <c r="F4401" s="256" t="s">
        <v>9731</v>
      </c>
      <c r="G4401" s="257">
        <v>320</v>
      </c>
      <c r="I4401" s="257">
        <v>95882.54</v>
      </c>
    </row>
    <row r="4402" spans="3:9" x14ac:dyDescent="0.2">
      <c r="C4402" s="255">
        <v>45815</v>
      </c>
      <c r="D4402" s="256" t="s">
        <v>9734</v>
      </c>
      <c r="E4402" s="256" t="s">
        <v>9735</v>
      </c>
      <c r="F4402" s="256" t="s">
        <v>9731</v>
      </c>
      <c r="G4402" s="257">
        <v>80</v>
      </c>
      <c r="I4402" s="257">
        <v>95802.54</v>
      </c>
    </row>
    <row r="4403" spans="3:9" x14ac:dyDescent="0.2">
      <c r="C4403" s="255">
        <v>45815</v>
      </c>
      <c r="D4403" s="256" t="s">
        <v>9736</v>
      </c>
      <c r="E4403" s="256" t="s">
        <v>9737</v>
      </c>
      <c r="F4403" s="256" t="s">
        <v>9731</v>
      </c>
      <c r="G4403" s="257">
        <v>178</v>
      </c>
      <c r="I4403" s="257">
        <v>95624.54</v>
      </c>
    </row>
    <row r="4404" spans="3:9" x14ac:dyDescent="0.2">
      <c r="C4404" s="255">
        <v>45815</v>
      </c>
      <c r="D4404" s="256" t="s">
        <v>9738</v>
      </c>
      <c r="E4404" s="256" t="s">
        <v>9739</v>
      </c>
      <c r="F4404" s="256" t="s">
        <v>9731</v>
      </c>
      <c r="G4404" s="257">
        <v>10</v>
      </c>
      <c r="I4404" s="257">
        <v>95614.54</v>
      </c>
    </row>
    <row r="4405" spans="3:9" x14ac:dyDescent="0.2">
      <c r="C4405" s="255">
        <v>45815</v>
      </c>
      <c r="D4405" s="256" t="s">
        <v>9740</v>
      </c>
      <c r="E4405" s="256" t="s">
        <v>9741</v>
      </c>
      <c r="F4405" s="256" t="s">
        <v>9731</v>
      </c>
      <c r="G4405" s="257">
        <v>10</v>
      </c>
      <c r="I4405" s="257">
        <v>95604.54</v>
      </c>
    </row>
    <row r="4406" spans="3:9" x14ac:dyDescent="0.2">
      <c r="C4406" s="255">
        <v>45815</v>
      </c>
      <c r="D4406" s="256" t="s">
        <v>9742</v>
      </c>
      <c r="E4406" s="256" t="s">
        <v>9743</v>
      </c>
      <c r="F4406" s="256" t="s">
        <v>9731</v>
      </c>
      <c r="G4406" s="257">
        <v>30</v>
      </c>
      <c r="I4406" s="257">
        <v>95574.54</v>
      </c>
    </row>
    <row r="4407" spans="3:9" x14ac:dyDescent="0.2">
      <c r="C4407" s="255">
        <v>45815</v>
      </c>
      <c r="D4407" s="256" t="s">
        <v>9744</v>
      </c>
      <c r="E4407" s="256" t="s">
        <v>9745</v>
      </c>
      <c r="F4407" s="256" t="s">
        <v>9731</v>
      </c>
      <c r="G4407" s="257">
        <v>110</v>
      </c>
      <c r="I4407" s="257">
        <v>95464.54</v>
      </c>
    </row>
    <row r="4408" spans="3:9" x14ac:dyDescent="0.2">
      <c r="C4408" s="255">
        <v>45815</v>
      </c>
      <c r="D4408" s="256" t="s">
        <v>9746</v>
      </c>
      <c r="E4408" s="256" t="s">
        <v>9747</v>
      </c>
      <c r="F4408" s="256" t="s">
        <v>9731</v>
      </c>
      <c r="G4408" s="257">
        <v>454.64</v>
      </c>
      <c r="I4408" s="257">
        <v>95009.9</v>
      </c>
    </row>
    <row r="4409" spans="3:9" x14ac:dyDescent="0.2">
      <c r="C4409" s="255">
        <v>45816</v>
      </c>
      <c r="D4409" s="256" t="s">
        <v>9748</v>
      </c>
      <c r="E4409" s="256" t="s">
        <v>9749</v>
      </c>
      <c r="F4409" s="256" t="s">
        <v>9750</v>
      </c>
      <c r="G4409" s="257">
        <v>60</v>
      </c>
      <c r="I4409" s="257">
        <v>94949.9</v>
      </c>
    </row>
    <row r="4410" spans="3:9" x14ac:dyDescent="0.2">
      <c r="C4410" s="255">
        <v>45816</v>
      </c>
      <c r="D4410" s="256" t="s">
        <v>9751</v>
      </c>
      <c r="E4410" s="256" t="s">
        <v>9752</v>
      </c>
      <c r="F4410" s="256" t="s">
        <v>9750</v>
      </c>
      <c r="G4410" s="257">
        <v>624</v>
      </c>
      <c r="I4410" s="257">
        <v>94325.9</v>
      </c>
    </row>
    <row r="4411" spans="3:9" x14ac:dyDescent="0.2">
      <c r="C4411" s="255">
        <v>45817</v>
      </c>
      <c r="D4411" s="256" t="s">
        <v>9753</v>
      </c>
      <c r="E4411" s="256" t="s">
        <v>9754</v>
      </c>
      <c r="F4411" s="256" t="s">
        <v>9755</v>
      </c>
      <c r="G4411" s="257">
        <v>64</v>
      </c>
      <c r="I4411" s="257">
        <v>94261.9</v>
      </c>
    </row>
    <row r="4412" spans="3:9" x14ac:dyDescent="0.2">
      <c r="C4412" s="255">
        <v>45817</v>
      </c>
      <c r="D4412" s="256" t="s">
        <v>9756</v>
      </c>
      <c r="E4412" s="256" t="s">
        <v>9757</v>
      </c>
      <c r="F4412" s="256" t="s">
        <v>9755</v>
      </c>
      <c r="G4412" s="257">
        <v>78</v>
      </c>
      <c r="I4412" s="257">
        <v>94183.9</v>
      </c>
    </row>
    <row r="4413" spans="3:9" x14ac:dyDescent="0.2">
      <c r="C4413" s="255">
        <v>45817</v>
      </c>
      <c r="D4413" s="256" t="s">
        <v>9758</v>
      </c>
      <c r="E4413" s="256" t="s">
        <v>9759</v>
      </c>
      <c r="F4413" s="256" t="s">
        <v>9755</v>
      </c>
      <c r="G4413" s="257">
        <v>180</v>
      </c>
      <c r="I4413" s="257">
        <v>94003.9</v>
      </c>
    </row>
    <row r="4414" spans="3:9" x14ac:dyDescent="0.2">
      <c r="C4414" s="255">
        <v>45817</v>
      </c>
      <c r="D4414" s="256" t="s">
        <v>9760</v>
      </c>
      <c r="E4414" s="256" t="s">
        <v>9761</v>
      </c>
      <c r="F4414" s="256" t="s">
        <v>9755</v>
      </c>
      <c r="G4414" s="257">
        <v>339.93</v>
      </c>
      <c r="I4414" s="257">
        <v>93663.97</v>
      </c>
    </row>
    <row r="4415" spans="3:9" x14ac:dyDescent="0.2">
      <c r="C4415" s="255">
        <v>45818</v>
      </c>
      <c r="D4415" s="256" t="s">
        <v>9762</v>
      </c>
      <c r="E4415" s="256" t="s">
        <v>9763</v>
      </c>
      <c r="F4415" s="256" t="s">
        <v>9764</v>
      </c>
      <c r="G4415" s="257">
        <v>220</v>
      </c>
      <c r="I4415" s="257">
        <v>93443.97</v>
      </c>
    </row>
    <row r="4416" spans="3:9" x14ac:dyDescent="0.2">
      <c r="C4416" s="255">
        <v>45818</v>
      </c>
      <c r="D4416" s="256" t="s">
        <v>9765</v>
      </c>
      <c r="E4416" s="256" t="s">
        <v>9766</v>
      </c>
      <c r="F4416" s="256" t="s">
        <v>9764</v>
      </c>
      <c r="G4416" s="257">
        <v>413.85</v>
      </c>
      <c r="I4416" s="257">
        <v>93030.12</v>
      </c>
    </row>
    <row r="4417" spans="3:9" x14ac:dyDescent="0.2">
      <c r="C4417" s="255">
        <v>45819</v>
      </c>
      <c r="D4417" s="256" t="s">
        <v>9767</v>
      </c>
      <c r="E4417" s="256" t="s">
        <v>9768</v>
      </c>
      <c r="F4417" s="256" t="s">
        <v>9769</v>
      </c>
      <c r="G4417" s="257">
        <v>254.59</v>
      </c>
      <c r="I4417" s="257">
        <v>92775.53</v>
      </c>
    </row>
    <row r="4418" spans="3:9" x14ac:dyDescent="0.2">
      <c r="C4418" s="255">
        <v>45819</v>
      </c>
      <c r="D4418" s="256" t="s">
        <v>9770</v>
      </c>
      <c r="E4418" s="256" t="s">
        <v>9771</v>
      </c>
      <c r="F4418" s="256" t="s">
        <v>9769</v>
      </c>
      <c r="G4418" s="257">
        <v>199.42</v>
      </c>
      <c r="I4418" s="257">
        <v>92576.11</v>
      </c>
    </row>
    <row r="4419" spans="3:9" x14ac:dyDescent="0.2">
      <c r="C4419" s="255">
        <v>45819</v>
      </c>
      <c r="D4419" s="256" t="s">
        <v>9772</v>
      </c>
      <c r="E4419" s="256" t="s">
        <v>9773</v>
      </c>
      <c r="F4419" s="256" t="s">
        <v>9769</v>
      </c>
      <c r="G4419" s="257">
        <v>5.38</v>
      </c>
      <c r="I4419" s="257">
        <v>92570.73</v>
      </c>
    </row>
    <row r="4420" spans="3:9" x14ac:dyDescent="0.2">
      <c r="C4420" s="255">
        <v>45819</v>
      </c>
      <c r="D4420" s="256" t="s">
        <v>9774</v>
      </c>
      <c r="E4420" s="256" t="s">
        <v>9775</v>
      </c>
      <c r="F4420" s="256" t="s">
        <v>9769</v>
      </c>
      <c r="G4420" s="257">
        <v>5.38</v>
      </c>
      <c r="I4420" s="257">
        <v>92565.35</v>
      </c>
    </row>
    <row r="4421" spans="3:9" x14ac:dyDescent="0.2">
      <c r="C4421" s="255">
        <v>45819</v>
      </c>
      <c r="D4421" s="256" t="s">
        <v>9776</v>
      </c>
      <c r="E4421" s="256" t="s">
        <v>9777</v>
      </c>
      <c r="F4421" s="256" t="s">
        <v>9769</v>
      </c>
      <c r="G4421" s="257">
        <v>169.59</v>
      </c>
      <c r="I4421" s="257">
        <v>92395.76</v>
      </c>
    </row>
    <row r="4422" spans="3:9" x14ac:dyDescent="0.2">
      <c r="C4422" s="255">
        <v>45820</v>
      </c>
      <c r="D4422" s="256" t="s">
        <v>9778</v>
      </c>
      <c r="E4422" s="256" t="s">
        <v>9779</v>
      </c>
      <c r="F4422" s="256" t="s">
        <v>9780</v>
      </c>
      <c r="G4422" s="257">
        <v>61</v>
      </c>
      <c r="I4422" s="257">
        <v>92334.76</v>
      </c>
    </row>
    <row r="4423" spans="3:9" x14ac:dyDescent="0.2">
      <c r="C4423" s="255">
        <v>45820</v>
      </c>
      <c r="D4423" s="256" t="s">
        <v>9781</v>
      </c>
      <c r="E4423" s="256" t="s">
        <v>9782</v>
      </c>
      <c r="F4423" s="256" t="s">
        <v>9780</v>
      </c>
      <c r="G4423" s="257">
        <v>84</v>
      </c>
      <c r="I4423" s="257">
        <v>92250.76</v>
      </c>
    </row>
    <row r="4424" spans="3:9" x14ac:dyDescent="0.2">
      <c r="C4424" s="255">
        <v>45821</v>
      </c>
      <c r="D4424" s="256" t="s">
        <v>9783</v>
      </c>
      <c r="E4424" s="256" t="s">
        <v>9784</v>
      </c>
      <c r="F4424" s="256" t="s">
        <v>9785</v>
      </c>
      <c r="G4424" s="257">
        <v>61</v>
      </c>
      <c r="I4424" s="257">
        <v>92189.759999999995</v>
      </c>
    </row>
    <row r="4425" spans="3:9" x14ac:dyDescent="0.2">
      <c r="C4425" s="255">
        <v>45821</v>
      </c>
      <c r="D4425" s="256" t="s">
        <v>9786</v>
      </c>
      <c r="E4425" s="256" t="s">
        <v>9787</v>
      </c>
      <c r="F4425" s="256" t="s">
        <v>9785</v>
      </c>
      <c r="G4425" s="257">
        <v>165</v>
      </c>
      <c r="I4425" s="257">
        <v>92024.76</v>
      </c>
    </row>
    <row r="4426" spans="3:9" x14ac:dyDescent="0.2">
      <c r="C4426" s="255">
        <v>45821</v>
      </c>
      <c r="D4426" s="256" t="s">
        <v>9788</v>
      </c>
      <c r="E4426" s="256" t="s">
        <v>9789</v>
      </c>
      <c r="F4426" s="256" t="s">
        <v>9785</v>
      </c>
      <c r="G4426" s="257">
        <v>214.49</v>
      </c>
      <c r="I4426" s="257">
        <v>91810.27</v>
      </c>
    </row>
    <row r="4427" spans="3:9" x14ac:dyDescent="0.2">
      <c r="C4427" s="255">
        <v>45821</v>
      </c>
      <c r="D4427" s="256" t="s">
        <v>9790</v>
      </c>
      <c r="E4427" s="256" t="s">
        <v>9791</v>
      </c>
      <c r="F4427" s="256" t="s">
        <v>9785</v>
      </c>
      <c r="G4427" s="257">
        <v>322</v>
      </c>
      <c r="I4427" s="257">
        <v>91488.27</v>
      </c>
    </row>
    <row r="4428" spans="3:9" x14ac:dyDescent="0.2">
      <c r="C4428" s="255">
        <v>45822</v>
      </c>
      <c r="D4428" s="256" t="s">
        <v>9792</v>
      </c>
      <c r="E4428" s="256" t="s">
        <v>9793</v>
      </c>
      <c r="F4428" s="256" t="s">
        <v>9794</v>
      </c>
      <c r="H4428" s="257">
        <v>322</v>
      </c>
      <c r="I4428" s="257">
        <v>91810.27</v>
      </c>
    </row>
    <row r="4429" spans="3:9" x14ac:dyDescent="0.2">
      <c r="C4429" s="255">
        <v>45822</v>
      </c>
      <c r="D4429" s="256" t="s">
        <v>9795</v>
      </c>
      <c r="E4429" s="256" t="s">
        <v>9796</v>
      </c>
      <c r="F4429" s="256" t="s">
        <v>9794</v>
      </c>
      <c r="G4429" s="257">
        <v>138.58000000000001</v>
      </c>
      <c r="I4429" s="257">
        <v>91671.69</v>
      </c>
    </row>
    <row r="4430" spans="3:9" x14ac:dyDescent="0.2">
      <c r="C4430" s="255">
        <v>45822</v>
      </c>
      <c r="D4430" s="256" t="s">
        <v>9797</v>
      </c>
      <c r="E4430" s="256" t="s">
        <v>9798</v>
      </c>
      <c r="F4430" s="256" t="s">
        <v>9794</v>
      </c>
      <c r="G4430" s="257">
        <v>226.67</v>
      </c>
      <c r="I4430" s="257">
        <v>91445.02</v>
      </c>
    </row>
    <row r="4431" spans="3:9" x14ac:dyDescent="0.2">
      <c r="C4431" s="255">
        <v>45823</v>
      </c>
      <c r="D4431" s="256" t="s">
        <v>9799</v>
      </c>
      <c r="E4431" s="256" t="s">
        <v>9800</v>
      </c>
      <c r="F4431" s="256" t="s">
        <v>9801</v>
      </c>
      <c r="G4431" s="257">
        <v>699.61</v>
      </c>
      <c r="I4431" s="257">
        <v>90745.41</v>
      </c>
    </row>
    <row r="4432" spans="3:9" x14ac:dyDescent="0.2">
      <c r="C4432" s="255">
        <v>45824</v>
      </c>
      <c r="D4432" s="256" t="s">
        <v>9802</v>
      </c>
      <c r="E4432" s="256" t="s">
        <v>9803</v>
      </c>
      <c r="F4432" s="256" t="s">
        <v>9804</v>
      </c>
      <c r="G4432" s="257">
        <v>84</v>
      </c>
      <c r="I4432" s="257">
        <v>90661.41</v>
      </c>
    </row>
    <row r="4433" spans="3:9" x14ac:dyDescent="0.2">
      <c r="C4433" s="255">
        <v>45824</v>
      </c>
      <c r="D4433" s="256" t="s">
        <v>9805</v>
      </c>
      <c r="E4433" s="256" t="s">
        <v>9806</v>
      </c>
      <c r="F4433" s="256" t="s">
        <v>9804</v>
      </c>
      <c r="G4433" s="257">
        <v>40</v>
      </c>
      <c r="I4433" s="257">
        <v>90621.41</v>
      </c>
    </row>
    <row r="4434" spans="3:9" x14ac:dyDescent="0.2">
      <c r="C4434" s="255">
        <v>45824</v>
      </c>
      <c r="D4434" s="256" t="s">
        <v>9807</v>
      </c>
      <c r="E4434" s="256" t="s">
        <v>9808</v>
      </c>
      <c r="F4434" s="256" t="s">
        <v>9804</v>
      </c>
      <c r="G4434" s="257">
        <v>40</v>
      </c>
      <c r="I4434" s="257">
        <v>90581.41</v>
      </c>
    </row>
    <row r="4435" spans="3:9" x14ac:dyDescent="0.2">
      <c r="C4435" s="255">
        <v>45824</v>
      </c>
      <c r="D4435" s="256" t="s">
        <v>9809</v>
      </c>
      <c r="E4435" s="256" t="s">
        <v>9810</v>
      </c>
      <c r="F4435" s="256" t="s">
        <v>9804</v>
      </c>
      <c r="G4435" s="257">
        <v>265.26</v>
      </c>
      <c r="I4435" s="257">
        <v>90316.15</v>
      </c>
    </row>
    <row r="4436" spans="3:9" x14ac:dyDescent="0.2">
      <c r="C4436" s="255">
        <v>45824</v>
      </c>
      <c r="D4436" s="256" t="s">
        <v>9811</v>
      </c>
      <c r="E4436" s="256" t="s">
        <v>9812</v>
      </c>
      <c r="F4436" s="256" t="s">
        <v>9804</v>
      </c>
      <c r="G4436" s="257">
        <v>145</v>
      </c>
      <c r="I4436" s="257">
        <v>90171.15</v>
      </c>
    </row>
    <row r="4437" spans="3:9" x14ac:dyDescent="0.2">
      <c r="C4437" s="255">
        <v>45825</v>
      </c>
      <c r="D4437" s="256" t="s">
        <v>9813</v>
      </c>
      <c r="E4437" s="256" t="s">
        <v>9814</v>
      </c>
      <c r="F4437" s="256" t="s">
        <v>9815</v>
      </c>
      <c r="G4437" s="257">
        <v>62</v>
      </c>
      <c r="I4437" s="257">
        <v>90109.15</v>
      </c>
    </row>
    <row r="4438" spans="3:9" x14ac:dyDescent="0.2">
      <c r="C4438" s="255">
        <v>45825</v>
      </c>
      <c r="D4438" s="256" t="s">
        <v>9816</v>
      </c>
      <c r="E4438" s="256" t="s">
        <v>9817</v>
      </c>
      <c r="F4438" s="256" t="s">
        <v>9815</v>
      </c>
      <c r="G4438" s="257">
        <v>58</v>
      </c>
      <c r="I4438" s="257">
        <v>90051.15</v>
      </c>
    </row>
    <row r="4439" spans="3:9" x14ac:dyDescent="0.2">
      <c r="C4439" s="255">
        <v>45825</v>
      </c>
      <c r="D4439" s="256" t="s">
        <v>9818</v>
      </c>
      <c r="E4439" s="256" t="s">
        <v>9819</v>
      </c>
      <c r="F4439" s="256" t="s">
        <v>9815</v>
      </c>
      <c r="G4439" s="257">
        <v>90</v>
      </c>
      <c r="I4439" s="257">
        <v>89961.15</v>
      </c>
    </row>
    <row r="4440" spans="3:9" x14ac:dyDescent="0.2">
      <c r="C4440" s="255">
        <v>45825</v>
      </c>
      <c r="D4440" s="256" t="s">
        <v>9820</v>
      </c>
      <c r="E4440" s="256" t="s">
        <v>9821</v>
      </c>
      <c r="F4440" s="256" t="s">
        <v>9815</v>
      </c>
      <c r="G4440" s="257">
        <v>20</v>
      </c>
      <c r="I4440" s="257">
        <v>89941.15</v>
      </c>
    </row>
    <row r="4441" spans="3:9" x14ac:dyDescent="0.2">
      <c r="C4441" s="255">
        <v>45825</v>
      </c>
      <c r="D4441" s="256" t="s">
        <v>9822</v>
      </c>
      <c r="E4441" s="256" t="s">
        <v>9823</v>
      </c>
      <c r="F4441" s="256" t="s">
        <v>9815</v>
      </c>
      <c r="G4441" s="257">
        <v>269.63</v>
      </c>
      <c r="I4441" s="257">
        <v>89671.52</v>
      </c>
    </row>
    <row r="4442" spans="3:9" x14ac:dyDescent="0.2">
      <c r="C4442" s="255">
        <v>45826</v>
      </c>
      <c r="D4442" s="256" t="s">
        <v>9824</v>
      </c>
      <c r="E4442" s="256" t="s">
        <v>9825</v>
      </c>
      <c r="F4442" s="256" t="s">
        <v>9826</v>
      </c>
      <c r="G4442" s="257">
        <v>976</v>
      </c>
      <c r="I4442" s="257">
        <v>88695.52</v>
      </c>
    </row>
    <row r="4443" spans="3:9" x14ac:dyDescent="0.2">
      <c r="C4443" s="255">
        <v>45826</v>
      </c>
      <c r="D4443" s="256" t="s">
        <v>9827</v>
      </c>
      <c r="E4443" s="256" t="s">
        <v>9828</v>
      </c>
      <c r="F4443" s="256" t="s">
        <v>9826</v>
      </c>
      <c r="G4443" s="257">
        <v>622</v>
      </c>
      <c r="I4443" s="257">
        <v>88073.52</v>
      </c>
    </row>
    <row r="4444" spans="3:9" x14ac:dyDescent="0.2">
      <c r="C4444" s="255">
        <v>45827</v>
      </c>
      <c r="D4444" s="256" t="s">
        <v>9829</v>
      </c>
      <c r="E4444" s="256" t="s">
        <v>9830</v>
      </c>
      <c r="F4444" s="256" t="s">
        <v>9831</v>
      </c>
      <c r="G4444" s="257">
        <v>368.01</v>
      </c>
      <c r="I4444" s="257">
        <v>87705.51</v>
      </c>
    </row>
    <row r="4445" spans="3:9" x14ac:dyDescent="0.2">
      <c r="C4445" s="255">
        <v>45827</v>
      </c>
      <c r="D4445" s="256" t="s">
        <v>9832</v>
      </c>
      <c r="E4445" s="256" t="s">
        <v>9833</v>
      </c>
      <c r="F4445" s="256" t="s">
        <v>9831</v>
      </c>
      <c r="H4445" s="257">
        <v>368.01</v>
      </c>
      <c r="I4445" s="257">
        <v>88073.52</v>
      </c>
    </row>
    <row r="4446" spans="3:9" x14ac:dyDescent="0.2">
      <c r="C4446" s="255">
        <v>45827</v>
      </c>
      <c r="D4446" s="256" t="s">
        <v>9834</v>
      </c>
      <c r="E4446" s="256" t="s">
        <v>9835</v>
      </c>
      <c r="F4446" s="256" t="s">
        <v>9831</v>
      </c>
      <c r="G4446" s="257">
        <v>359.01</v>
      </c>
      <c r="I4446" s="257">
        <v>87714.51</v>
      </c>
    </row>
    <row r="4447" spans="3:9" x14ac:dyDescent="0.2">
      <c r="C4447" s="255">
        <v>45827</v>
      </c>
      <c r="D4447" s="256" t="s">
        <v>9836</v>
      </c>
      <c r="E4447" s="256" t="s">
        <v>9837</v>
      </c>
      <c r="F4447" s="256" t="s">
        <v>9831</v>
      </c>
      <c r="G4447" s="257">
        <v>175.82</v>
      </c>
      <c r="I4447" s="257">
        <v>87538.69</v>
      </c>
    </row>
    <row r="4448" spans="3:9" x14ac:dyDescent="0.2">
      <c r="C4448" s="255">
        <v>45827</v>
      </c>
      <c r="D4448" s="256" t="s">
        <v>9838</v>
      </c>
      <c r="E4448" s="256" t="s">
        <v>9839</v>
      </c>
      <c r="F4448" s="256" t="s">
        <v>9831</v>
      </c>
      <c r="G4448" s="257">
        <v>5.38</v>
      </c>
      <c r="I4448" s="257">
        <v>87533.31</v>
      </c>
    </row>
    <row r="4449" spans="3:9" x14ac:dyDescent="0.2">
      <c r="C4449" s="255">
        <v>45827</v>
      </c>
      <c r="D4449" s="256" t="s">
        <v>9840</v>
      </c>
      <c r="E4449" s="256" t="s">
        <v>9841</v>
      </c>
      <c r="F4449" s="256" t="s">
        <v>9831</v>
      </c>
      <c r="G4449" s="257">
        <v>5.38</v>
      </c>
      <c r="I4449" s="257">
        <v>87527.93</v>
      </c>
    </row>
    <row r="4450" spans="3:9" x14ac:dyDescent="0.2">
      <c r="C4450" s="255">
        <v>45827</v>
      </c>
      <c r="D4450" s="256" t="s">
        <v>9842</v>
      </c>
      <c r="E4450" s="256" t="s">
        <v>9843</v>
      </c>
      <c r="F4450" s="256" t="s">
        <v>9831</v>
      </c>
      <c r="G4450" s="257">
        <v>5.38</v>
      </c>
      <c r="I4450" s="257">
        <v>87522.55</v>
      </c>
    </row>
    <row r="4451" spans="3:9" x14ac:dyDescent="0.2">
      <c r="C4451" s="255">
        <v>45827</v>
      </c>
      <c r="D4451" s="256" t="s">
        <v>9844</v>
      </c>
      <c r="E4451" s="256" t="s">
        <v>9845</v>
      </c>
      <c r="F4451" s="256" t="s">
        <v>9831</v>
      </c>
      <c r="G4451" s="257">
        <v>259.49</v>
      </c>
      <c r="I4451" s="257">
        <v>87263.06</v>
      </c>
    </row>
    <row r="4452" spans="3:9" x14ac:dyDescent="0.2">
      <c r="C4452" s="255">
        <v>45828</v>
      </c>
      <c r="D4452" s="256" t="s">
        <v>9846</v>
      </c>
      <c r="E4452" s="256" t="s">
        <v>9847</v>
      </c>
      <c r="F4452" s="256" t="s">
        <v>9848</v>
      </c>
      <c r="G4452" s="257">
        <v>226.88</v>
      </c>
      <c r="I4452" s="257">
        <v>87036.18</v>
      </c>
    </row>
    <row r="4453" spans="3:9" x14ac:dyDescent="0.2">
      <c r="C4453" s="255">
        <v>45829</v>
      </c>
      <c r="D4453" s="256" t="s">
        <v>9849</v>
      </c>
      <c r="E4453" s="256" t="s">
        <v>9850</v>
      </c>
      <c r="F4453" s="256" t="s">
        <v>9851</v>
      </c>
      <c r="G4453" s="257">
        <v>236</v>
      </c>
      <c r="I4453" s="257">
        <v>86800.18</v>
      </c>
    </row>
    <row r="4454" spans="3:9" x14ac:dyDescent="0.2">
      <c r="C4454" s="255">
        <v>45829</v>
      </c>
      <c r="D4454" s="256" t="s">
        <v>9852</v>
      </c>
      <c r="E4454" s="256" t="s">
        <v>9853</v>
      </c>
      <c r="F4454" s="256" t="s">
        <v>9851</v>
      </c>
      <c r="G4454" s="257">
        <v>159.38</v>
      </c>
      <c r="I4454" s="257">
        <v>86640.8</v>
      </c>
    </row>
    <row r="4455" spans="3:9" x14ac:dyDescent="0.2">
      <c r="C4455" s="255">
        <v>45829</v>
      </c>
      <c r="D4455" s="256" t="s">
        <v>9854</v>
      </c>
      <c r="E4455" s="256" t="s">
        <v>9855</v>
      </c>
      <c r="F4455" s="256" t="s">
        <v>9851</v>
      </c>
      <c r="G4455" s="257">
        <v>93</v>
      </c>
      <c r="I4455" s="257">
        <v>86547.8</v>
      </c>
    </row>
    <row r="4456" spans="3:9" x14ac:dyDescent="0.2">
      <c r="C4456" s="255">
        <v>45829</v>
      </c>
      <c r="D4456" s="256" t="s">
        <v>9856</v>
      </c>
      <c r="E4456" s="256" t="s">
        <v>9857</v>
      </c>
      <c r="F4456" s="256" t="s">
        <v>9851</v>
      </c>
      <c r="G4456" s="257">
        <v>140</v>
      </c>
      <c r="I4456" s="257">
        <v>86407.8</v>
      </c>
    </row>
    <row r="4457" spans="3:9" x14ac:dyDescent="0.2">
      <c r="C4457" s="255">
        <v>45829</v>
      </c>
      <c r="D4457" s="256" t="s">
        <v>9858</v>
      </c>
      <c r="E4457" s="256" t="s">
        <v>9859</v>
      </c>
      <c r="F4457" s="256" t="s">
        <v>9851</v>
      </c>
      <c r="G4457" s="257">
        <v>311</v>
      </c>
      <c r="I4457" s="257">
        <v>86096.8</v>
      </c>
    </row>
    <row r="4458" spans="3:9" x14ac:dyDescent="0.2">
      <c r="C4458" s="255">
        <v>45830</v>
      </c>
      <c r="D4458" s="256" t="s">
        <v>9860</v>
      </c>
      <c r="E4458" s="256" t="s">
        <v>9861</v>
      </c>
      <c r="F4458" s="256" t="s">
        <v>9862</v>
      </c>
      <c r="H4458" s="257">
        <v>5</v>
      </c>
      <c r="I4458" s="257">
        <v>86101.8</v>
      </c>
    </row>
    <row r="4459" spans="3:9" x14ac:dyDescent="0.2">
      <c r="C4459" s="255">
        <v>45830</v>
      </c>
      <c r="D4459" s="256" t="s">
        <v>9863</v>
      </c>
      <c r="E4459" s="256" t="s">
        <v>9864</v>
      </c>
      <c r="F4459" s="256" t="s">
        <v>9862</v>
      </c>
      <c r="G4459" s="257">
        <v>377.63</v>
      </c>
      <c r="I4459" s="257">
        <v>85724.17</v>
      </c>
    </row>
    <row r="4460" spans="3:9" x14ac:dyDescent="0.2">
      <c r="C4460" s="255">
        <v>45831</v>
      </c>
      <c r="D4460" s="256" t="s">
        <v>9865</v>
      </c>
      <c r="E4460" s="256" t="s">
        <v>9866</v>
      </c>
      <c r="F4460" s="256" t="s">
        <v>9867</v>
      </c>
      <c r="G4460" s="257">
        <v>74</v>
      </c>
      <c r="I4460" s="257">
        <v>85650.17</v>
      </c>
    </row>
    <row r="4461" spans="3:9" x14ac:dyDescent="0.2">
      <c r="C4461" s="255">
        <v>45831</v>
      </c>
      <c r="D4461" s="256" t="s">
        <v>9868</v>
      </c>
      <c r="E4461" s="256" t="s">
        <v>9869</v>
      </c>
      <c r="F4461" s="256" t="s">
        <v>9867</v>
      </c>
      <c r="G4461" s="257">
        <v>85</v>
      </c>
      <c r="I4461" s="257">
        <v>85565.17</v>
      </c>
    </row>
    <row r="4462" spans="3:9" x14ac:dyDescent="0.2">
      <c r="C4462" s="255">
        <v>45831</v>
      </c>
      <c r="D4462" s="256" t="s">
        <v>9870</v>
      </c>
      <c r="E4462" s="256" t="s">
        <v>9871</v>
      </c>
      <c r="F4462" s="256" t="s">
        <v>9867</v>
      </c>
      <c r="H4462" s="257">
        <v>5</v>
      </c>
      <c r="I4462" s="257">
        <v>85570.17</v>
      </c>
    </row>
    <row r="4463" spans="3:9" x14ac:dyDescent="0.2">
      <c r="C4463" s="255">
        <v>45831</v>
      </c>
      <c r="D4463" s="256" t="s">
        <v>9872</v>
      </c>
      <c r="E4463" s="256" t="s">
        <v>9873</v>
      </c>
      <c r="F4463" s="256" t="s">
        <v>9867</v>
      </c>
      <c r="G4463" s="257">
        <v>28</v>
      </c>
      <c r="I4463" s="257">
        <v>85542.17</v>
      </c>
    </row>
    <row r="4464" spans="3:9" x14ac:dyDescent="0.2">
      <c r="C4464" s="255">
        <v>45831</v>
      </c>
      <c r="D4464" s="256" t="s">
        <v>9874</v>
      </c>
      <c r="E4464" s="256" t="s">
        <v>9875</v>
      </c>
      <c r="F4464" s="256" t="s">
        <v>9867</v>
      </c>
      <c r="G4464" s="257">
        <v>20</v>
      </c>
      <c r="I4464" s="257">
        <v>85522.17</v>
      </c>
    </row>
    <row r="4465" spans="3:9" x14ac:dyDescent="0.2">
      <c r="C4465" s="255">
        <v>45831</v>
      </c>
      <c r="D4465" s="256" t="s">
        <v>9876</v>
      </c>
      <c r="E4465" s="256" t="s">
        <v>9877</v>
      </c>
      <c r="F4465" s="256" t="s">
        <v>9867</v>
      </c>
      <c r="G4465" s="257">
        <v>47</v>
      </c>
      <c r="I4465" s="257">
        <v>85475.17</v>
      </c>
    </row>
    <row r="4466" spans="3:9" x14ac:dyDescent="0.2">
      <c r="C4466" s="255">
        <v>45832</v>
      </c>
      <c r="D4466" s="256" t="s">
        <v>9878</v>
      </c>
      <c r="E4466" s="256" t="s">
        <v>9879</v>
      </c>
      <c r="F4466" s="256" t="s">
        <v>9880</v>
      </c>
      <c r="G4466" s="257">
        <v>230.16</v>
      </c>
      <c r="I4466" s="257">
        <v>85245.01</v>
      </c>
    </row>
    <row r="4467" spans="3:9" x14ac:dyDescent="0.2">
      <c r="C4467" s="255">
        <v>45832</v>
      </c>
      <c r="D4467" s="256" t="s">
        <v>9881</v>
      </c>
      <c r="E4467" s="256" t="s">
        <v>9882</v>
      </c>
      <c r="F4467" s="256" t="s">
        <v>9880</v>
      </c>
      <c r="G4467" s="257">
        <v>152.74</v>
      </c>
      <c r="I4467" s="257">
        <v>85092.27</v>
      </c>
    </row>
    <row r="4468" spans="3:9" x14ac:dyDescent="0.2">
      <c r="C4468" s="255">
        <v>45832</v>
      </c>
      <c r="D4468" s="256" t="s">
        <v>9883</v>
      </c>
      <c r="E4468" s="256" t="s">
        <v>9884</v>
      </c>
      <c r="F4468" s="256" t="s">
        <v>9880</v>
      </c>
      <c r="H4468" s="257">
        <v>230.16</v>
      </c>
      <c r="I4468" s="257">
        <v>85322.43</v>
      </c>
    </row>
    <row r="4469" spans="3:9" x14ac:dyDescent="0.2">
      <c r="C4469" s="255">
        <v>45832</v>
      </c>
      <c r="D4469" s="256" t="s">
        <v>9885</v>
      </c>
      <c r="E4469" s="256" t="s">
        <v>9886</v>
      </c>
      <c r="F4469" s="256" t="s">
        <v>9880</v>
      </c>
      <c r="G4469" s="257">
        <v>209.21</v>
      </c>
      <c r="I4469" s="257">
        <v>85113.22</v>
      </c>
    </row>
    <row r="4470" spans="3:9" x14ac:dyDescent="0.2">
      <c r="C4470" s="255">
        <v>45832</v>
      </c>
      <c r="D4470" s="256" t="s">
        <v>9887</v>
      </c>
      <c r="E4470" s="256" t="s">
        <v>9888</v>
      </c>
      <c r="F4470" s="256" t="s">
        <v>9880</v>
      </c>
      <c r="H4470" s="257">
        <v>209.21</v>
      </c>
      <c r="I4470" s="257">
        <v>85322.43</v>
      </c>
    </row>
    <row r="4471" spans="3:9" x14ac:dyDescent="0.2">
      <c r="C4471" s="255">
        <v>45832</v>
      </c>
      <c r="D4471" s="256" t="s">
        <v>9889</v>
      </c>
      <c r="E4471" s="256" t="s">
        <v>9890</v>
      </c>
      <c r="F4471" s="256" t="s">
        <v>9880</v>
      </c>
      <c r="G4471" s="257">
        <v>152.88999999999999</v>
      </c>
      <c r="I4471" s="257">
        <v>85169.54</v>
      </c>
    </row>
    <row r="4472" spans="3:9" x14ac:dyDescent="0.2">
      <c r="C4472" s="255">
        <v>45832</v>
      </c>
      <c r="D4472" s="256" t="s">
        <v>9891</v>
      </c>
      <c r="E4472" s="256" t="s">
        <v>9892</v>
      </c>
      <c r="F4472" s="256" t="s">
        <v>9880</v>
      </c>
      <c r="G4472" s="257">
        <v>131</v>
      </c>
      <c r="I4472" s="257">
        <v>85038.54</v>
      </c>
    </row>
    <row r="4473" spans="3:9" x14ac:dyDescent="0.2">
      <c r="C4473" s="255">
        <v>45833</v>
      </c>
      <c r="D4473" s="256" t="s">
        <v>9893</v>
      </c>
      <c r="E4473" s="256" t="s">
        <v>9894</v>
      </c>
      <c r="F4473" s="256" t="s">
        <v>9895</v>
      </c>
      <c r="G4473" s="257">
        <v>75</v>
      </c>
      <c r="I4473" s="257">
        <v>84963.54</v>
      </c>
    </row>
    <row r="4474" spans="3:9" x14ac:dyDescent="0.2">
      <c r="C4474" s="255">
        <v>45833</v>
      </c>
      <c r="D4474" s="256" t="s">
        <v>9896</v>
      </c>
      <c r="E4474" s="256" t="s">
        <v>9897</v>
      </c>
      <c r="F4474" s="256" t="s">
        <v>9895</v>
      </c>
      <c r="G4474" s="257">
        <v>200</v>
      </c>
      <c r="I4474" s="257">
        <v>84763.54</v>
      </c>
    </row>
    <row r="4475" spans="3:9" x14ac:dyDescent="0.2">
      <c r="C4475" s="255">
        <v>45833</v>
      </c>
      <c r="D4475" s="256" t="s">
        <v>9898</v>
      </c>
      <c r="E4475" s="256" t="s">
        <v>9899</v>
      </c>
      <c r="F4475" s="256" t="s">
        <v>9895</v>
      </c>
      <c r="G4475" s="257">
        <v>224.63</v>
      </c>
      <c r="I4475" s="257">
        <v>84538.91</v>
      </c>
    </row>
    <row r="4476" spans="3:9" x14ac:dyDescent="0.2">
      <c r="C4476" s="255">
        <v>45834</v>
      </c>
      <c r="D4476" s="256" t="s">
        <v>9900</v>
      </c>
      <c r="E4476" s="256" t="s">
        <v>9901</v>
      </c>
      <c r="F4476" s="256" t="s">
        <v>9902</v>
      </c>
      <c r="G4476" s="257">
        <v>221</v>
      </c>
      <c r="I4476" s="257">
        <v>84317.91</v>
      </c>
    </row>
    <row r="4477" spans="3:9" x14ac:dyDescent="0.2">
      <c r="C4477" s="255">
        <v>45834</v>
      </c>
      <c r="D4477" s="256" t="s">
        <v>9903</v>
      </c>
      <c r="E4477" s="256" t="s">
        <v>9904</v>
      </c>
      <c r="F4477" s="256" t="s">
        <v>9902</v>
      </c>
      <c r="G4477" s="257">
        <v>187</v>
      </c>
      <c r="I4477" s="257">
        <v>84130.91</v>
      </c>
    </row>
    <row r="4478" spans="3:9" x14ac:dyDescent="0.2">
      <c r="C4478" s="255">
        <v>45834</v>
      </c>
      <c r="D4478" s="256" t="s">
        <v>9905</v>
      </c>
      <c r="E4478" s="256" t="s">
        <v>9906</v>
      </c>
      <c r="F4478" s="256" t="s">
        <v>9902</v>
      </c>
      <c r="G4478" s="257">
        <v>40</v>
      </c>
      <c r="I4478" s="257">
        <v>84090.91</v>
      </c>
    </row>
    <row r="4479" spans="3:9" x14ac:dyDescent="0.2">
      <c r="C4479" s="255">
        <v>45834</v>
      </c>
      <c r="D4479" s="256" t="s">
        <v>9907</v>
      </c>
      <c r="E4479" s="256" t="s">
        <v>9908</v>
      </c>
      <c r="F4479" s="256" t="s">
        <v>9902</v>
      </c>
      <c r="G4479" s="257">
        <v>58</v>
      </c>
      <c r="I4479" s="257">
        <v>84032.91</v>
      </c>
    </row>
    <row r="4480" spans="3:9" x14ac:dyDescent="0.2">
      <c r="C4480" s="255">
        <v>45834</v>
      </c>
      <c r="D4480" s="256" t="s">
        <v>9909</v>
      </c>
      <c r="E4480" s="256" t="s">
        <v>9910</v>
      </c>
      <c r="F4480" s="256" t="s">
        <v>9902</v>
      </c>
      <c r="G4480" s="257">
        <v>8</v>
      </c>
      <c r="I4480" s="257">
        <v>84024.91</v>
      </c>
    </row>
    <row r="4481" spans="3:10" x14ac:dyDescent="0.2">
      <c r="C4481" s="255">
        <v>45834</v>
      </c>
      <c r="D4481" s="256" t="s">
        <v>9911</v>
      </c>
      <c r="E4481" s="256" t="s">
        <v>9912</v>
      </c>
      <c r="F4481" s="256" t="s">
        <v>9902</v>
      </c>
      <c r="G4481" s="257">
        <v>84</v>
      </c>
      <c r="I4481" s="257">
        <v>83940.91</v>
      </c>
    </row>
    <row r="4482" spans="3:10" x14ac:dyDescent="0.2">
      <c r="C4482" s="255">
        <v>45834</v>
      </c>
      <c r="D4482" s="256" t="s">
        <v>9913</v>
      </c>
      <c r="E4482" s="256" t="s">
        <v>9914</v>
      </c>
      <c r="F4482" s="256" t="s">
        <v>9902</v>
      </c>
      <c r="G4482" s="257">
        <v>140</v>
      </c>
      <c r="I4482" s="257">
        <v>83800.91</v>
      </c>
    </row>
    <row r="4483" spans="3:10" x14ac:dyDescent="0.2">
      <c r="C4483" s="255">
        <v>45834</v>
      </c>
      <c r="D4483" s="256" t="s">
        <v>9915</v>
      </c>
      <c r="E4483" s="256" t="s">
        <v>9916</v>
      </c>
      <c r="F4483" s="256" t="s">
        <v>9902</v>
      </c>
      <c r="G4483" s="257">
        <v>1</v>
      </c>
      <c r="I4483" s="257">
        <v>83799.91</v>
      </c>
    </row>
    <row r="4484" spans="3:10" x14ac:dyDescent="0.2">
      <c r="C4484" s="255">
        <v>45834</v>
      </c>
      <c r="D4484" s="256" t="s">
        <v>9917</v>
      </c>
      <c r="E4484" s="256" t="s">
        <v>9918</v>
      </c>
      <c r="F4484" s="256" t="s">
        <v>9902</v>
      </c>
      <c r="G4484" s="257">
        <v>20</v>
      </c>
      <c r="I4484" s="257">
        <v>83779.91</v>
      </c>
    </row>
    <row r="4485" spans="3:10" x14ac:dyDescent="0.2">
      <c r="C4485" s="255">
        <v>45834</v>
      </c>
      <c r="D4485" s="256" t="s">
        <v>9919</v>
      </c>
      <c r="E4485" s="256" t="s">
        <v>9920</v>
      </c>
      <c r="F4485" s="256" t="s">
        <v>9902</v>
      </c>
      <c r="G4485" s="257">
        <v>26</v>
      </c>
      <c r="I4485" s="257">
        <v>83753.91</v>
      </c>
    </row>
    <row r="4486" spans="3:10" x14ac:dyDescent="0.2">
      <c r="C4486" s="255">
        <v>45834</v>
      </c>
      <c r="D4486" s="256" t="s">
        <v>9921</v>
      </c>
      <c r="E4486" s="256" t="s">
        <v>9922</v>
      </c>
      <c r="F4486" s="256" t="s">
        <v>9902</v>
      </c>
      <c r="H4486" s="257">
        <v>12</v>
      </c>
      <c r="I4486" s="257">
        <v>83765.91</v>
      </c>
    </row>
    <row r="4487" spans="3:10" x14ac:dyDescent="0.2">
      <c r="C4487" s="255">
        <v>45834</v>
      </c>
      <c r="D4487" s="256" t="s">
        <v>9923</v>
      </c>
      <c r="E4487" s="256" t="s">
        <v>9924</v>
      </c>
      <c r="F4487" s="256" t="s">
        <v>9902</v>
      </c>
      <c r="H4487" s="257">
        <v>209</v>
      </c>
      <c r="I4487" s="257">
        <v>83974.91</v>
      </c>
    </row>
    <row r="4488" spans="3:10" x14ac:dyDescent="0.2">
      <c r="C4488" s="255">
        <v>45834</v>
      </c>
      <c r="D4488" s="256" t="s">
        <v>9925</v>
      </c>
      <c r="E4488" s="256" t="s">
        <v>9926</v>
      </c>
      <c r="F4488" s="256" t="s">
        <v>9927</v>
      </c>
      <c r="G4488" s="257">
        <v>939.91</v>
      </c>
      <c r="I4488" s="257">
        <v>83035</v>
      </c>
    </row>
    <row r="4489" spans="3:10" x14ac:dyDescent="0.2">
      <c r="C4489" s="255">
        <v>45835</v>
      </c>
      <c r="D4489" s="256" t="s">
        <v>8304</v>
      </c>
      <c r="E4489" s="256" t="s">
        <v>9928</v>
      </c>
      <c r="F4489" s="256" t="s">
        <v>9927</v>
      </c>
      <c r="H4489" s="257">
        <v>75000</v>
      </c>
      <c r="I4489" s="257">
        <v>158035</v>
      </c>
      <c r="J4489" s="256" t="s">
        <v>330</v>
      </c>
    </row>
    <row r="4490" spans="3:10" x14ac:dyDescent="0.2">
      <c r="C4490" s="255">
        <v>45835</v>
      </c>
      <c r="D4490" s="256" t="s">
        <v>9929</v>
      </c>
      <c r="E4490" s="256" t="s">
        <v>9930</v>
      </c>
      <c r="F4490" s="256" t="s">
        <v>9927</v>
      </c>
      <c r="G4490" s="257">
        <v>63</v>
      </c>
      <c r="I4490" s="257">
        <v>157972</v>
      </c>
    </row>
    <row r="4491" spans="3:10" x14ac:dyDescent="0.2">
      <c r="C4491" s="255">
        <v>45835</v>
      </c>
      <c r="D4491" s="256" t="s">
        <v>9931</v>
      </c>
      <c r="E4491" s="256" t="s">
        <v>9932</v>
      </c>
      <c r="F4491" s="256" t="s">
        <v>9927</v>
      </c>
      <c r="G4491" s="257">
        <v>47</v>
      </c>
      <c r="I4491" s="257">
        <v>157925</v>
      </c>
    </row>
    <row r="4492" spans="3:10" x14ac:dyDescent="0.2">
      <c r="C4492" s="255">
        <v>45835</v>
      </c>
      <c r="D4492" s="256" t="s">
        <v>9933</v>
      </c>
      <c r="E4492" s="256" t="s">
        <v>9934</v>
      </c>
      <c r="F4492" s="256" t="s">
        <v>9927</v>
      </c>
      <c r="G4492" s="257">
        <v>8</v>
      </c>
      <c r="I4492" s="257">
        <v>157917</v>
      </c>
    </row>
    <row r="4493" spans="3:10" x14ac:dyDescent="0.2">
      <c r="C4493" s="255">
        <v>45835</v>
      </c>
      <c r="D4493" s="256" t="s">
        <v>9935</v>
      </c>
      <c r="E4493" s="256" t="s">
        <v>9936</v>
      </c>
      <c r="F4493" s="256" t="s">
        <v>9927</v>
      </c>
      <c r="G4493" s="257">
        <v>58</v>
      </c>
      <c r="I4493" s="257">
        <v>157859</v>
      </c>
    </row>
    <row r="4494" spans="3:10" x14ac:dyDescent="0.2">
      <c r="C4494" s="255">
        <v>45835</v>
      </c>
      <c r="D4494" s="256" t="s">
        <v>9937</v>
      </c>
      <c r="E4494" s="256" t="s">
        <v>9938</v>
      </c>
      <c r="F4494" s="256" t="s">
        <v>9927</v>
      </c>
      <c r="G4494" s="257">
        <v>20</v>
      </c>
      <c r="I4494" s="257">
        <v>157839</v>
      </c>
    </row>
    <row r="4495" spans="3:10" x14ac:dyDescent="0.2">
      <c r="C4495" s="255">
        <v>45835</v>
      </c>
      <c r="D4495" s="256" t="s">
        <v>9939</v>
      </c>
      <c r="E4495" s="256" t="s">
        <v>9940</v>
      </c>
      <c r="F4495" s="256" t="s">
        <v>9927</v>
      </c>
      <c r="G4495" s="257">
        <v>240</v>
      </c>
      <c r="I4495" s="257">
        <v>157599</v>
      </c>
    </row>
    <row r="4496" spans="3:10" x14ac:dyDescent="0.2">
      <c r="C4496" s="255">
        <v>45836</v>
      </c>
      <c r="D4496" s="256" t="s">
        <v>9941</v>
      </c>
      <c r="E4496" s="256" t="s">
        <v>9942</v>
      </c>
      <c r="F4496" s="256" t="s">
        <v>9943</v>
      </c>
      <c r="G4496" s="257">
        <v>68.73</v>
      </c>
      <c r="I4496" s="257">
        <v>157530.26999999999</v>
      </c>
    </row>
    <row r="4497" spans="3:9" x14ac:dyDescent="0.2">
      <c r="C4497" s="255">
        <v>45836</v>
      </c>
      <c r="D4497" s="256" t="s">
        <v>9944</v>
      </c>
      <c r="E4497" s="256" t="s">
        <v>9945</v>
      </c>
      <c r="F4497" s="256" t="s">
        <v>9943</v>
      </c>
      <c r="G4497" s="257">
        <v>61</v>
      </c>
      <c r="I4497" s="257">
        <v>157469.26999999999</v>
      </c>
    </row>
    <row r="4498" spans="3:9" x14ac:dyDescent="0.2">
      <c r="C4498" s="255">
        <v>45836</v>
      </c>
      <c r="D4498" s="256" t="s">
        <v>9946</v>
      </c>
      <c r="E4498" s="256" t="s">
        <v>9947</v>
      </c>
      <c r="F4498" s="256" t="s">
        <v>9943</v>
      </c>
      <c r="G4498" s="257">
        <v>4607</v>
      </c>
      <c r="I4498" s="257">
        <v>152862.26999999999</v>
      </c>
    </row>
    <row r="4499" spans="3:9" x14ac:dyDescent="0.2">
      <c r="C4499" s="255">
        <v>45836</v>
      </c>
      <c r="D4499" s="256" t="s">
        <v>9948</v>
      </c>
      <c r="E4499" s="256" t="s">
        <v>9949</v>
      </c>
      <c r="F4499" s="256" t="s">
        <v>9943</v>
      </c>
      <c r="G4499" s="257">
        <v>20</v>
      </c>
      <c r="I4499" s="257">
        <v>152842.26999999999</v>
      </c>
    </row>
    <row r="4500" spans="3:9" x14ac:dyDescent="0.2">
      <c r="C4500" s="255">
        <v>45836</v>
      </c>
      <c r="D4500" s="256" t="s">
        <v>9950</v>
      </c>
      <c r="E4500" s="256" t="s">
        <v>9951</v>
      </c>
      <c r="F4500" s="256" t="s">
        <v>9943</v>
      </c>
      <c r="G4500" s="257">
        <v>73</v>
      </c>
      <c r="I4500" s="257">
        <v>152769.26999999999</v>
      </c>
    </row>
    <row r="4501" spans="3:9" x14ac:dyDescent="0.2">
      <c r="C4501" s="255">
        <v>45836</v>
      </c>
      <c r="D4501" s="256" t="s">
        <v>9952</v>
      </c>
      <c r="E4501" s="256" t="s">
        <v>9953</v>
      </c>
      <c r="F4501" s="256" t="s">
        <v>9943</v>
      </c>
      <c r="G4501" s="257">
        <v>864</v>
      </c>
      <c r="I4501" s="257">
        <v>151905.26999999999</v>
      </c>
    </row>
    <row r="4502" spans="3:9" x14ac:dyDescent="0.2">
      <c r="C4502" s="255">
        <v>45836</v>
      </c>
      <c r="D4502" s="256" t="s">
        <v>9954</v>
      </c>
      <c r="E4502" s="256" t="s">
        <v>9955</v>
      </c>
      <c r="F4502" s="256" t="s">
        <v>9943</v>
      </c>
      <c r="G4502" s="257">
        <v>1457</v>
      </c>
      <c r="I4502" s="257">
        <v>150448.26999999999</v>
      </c>
    </row>
    <row r="4503" spans="3:9" x14ac:dyDescent="0.2">
      <c r="C4503" s="255">
        <v>45836</v>
      </c>
      <c r="D4503" s="256" t="s">
        <v>9956</v>
      </c>
      <c r="E4503" s="256" t="s">
        <v>9957</v>
      </c>
      <c r="F4503" s="256" t="s">
        <v>9958</v>
      </c>
      <c r="G4503" s="257">
        <v>362.04</v>
      </c>
      <c r="I4503" s="257">
        <v>150086.23000000001</v>
      </c>
    </row>
    <row r="4504" spans="3:9" x14ac:dyDescent="0.2">
      <c r="C4504" s="255">
        <v>45836</v>
      </c>
      <c r="D4504" s="256" t="s">
        <v>9959</v>
      </c>
      <c r="E4504" s="256" t="s">
        <v>9960</v>
      </c>
      <c r="F4504" s="256" t="s">
        <v>9958</v>
      </c>
      <c r="H4504" s="257">
        <v>34</v>
      </c>
      <c r="I4504" s="257">
        <v>150120.23000000001</v>
      </c>
    </row>
    <row r="4505" spans="3:9" x14ac:dyDescent="0.2">
      <c r="C4505" s="255">
        <v>45837</v>
      </c>
      <c r="D4505" s="256" t="s">
        <v>9961</v>
      </c>
      <c r="E4505" s="256" t="s">
        <v>9962</v>
      </c>
      <c r="F4505" s="256" t="s">
        <v>9958</v>
      </c>
      <c r="H4505" s="257">
        <v>537</v>
      </c>
      <c r="I4505" s="257">
        <v>150657.23000000001</v>
      </c>
    </row>
    <row r="4506" spans="3:9" x14ac:dyDescent="0.2">
      <c r="C4506" s="255">
        <v>45837</v>
      </c>
      <c r="D4506" s="256" t="s">
        <v>9963</v>
      </c>
      <c r="E4506" s="256" t="s">
        <v>9964</v>
      </c>
      <c r="F4506" s="256" t="s">
        <v>9958</v>
      </c>
      <c r="G4506" s="257">
        <v>816</v>
      </c>
      <c r="I4506" s="257">
        <v>149841.23000000001</v>
      </c>
    </row>
    <row r="4507" spans="3:9" x14ac:dyDescent="0.2">
      <c r="C4507" s="255">
        <v>45837</v>
      </c>
      <c r="D4507" s="256" t="s">
        <v>9965</v>
      </c>
      <c r="E4507" s="256" t="s">
        <v>9966</v>
      </c>
      <c r="F4507" s="256" t="s">
        <v>9958</v>
      </c>
      <c r="G4507" s="257">
        <v>140</v>
      </c>
      <c r="I4507" s="257">
        <v>149701.23000000001</v>
      </c>
    </row>
    <row r="4508" spans="3:9" x14ac:dyDescent="0.2">
      <c r="C4508" s="255">
        <v>45837</v>
      </c>
      <c r="D4508" s="256" t="s">
        <v>9967</v>
      </c>
      <c r="E4508" s="256" t="s">
        <v>9968</v>
      </c>
      <c r="F4508" s="256" t="s">
        <v>9958</v>
      </c>
      <c r="G4508" s="257">
        <v>184</v>
      </c>
      <c r="I4508" s="257">
        <v>149517.23000000001</v>
      </c>
    </row>
    <row r="4509" spans="3:9" x14ac:dyDescent="0.2">
      <c r="C4509" s="255">
        <v>45837</v>
      </c>
      <c r="D4509" s="256" t="s">
        <v>9969</v>
      </c>
      <c r="E4509" s="256" t="s">
        <v>9970</v>
      </c>
      <c r="F4509" s="256" t="s">
        <v>9958</v>
      </c>
      <c r="G4509" s="257">
        <v>118.63</v>
      </c>
      <c r="I4509" s="257">
        <v>149398.6</v>
      </c>
    </row>
    <row r="4510" spans="3:9" x14ac:dyDescent="0.2">
      <c r="C4510" s="255">
        <v>45837</v>
      </c>
      <c r="D4510" s="256" t="s">
        <v>9971</v>
      </c>
      <c r="E4510" s="256" t="s">
        <v>9972</v>
      </c>
      <c r="F4510" s="256" t="s">
        <v>9958</v>
      </c>
      <c r="G4510" s="257">
        <v>226.76</v>
      </c>
      <c r="I4510" s="257">
        <v>149171.84</v>
      </c>
    </row>
    <row r="4511" spans="3:9" x14ac:dyDescent="0.2">
      <c r="C4511" s="255">
        <v>45837</v>
      </c>
      <c r="D4511" s="256" t="s">
        <v>9973</v>
      </c>
      <c r="E4511" s="256" t="s">
        <v>9974</v>
      </c>
      <c r="F4511" s="256" t="s">
        <v>9958</v>
      </c>
      <c r="H4511" s="257">
        <v>225</v>
      </c>
      <c r="I4511" s="257">
        <v>149396.84</v>
      </c>
    </row>
    <row r="4512" spans="3:9" x14ac:dyDescent="0.2">
      <c r="C4512" s="255">
        <v>45838</v>
      </c>
      <c r="D4512" s="256" t="s">
        <v>9975</v>
      </c>
      <c r="E4512" s="256" t="s">
        <v>9976</v>
      </c>
      <c r="F4512" s="256" t="s">
        <v>9977</v>
      </c>
      <c r="G4512" s="257">
        <v>22665</v>
      </c>
      <c r="I4512" s="257">
        <v>126731.84</v>
      </c>
    </row>
    <row r="4513" spans="3:10" x14ac:dyDescent="0.2">
      <c r="C4513" s="255">
        <v>45838</v>
      </c>
      <c r="D4513" s="256" t="s">
        <v>9978</v>
      </c>
      <c r="E4513" s="256" t="s">
        <v>9979</v>
      </c>
      <c r="F4513" s="256" t="s">
        <v>9977</v>
      </c>
      <c r="G4513" s="257">
        <v>327.64999999999998</v>
      </c>
      <c r="I4513" s="257">
        <v>126404.19</v>
      </c>
    </row>
    <row r="4514" spans="3:10" x14ac:dyDescent="0.2">
      <c r="C4514" s="255">
        <v>45838</v>
      </c>
      <c r="D4514" s="256" t="s">
        <v>9980</v>
      </c>
      <c r="E4514" s="256" t="s">
        <v>9981</v>
      </c>
      <c r="F4514" s="256" t="s">
        <v>9977</v>
      </c>
      <c r="H4514" s="257">
        <v>327.64999999999998</v>
      </c>
      <c r="I4514" s="257">
        <v>126731.84</v>
      </c>
    </row>
    <row r="4515" spans="3:10" x14ac:dyDescent="0.2">
      <c r="C4515" s="255">
        <v>45838</v>
      </c>
      <c r="D4515" s="256" t="s">
        <v>9982</v>
      </c>
      <c r="E4515" s="256" t="s">
        <v>9983</v>
      </c>
      <c r="F4515" s="256" t="s">
        <v>9977</v>
      </c>
      <c r="G4515" s="257">
        <v>1060.82</v>
      </c>
      <c r="I4515" s="257">
        <v>125671.02</v>
      </c>
    </row>
    <row r="4516" spans="3:10" x14ac:dyDescent="0.2">
      <c r="C4516" s="255">
        <v>45838</v>
      </c>
      <c r="D4516" s="256" t="s">
        <v>9984</v>
      </c>
      <c r="E4516" s="256" t="s">
        <v>9985</v>
      </c>
      <c r="F4516" s="256" t="s">
        <v>9977</v>
      </c>
      <c r="G4516" s="257">
        <v>444</v>
      </c>
      <c r="I4516" s="257">
        <v>125227.02</v>
      </c>
    </row>
    <row r="4517" spans="3:10" x14ac:dyDescent="0.2">
      <c r="C4517" s="255">
        <v>45838</v>
      </c>
      <c r="D4517" s="256" t="s">
        <v>9986</v>
      </c>
      <c r="E4517" s="256" t="s">
        <v>9987</v>
      </c>
      <c r="F4517" s="256" t="s">
        <v>9977</v>
      </c>
      <c r="G4517" s="257">
        <v>633</v>
      </c>
      <c r="I4517" s="257">
        <v>124594.02</v>
      </c>
    </row>
    <row r="4518" spans="3:10" x14ac:dyDescent="0.2">
      <c r="C4518" s="255">
        <v>45838</v>
      </c>
      <c r="D4518" s="256" t="s">
        <v>9988</v>
      </c>
      <c r="E4518" s="256" t="s">
        <v>9989</v>
      </c>
      <c r="F4518" s="256" t="s">
        <v>9977</v>
      </c>
      <c r="G4518" s="257">
        <v>171</v>
      </c>
      <c r="I4518" s="257">
        <v>124423.02</v>
      </c>
    </row>
    <row r="4519" spans="3:10" x14ac:dyDescent="0.2">
      <c r="C4519" s="255">
        <v>45838</v>
      </c>
      <c r="D4519" s="256" t="s">
        <v>9990</v>
      </c>
      <c r="E4519" s="256" t="s">
        <v>9991</v>
      </c>
      <c r="F4519" s="256" t="s">
        <v>9977</v>
      </c>
      <c r="G4519" s="257">
        <v>181.84</v>
      </c>
      <c r="I4519" s="257">
        <v>124241.18</v>
      </c>
    </row>
    <row r="4520" spans="3:10" x14ac:dyDescent="0.2">
      <c r="C4520" s="255">
        <v>45839</v>
      </c>
      <c r="D4520" s="256" t="s">
        <v>9992</v>
      </c>
      <c r="E4520" s="256" t="s">
        <v>335</v>
      </c>
      <c r="F4520" s="256" t="s">
        <v>9977</v>
      </c>
      <c r="H4520" s="257">
        <v>917</v>
      </c>
      <c r="I4520" s="257">
        <v>125158.18</v>
      </c>
      <c r="J4520" s="256" t="s">
        <v>330</v>
      </c>
    </row>
    <row r="4521" spans="3:10" x14ac:dyDescent="0.2">
      <c r="C4521" s="255">
        <v>45839</v>
      </c>
      <c r="D4521" s="256" t="s">
        <v>9993</v>
      </c>
      <c r="E4521" s="256" t="s">
        <v>9994</v>
      </c>
      <c r="F4521" s="256" t="s">
        <v>9995</v>
      </c>
      <c r="G4521" s="257">
        <v>668</v>
      </c>
      <c r="I4521" s="257">
        <v>124490.18</v>
      </c>
    </row>
    <row r="4522" spans="3:10" x14ac:dyDescent="0.2">
      <c r="C4522" s="255">
        <v>45839</v>
      </c>
      <c r="D4522" s="256" t="s">
        <v>9996</v>
      </c>
      <c r="E4522" s="256" t="s">
        <v>9997</v>
      </c>
      <c r="F4522" s="256" t="s">
        <v>9995</v>
      </c>
      <c r="G4522" s="257">
        <v>62</v>
      </c>
      <c r="I4522" s="257">
        <v>124428.18</v>
      </c>
    </row>
    <row r="4523" spans="3:10" x14ac:dyDescent="0.2">
      <c r="C4523" s="255">
        <v>45839</v>
      </c>
      <c r="D4523" s="256" t="s">
        <v>9998</v>
      </c>
      <c r="E4523" s="256" t="s">
        <v>9999</v>
      </c>
      <c r="F4523" s="256" t="s">
        <v>9995</v>
      </c>
      <c r="G4523" s="257">
        <v>46</v>
      </c>
      <c r="I4523" s="257">
        <v>124382.18</v>
      </c>
    </row>
    <row r="4524" spans="3:10" x14ac:dyDescent="0.2">
      <c r="C4524" s="255">
        <v>45839</v>
      </c>
      <c r="D4524" s="256" t="s">
        <v>10000</v>
      </c>
      <c r="E4524" s="256" t="s">
        <v>10001</v>
      </c>
      <c r="F4524" s="256" t="s">
        <v>9995</v>
      </c>
      <c r="G4524" s="257">
        <v>21</v>
      </c>
      <c r="I4524" s="257">
        <v>124361.18</v>
      </c>
    </row>
    <row r="4525" spans="3:10" x14ac:dyDescent="0.2">
      <c r="C4525" s="255">
        <v>45839</v>
      </c>
      <c r="D4525" s="256" t="s">
        <v>10002</v>
      </c>
      <c r="E4525" s="256" t="s">
        <v>10003</v>
      </c>
      <c r="F4525" s="256" t="s">
        <v>9995</v>
      </c>
      <c r="H4525" s="257">
        <v>10</v>
      </c>
      <c r="I4525" s="257">
        <v>124371.18</v>
      </c>
    </row>
    <row r="4526" spans="3:10" x14ac:dyDescent="0.2">
      <c r="C4526" s="255">
        <v>45839</v>
      </c>
      <c r="D4526" s="256" t="s">
        <v>10004</v>
      </c>
      <c r="E4526" s="256" t="s">
        <v>10005</v>
      </c>
      <c r="F4526" s="256" t="s">
        <v>9995</v>
      </c>
      <c r="G4526" s="257">
        <v>26</v>
      </c>
      <c r="I4526" s="257">
        <v>124345.18</v>
      </c>
    </row>
    <row r="4527" spans="3:10" x14ac:dyDescent="0.2">
      <c r="C4527" s="255">
        <v>45839</v>
      </c>
      <c r="D4527" s="256" t="s">
        <v>10006</v>
      </c>
      <c r="E4527" s="256" t="s">
        <v>10007</v>
      </c>
      <c r="F4527" s="256" t="s">
        <v>9995</v>
      </c>
      <c r="H4527" s="257">
        <v>10</v>
      </c>
      <c r="I4527" s="257">
        <v>124355.18</v>
      </c>
    </row>
    <row r="4528" spans="3:10" x14ac:dyDescent="0.2">
      <c r="C4528" s="255">
        <v>45840</v>
      </c>
      <c r="D4528" s="256" t="s">
        <v>10008</v>
      </c>
      <c r="E4528" s="256" t="s">
        <v>10009</v>
      </c>
      <c r="F4528" s="256" t="s">
        <v>10010</v>
      </c>
      <c r="G4528" s="257">
        <v>181.84</v>
      </c>
      <c r="I4528" s="257">
        <v>124173.34</v>
      </c>
    </row>
    <row r="4529" spans="3:9" x14ac:dyDescent="0.2">
      <c r="C4529" s="255">
        <v>45840</v>
      </c>
      <c r="D4529" s="256" t="s">
        <v>10011</v>
      </c>
      <c r="E4529" s="256" t="s">
        <v>10012</v>
      </c>
      <c r="F4529" s="256" t="s">
        <v>10010</v>
      </c>
      <c r="G4529" s="257">
        <v>363.1</v>
      </c>
      <c r="I4529" s="257">
        <v>123810.24000000001</v>
      </c>
    </row>
    <row r="4530" spans="3:9" x14ac:dyDescent="0.2">
      <c r="C4530" s="255">
        <v>45840</v>
      </c>
      <c r="D4530" s="256" t="s">
        <v>10013</v>
      </c>
      <c r="E4530" s="256" t="s">
        <v>10014</v>
      </c>
      <c r="F4530" s="256" t="s">
        <v>10010</v>
      </c>
      <c r="G4530" s="257">
        <v>181.84</v>
      </c>
      <c r="I4530" s="257">
        <v>123628.4</v>
      </c>
    </row>
    <row r="4531" spans="3:9" x14ac:dyDescent="0.2">
      <c r="C4531" s="255">
        <v>45840</v>
      </c>
      <c r="D4531" s="256" t="s">
        <v>10015</v>
      </c>
      <c r="E4531" s="256" t="s">
        <v>10016</v>
      </c>
      <c r="F4531" s="256" t="s">
        <v>10010</v>
      </c>
      <c r="G4531" s="257">
        <v>34</v>
      </c>
      <c r="I4531" s="257">
        <v>123594.4</v>
      </c>
    </row>
    <row r="4532" spans="3:9" x14ac:dyDescent="0.2">
      <c r="C4532" s="255">
        <v>45840</v>
      </c>
      <c r="D4532" s="256" t="s">
        <v>10017</v>
      </c>
      <c r="E4532" s="256" t="s">
        <v>10018</v>
      </c>
      <c r="F4532" s="256" t="s">
        <v>10010</v>
      </c>
      <c r="G4532" s="257">
        <v>40</v>
      </c>
      <c r="I4532" s="257">
        <v>123554.4</v>
      </c>
    </row>
    <row r="4533" spans="3:9" x14ac:dyDescent="0.2">
      <c r="C4533" s="255">
        <v>45840</v>
      </c>
      <c r="D4533" s="256" t="s">
        <v>10019</v>
      </c>
      <c r="E4533" s="256" t="s">
        <v>10020</v>
      </c>
      <c r="F4533" s="256" t="s">
        <v>10010</v>
      </c>
      <c r="H4533" s="257">
        <v>5</v>
      </c>
      <c r="I4533" s="257">
        <v>123559.4</v>
      </c>
    </row>
    <row r="4534" spans="3:9" x14ac:dyDescent="0.2">
      <c r="C4534" s="255">
        <v>45840</v>
      </c>
      <c r="D4534" s="256" t="s">
        <v>10021</v>
      </c>
      <c r="E4534" s="256" t="s">
        <v>10022</v>
      </c>
      <c r="F4534" s="256" t="s">
        <v>10010</v>
      </c>
      <c r="G4534" s="257">
        <v>70</v>
      </c>
      <c r="I4534" s="257">
        <v>123489.4</v>
      </c>
    </row>
    <row r="4535" spans="3:9" x14ac:dyDescent="0.2">
      <c r="C4535" s="255">
        <v>45840</v>
      </c>
      <c r="D4535" s="256" t="s">
        <v>10023</v>
      </c>
      <c r="E4535" s="256" t="s">
        <v>10024</v>
      </c>
      <c r="F4535" s="256" t="s">
        <v>10010</v>
      </c>
      <c r="G4535" s="257">
        <v>35</v>
      </c>
      <c r="I4535" s="257">
        <v>123454.39999999999</v>
      </c>
    </row>
    <row r="4536" spans="3:9" x14ac:dyDescent="0.2">
      <c r="C4536" s="255">
        <v>45841</v>
      </c>
      <c r="D4536" s="256" t="s">
        <v>10025</v>
      </c>
      <c r="E4536" s="256" t="s">
        <v>10026</v>
      </c>
      <c r="F4536" s="256" t="s">
        <v>10027</v>
      </c>
      <c r="G4536" s="257">
        <v>165.95</v>
      </c>
      <c r="I4536" s="257">
        <v>123288.45</v>
      </c>
    </row>
    <row r="4537" spans="3:9" x14ac:dyDescent="0.2">
      <c r="C4537" s="255">
        <v>45841</v>
      </c>
      <c r="D4537" s="256" t="s">
        <v>10028</v>
      </c>
      <c r="E4537" s="256" t="s">
        <v>10029</v>
      </c>
      <c r="F4537" s="256" t="s">
        <v>10027</v>
      </c>
      <c r="G4537" s="257">
        <v>159</v>
      </c>
      <c r="I4537" s="257">
        <v>123129.45</v>
      </c>
    </row>
    <row r="4538" spans="3:9" x14ac:dyDescent="0.2">
      <c r="C4538" s="255">
        <v>45841</v>
      </c>
      <c r="D4538" s="256" t="s">
        <v>10030</v>
      </c>
      <c r="E4538" s="256" t="s">
        <v>10031</v>
      </c>
      <c r="F4538" s="256" t="s">
        <v>10027</v>
      </c>
      <c r="G4538" s="257">
        <v>210</v>
      </c>
      <c r="I4538" s="257">
        <v>122919.45</v>
      </c>
    </row>
    <row r="4539" spans="3:9" x14ac:dyDescent="0.2">
      <c r="C4539" s="255">
        <v>45842</v>
      </c>
      <c r="D4539" s="256" t="s">
        <v>10032</v>
      </c>
      <c r="E4539" s="256" t="s">
        <v>10033</v>
      </c>
      <c r="F4539" s="256" t="s">
        <v>10034</v>
      </c>
      <c r="H4539" s="257">
        <v>10</v>
      </c>
      <c r="I4539" s="257">
        <v>122929.45</v>
      </c>
    </row>
    <row r="4540" spans="3:9" x14ac:dyDescent="0.2">
      <c r="C4540" s="255">
        <v>45842</v>
      </c>
      <c r="D4540" s="256" t="s">
        <v>10035</v>
      </c>
      <c r="E4540" s="256" t="s">
        <v>10036</v>
      </c>
      <c r="F4540" s="256" t="s">
        <v>10034</v>
      </c>
      <c r="G4540" s="257">
        <v>40</v>
      </c>
      <c r="I4540" s="257">
        <v>122889.45</v>
      </c>
    </row>
    <row r="4541" spans="3:9" x14ac:dyDescent="0.2">
      <c r="C4541" s="255">
        <v>45842</v>
      </c>
      <c r="D4541" s="256" t="s">
        <v>10037</v>
      </c>
      <c r="E4541" s="256" t="s">
        <v>10038</v>
      </c>
      <c r="F4541" s="256" t="s">
        <v>10034</v>
      </c>
      <c r="G4541" s="257">
        <v>84</v>
      </c>
      <c r="I4541" s="257">
        <v>122805.45</v>
      </c>
    </row>
    <row r="4542" spans="3:9" x14ac:dyDescent="0.2">
      <c r="C4542" s="255">
        <v>45842</v>
      </c>
      <c r="D4542" s="256" t="s">
        <v>10039</v>
      </c>
      <c r="E4542" s="256" t="s">
        <v>10040</v>
      </c>
      <c r="F4542" s="256" t="s">
        <v>10034</v>
      </c>
      <c r="G4542" s="257">
        <v>20</v>
      </c>
      <c r="I4542" s="257">
        <v>122785.45</v>
      </c>
    </row>
    <row r="4543" spans="3:9" x14ac:dyDescent="0.2">
      <c r="C4543" s="255">
        <v>45842</v>
      </c>
      <c r="D4543" s="256" t="s">
        <v>10041</v>
      </c>
      <c r="E4543" s="256" t="s">
        <v>10042</v>
      </c>
      <c r="F4543" s="256" t="s">
        <v>10034</v>
      </c>
      <c r="G4543" s="257">
        <v>60</v>
      </c>
      <c r="I4543" s="257">
        <v>122725.45</v>
      </c>
    </row>
    <row r="4544" spans="3:9" x14ac:dyDescent="0.2">
      <c r="C4544" s="255">
        <v>45842</v>
      </c>
      <c r="D4544" s="256" t="s">
        <v>10043</v>
      </c>
      <c r="E4544" s="256" t="s">
        <v>10044</v>
      </c>
      <c r="F4544" s="256" t="s">
        <v>10034</v>
      </c>
      <c r="H4544" s="257">
        <v>60</v>
      </c>
      <c r="I4544" s="257">
        <v>122785.45</v>
      </c>
    </row>
    <row r="4545" spans="3:9" x14ac:dyDescent="0.2">
      <c r="C4545" s="255">
        <v>45843</v>
      </c>
      <c r="D4545" s="256" t="s">
        <v>10045</v>
      </c>
      <c r="E4545" s="256" t="s">
        <v>10046</v>
      </c>
      <c r="F4545" s="256" t="s">
        <v>10047</v>
      </c>
      <c r="H4545" s="257">
        <v>1200</v>
      </c>
      <c r="I4545" s="257">
        <v>123985.45</v>
      </c>
    </row>
    <row r="4546" spans="3:9" x14ac:dyDescent="0.2">
      <c r="C4546" s="255">
        <v>45843</v>
      </c>
      <c r="D4546" s="256" t="s">
        <v>10048</v>
      </c>
      <c r="E4546" s="256" t="s">
        <v>10049</v>
      </c>
      <c r="F4546" s="256" t="s">
        <v>10047</v>
      </c>
      <c r="G4546" s="257">
        <v>71</v>
      </c>
      <c r="I4546" s="257">
        <v>123914.45</v>
      </c>
    </row>
    <row r="4547" spans="3:9" x14ac:dyDescent="0.2">
      <c r="C4547" s="255">
        <v>45843</v>
      </c>
      <c r="D4547" s="256" t="s">
        <v>10050</v>
      </c>
      <c r="E4547" s="256" t="s">
        <v>10051</v>
      </c>
      <c r="F4547" s="256" t="s">
        <v>10047</v>
      </c>
      <c r="G4547" s="257">
        <v>29</v>
      </c>
      <c r="I4547" s="257">
        <v>123885.45</v>
      </c>
    </row>
    <row r="4548" spans="3:9" x14ac:dyDescent="0.2">
      <c r="C4548" s="255">
        <v>45843</v>
      </c>
      <c r="D4548" s="256" t="s">
        <v>10052</v>
      </c>
      <c r="E4548" s="256" t="s">
        <v>10053</v>
      </c>
      <c r="F4548" s="256" t="s">
        <v>10047</v>
      </c>
      <c r="G4548" s="257">
        <v>76</v>
      </c>
      <c r="I4548" s="257">
        <v>123809.45</v>
      </c>
    </row>
    <row r="4549" spans="3:9" x14ac:dyDescent="0.2">
      <c r="C4549" s="255">
        <v>45843</v>
      </c>
      <c r="D4549" s="256" t="s">
        <v>10054</v>
      </c>
      <c r="E4549" s="256" t="s">
        <v>10055</v>
      </c>
      <c r="F4549" s="256" t="s">
        <v>10047</v>
      </c>
      <c r="G4549" s="257">
        <v>157</v>
      </c>
      <c r="I4549" s="257">
        <v>123652.45</v>
      </c>
    </row>
    <row r="4550" spans="3:9" x14ac:dyDescent="0.2">
      <c r="C4550" s="255">
        <v>45843</v>
      </c>
      <c r="D4550" s="256" t="s">
        <v>10056</v>
      </c>
      <c r="E4550" s="256" t="s">
        <v>10057</v>
      </c>
      <c r="F4550" s="256" t="s">
        <v>10047</v>
      </c>
      <c r="G4550" s="257">
        <v>325</v>
      </c>
      <c r="I4550" s="257">
        <v>123327.45</v>
      </c>
    </row>
    <row r="4551" spans="3:9" x14ac:dyDescent="0.2">
      <c r="C4551" s="255">
        <v>45843</v>
      </c>
      <c r="D4551" s="256" t="s">
        <v>10058</v>
      </c>
      <c r="E4551" s="256" t="s">
        <v>10059</v>
      </c>
      <c r="F4551" s="256" t="s">
        <v>10047</v>
      </c>
      <c r="G4551" s="257">
        <v>302.63</v>
      </c>
      <c r="I4551" s="257">
        <v>123024.82</v>
      </c>
    </row>
    <row r="4552" spans="3:9" x14ac:dyDescent="0.2">
      <c r="C4552" s="255">
        <v>45844</v>
      </c>
      <c r="D4552" s="256" t="s">
        <v>10060</v>
      </c>
      <c r="E4552" s="256" t="s">
        <v>10061</v>
      </c>
      <c r="F4552" s="256" t="s">
        <v>10062</v>
      </c>
      <c r="G4552" s="257">
        <v>147</v>
      </c>
      <c r="I4552" s="257">
        <v>122877.82</v>
      </c>
    </row>
    <row r="4553" spans="3:9" x14ac:dyDescent="0.2">
      <c r="C4553" s="255">
        <v>45844</v>
      </c>
      <c r="D4553" s="256" t="s">
        <v>10063</v>
      </c>
      <c r="E4553" s="256" t="s">
        <v>10064</v>
      </c>
      <c r="F4553" s="256" t="s">
        <v>10062</v>
      </c>
      <c r="G4553" s="257">
        <v>3331.02</v>
      </c>
      <c r="I4553" s="257">
        <v>119546.8</v>
      </c>
    </row>
    <row r="4554" spans="3:9" x14ac:dyDescent="0.2">
      <c r="C4554" s="255">
        <v>45844</v>
      </c>
      <c r="D4554" s="256" t="s">
        <v>10065</v>
      </c>
      <c r="E4554" s="256" t="s">
        <v>10066</v>
      </c>
      <c r="F4554" s="256" t="s">
        <v>10062</v>
      </c>
      <c r="G4554" s="257">
        <v>177</v>
      </c>
      <c r="I4554" s="257">
        <v>119369.8</v>
      </c>
    </row>
    <row r="4555" spans="3:9" x14ac:dyDescent="0.2">
      <c r="C4555" s="255">
        <v>45844</v>
      </c>
      <c r="D4555" s="256" t="s">
        <v>10067</v>
      </c>
      <c r="E4555" s="256" t="s">
        <v>10068</v>
      </c>
      <c r="F4555" s="256" t="s">
        <v>10062</v>
      </c>
      <c r="G4555" s="257">
        <v>75</v>
      </c>
      <c r="I4555" s="257">
        <v>119294.8</v>
      </c>
    </row>
    <row r="4556" spans="3:9" x14ac:dyDescent="0.2">
      <c r="C4556" s="255">
        <v>45845</v>
      </c>
      <c r="D4556" s="256" t="s">
        <v>10069</v>
      </c>
      <c r="E4556" s="256" t="s">
        <v>10070</v>
      </c>
      <c r="F4556" s="256" t="s">
        <v>10071</v>
      </c>
      <c r="H4556" s="257">
        <v>1000</v>
      </c>
      <c r="I4556" s="257">
        <v>120294.8</v>
      </c>
    </row>
    <row r="4557" spans="3:9" x14ac:dyDescent="0.2">
      <c r="C4557" s="255">
        <v>45845</v>
      </c>
      <c r="D4557" s="256" t="s">
        <v>10072</v>
      </c>
      <c r="E4557" s="256" t="s">
        <v>10073</v>
      </c>
      <c r="F4557" s="256" t="s">
        <v>10071</v>
      </c>
      <c r="G4557" s="257">
        <v>67</v>
      </c>
      <c r="I4557" s="257">
        <v>120227.8</v>
      </c>
    </row>
    <row r="4558" spans="3:9" x14ac:dyDescent="0.2">
      <c r="C4558" s="255">
        <v>45845</v>
      </c>
      <c r="D4558" s="256" t="s">
        <v>10074</v>
      </c>
      <c r="E4558" s="256" t="s">
        <v>10075</v>
      </c>
      <c r="F4558" s="256" t="s">
        <v>10071</v>
      </c>
      <c r="G4558" s="257">
        <v>22</v>
      </c>
      <c r="I4558" s="257">
        <v>120205.8</v>
      </c>
    </row>
    <row r="4559" spans="3:9" x14ac:dyDescent="0.2">
      <c r="C4559" s="255">
        <v>45845</v>
      </c>
      <c r="D4559" s="256" t="s">
        <v>10076</v>
      </c>
      <c r="E4559" s="256" t="s">
        <v>10077</v>
      </c>
      <c r="F4559" s="256" t="s">
        <v>10071</v>
      </c>
      <c r="G4559" s="257">
        <v>161.94999999999999</v>
      </c>
      <c r="I4559" s="257">
        <v>120043.85</v>
      </c>
    </row>
    <row r="4560" spans="3:9" x14ac:dyDescent="0.2">
      <c r="C4560" s="255">
        <v>45846</v>
      </c>
      <c r="D4560" s="256" t="s">
        <v>10078</v>
      </c>
      <c r="E4560" s="256" t="s">
        <v>10079</v>
      </c>
      <c r="F4560" s="256" t="s">
        <v>10080</v>
      </c>
      <c r="G4560" s="257">
        <v>206.88</v>
      </c>
      <c r="I4560" s="257">
        <v>119836.97</v>
      </c>
    </row>
    <row r="4561" spans="3:9" x14ac:dyDescent="0.2">
      <c r="C4561" s="255">
        <v>45846</v>
      </c>
      <c r="D4561" s="256" t="s">
        <v>10081</v>
      </c>
      <c r="E4561" s="256" t="s">
        <v>10082</v>
      </c>
      <c r="F4561" s="256" t="s">
        <v>10080</v>
      </c>
      <c r="G4561" s="257">
        <v>209.99</v>
      </c>
      <c r="I4561" s="257">
        <v>119626.98</v>
      </c>
    </row>
    <row r="4562" spans="3:9" x14ac:dyDescent="0.2">
      <c r="C4562" s="255">
        <v>45847</v>
      </c>
      <c r="D4562" s="256" t="s">
        <v>10083</v>
      </c>
      <c r="E4562" s="256" t="s">
        <v>10084</v>
      </c>
      <c r="F4562" s="256" t="s">
        <v>10085</v>
      </c>
      <c r="G4562" s="257">
        <v>100</v>
      </c>
      <c r="I4562" s="257">
        <v>119526.98</v>
      </c>
    </row>
    <row r="4563" spans="3:9" x14ac:dyDescent="0.2">
      <c r="C4563" s="255">
        <v>45847</v>
      </c>
      <c r="D4563" s="256" t="s">
        <v>10086</v>
      </c>
      <c r="E4563" s="256" t="s">
        <v>10087</v>
      </c>
      <c r="F4563" s="256" t="s">
        <v>10085</v>
      </c>
      <c r="G4563" s="257">
        <v>254</v>
      </c>
      <c r="I4563" s="257">
        <v>119272.98</v>
      </c>
    </row>
    <row r="4564" spans="3:9" x14ac:dyDescent="0.2">
      <c r="C4564" s="255">
        <v>45847</v>
      </c>
      <c r="D4564" s="256" t="s">
        <v>10088</v>
      </c>
      <c r="E4564" s="256" t="s">
        <v>10089</v>
      </c>
      <c r="F4564" s="256" t="s">
        <v>10085</v>
      </c>
      <c r="G4564" s="257">
        <v>65</v>
      </c>
      <c r="I4564" s="257">
        <v>119207.98</v>
      </c>
    </row>
    <row r="4565" spans="3:9" x14ac:dyDescent="0.2">
      <c r="C4565" s="255">
        <v>45847</v>
      </c>
      <c r="D4565" s="256" t="s">
        <v>10090</v>
      </c>
      <c r="E4565" s="256" t="s">
        <v>10091</v>
      </c>
      <c r="F4565" s="256" t="s">
        <v>10085</v>
      </c>
      <c r="G4565" s="257">
        <v>52</v>
      </c>
      <c r="I4565" s="257">
        <v>119155.98</v>
      </c>
    </row>
    <row r="4566" spans="3:9" x14ac:dyDescent="0.2">
      <c r="C4566" s="255">
        <v>45847</v>
      </c>
      <c r="D4566" s="256" t="s">
        <v>10092</v>
      </c>
      <c r="E4566" s="256" t="s">
        <v>10093</v>
      </c>
      <c r="F4566" s="256" t="s">
        <v>10085</v>
      </c>
      <c r="G4566" s="257">
        <v>23</v>
      </c>
      <c r="I4566" s="257">
        <v>119132.98</v>
      </c>
    </row>
    <row r="4567" spans="3:9" x14ac:dyDescent="0.2">
      <c r="C4567" s="255">
        <v>45847</v>
      </c>
      <c r="D4567" s="256" t="s">
        <v>10094</v>
      </c>
      <c r="E4567" s="256" t="s">
        <v>10095</v>
      </c>
      <c r="F4567" s="256" t="s">
        <v>10085</v>
      </c>
      <c r="G4567" s="257">
        <v>150</v>
      </c>
      <c r="I4567" s="257">
        <v>118982.98</v>
      </c>
    </row>
    <row r="4568" spans="3:9" x14ac:dyDescent="0.2">
      <c r="C4568" s="255">
        <v>45847</v>
      </c>
      <c r="D4568" s="256" t="s">
        <v>10096</v>
      </c>
      <c r="E4568" s="256" t="s">
        <v>10097</v>
      </c>
      <c r="F4568" s="256" t="s">
        <v>10085</v>
      </c>
      <c r="G4568" s="257">
        <v>110</v>
      </c>
      <c r="I4568" s="257">
        <v>118872.98</v>
      </c>
    </row>
    <row r="4569" spans="3:9" x14ac:dyDescent="0.2">
      <c r="C4569" s="255">
        <v>45847</v>
      </c>
      <c r="D4569" s="256" t="s">
        <v>10098</v>
      </c>
      <c r="E4569" s="256" t="s">
        <v>10099</v>
      </c>
      <c r="F4569" s="256" t="s">
        <v>10085</v>
      </c>
      <c r="G4569" s="257">
        <v>68</v>
      </c>
      <c r="I4569" s="257">
        <v>118804.98</v>
      </c>
    </row>
    <row r="4570" spans="3:9" x14ac:dyDescent="0.2">
      <c r="C4570" s="255">
        <v>45847</v>
      </c>
      <c r="D4570" s="256" t="s">
        <v>10100</v>
      </c>
      <c r="E4570" s="256" t="s">
        <v>10101</v>
      </c>
      <c r="F4570" s="256" t="s">
        <v>10085</v>
      </c>
      <c r="G4570" s="257">
        <v>165</v>
      </c>
      <c r="I4570" s="257">
        <v>118639.98</v>
      </c>
    </row>
    <row r="4571" spans="3:9" x14ac:dyDescent="0.2">
      <c r="C4571" s="255">
        <v>45847</v>
      </c>
      <c r="D4571" s="256" t="s">
        <v>10102</v>
      </c>
      <c r="E4571" s="256" t="s">
        <v>10103</v>
      </c>
      <c r="F4571" s="256" t="s">
        <v>10085</v>
      </c>
      <c r="G4571" s="257">
        <v>86</v>
      </c>
      <c r="I4571" s="257">
        <v>118553.98</v>
      </c>
    </row>
    <row r="4572" spans="3:9" x14ac:dyDescent="0.2">
      <c r="C4572" s="255">
        <v>45847</v>
      </c>
      <c r="D4572" s="256" t="s">
        <v>10104</v>
      </c>
      <c r="E4572" s="256" t="s">
        <v>10105</v>
      </c>
      <c r="F4572" s="256" t="s">
        <v>10085</v>
      </c>
      <c r="G4572" s="257">
        <v>318.08999999999997</v>
      </c>
      <c r="I4572" s="257">
        <v>118235.89</v>
      </c>
    </row>
    <row r="4573" spans="3:9" x14ac:dyDescent="0.2">
      <c r="C4573" s="255">
        <v>45848</v>
      </c>
      <c r="D4573" s="256" t="s">
        <v>10106</v>
      </c>
      <c r="E4573" s="256" t="s">
        <v>10107</v>
      </c>
      <c r="F4573" s="256" t="s">
        <v>10108</v>
      </c>
      <c r="G4573" s="257">
        <v>62</v>
      </c>
      <c r="I4573" s="257">
        <v>118173.89</v>
      </c>
    </row>
    <row r="4574" spans="3:9" x14ac:dyDescent="0.2">
      <c r="C4574" s="255">
        <v>45848</v>
      </c>
      <c r="D4574" s="256" t="s">
        <v>10109</v>
      </c>
      <c r="E4574" s="256" t="s">
        <v>10110</v>
      </c>
      <c r="F4574" s="256" t="s">
        <v>10108</v>
      </c>
      <c r="G4574" s="257">
        <v>30</v>
      </c>
      <c r="I4574" s="257">
        <v>118143.89</v>
      </c>
    </row>
    <row r="4575" spans="3:9" x14ac:dyDescent="0.2">
      <c r="C4575" s="255">
        <v>45848</v>
      </c>
      <c r="D4575" s="256" t="s">
        <v>10111</v>
      </c>
      <c r="E4575" s="256" t="s">
        <v>10112</v>
      </c>
      <c r="F4575" s="256" t="s">
        <v>10108</v>
      </c>
      <c r="G4575" s="257">
        <v>234</v>
      </c>
      <c r="I4575" s="257">
        <v>117909.89</v>
      </c>
    </row>
    <row r="4576" spans="3:9" x14ac:dyDescent="0.2">
      <c r="C4576" s="255">
        <v>45848</v>
      </c>
      <c r="D4576" s="256" t="s">
        <v>10113</v>
      </c>
      <c r="E4576" s="256" t="s">
        <v>10114</v>
      </c>
      <c r="F4576" s="256" t="s">
        <v>10108</v>
      </c>
      <c r="G4576" s="257">
        <v>750</v>
      </c>
      <c r="I4576" s="257">
        <v>117159.89</v>
      </c>
    </row>
    <row r="4577" spans="3:9" x14ac:dyDescent="0.2">
      <c r="C4577" s="255">
        <v>45849</v>
      </c>
      <c r="D4577" s="256" t="s">
        <v>10115</v>
      </c>
      <c r="E4577" s="256" t="s">
        <v>10116</v>
      </c>
      <c r="F4577" s="256" t="s">
        <v>10117</v>
      </c>
      <c r="H4577" s="257">
        <v>403</v>
      </c>
      <c r="I4577" s="257">
        <v>117562.89</v>
      </c>
    </row>
    <row r="4578" spans="3:9" x14ac:dyDescent="0.2">
      <c r="C4578" s="255">
        <v>45849</v>
      </c>
      <c r="D4578" s="256" t="s">
        <v>10118</v>
      </c>
      <c r="E4578" s="256" t="s">
        <v>10119</v>
      </c>
      <c r="F4578" s="256" t="s">
        <v>10117</v>
      </c>
      <c r="G4578" s="257">
        <v>68</v>
      </c>
      <c r="I4578" s="257">
        <v>117494.89</v>
      </c>
    </row>
    <row r="4579" spans="3:9" x14ac:dyDescent="0.2">
      <c r="C4579" s="255">
        <v>45849</v>
      </c>
      <c r="D4579" s="256" t="s">
        <v>10120</v>
      </c>
      <c r="E4579" s="256" t="s">
        <v>10121</v>
      </c>
      <c r="F4579" s="256" t="s">
        <v>10117</v>
      </c>
      <c r="G4579" s="257">
        <v>45</v>
      </c>
      <c r="I4579" s="257">
        <v>117449.89</v>
      </c>
    </row>
    <row r="4580" spans="3:9" x14ac:dyDescent="0.2">
      <c r="C4580" s="255">
        <v>45849</v>
      </c>
      <c r="D4580" s="256" t="s">
        <v>10122</v>
      </c>
      <c r="E4580" s="256" t="s">
        <v>10123</v>
      </c>
      <c r="F4580" s="256" t="s">
        <v>10117</v>
      </c>
      <c r="G4580" s="257">
        <v>5</v>
      </c>
      <c r="I4580" s="257">
        <v>117444.89</v>
      </c>
    </row>
    <row r="4581" spans="3:9" x14ac:dyDescent="0.2">
      <c r="C4581" s="255">
        <v>45849</v>
      </c>
      <c r="D4581" s="256" t="s">
        <v>10124</v>
      </c>
      <c r="E4581" s="256" t="s">
        <v>10125</v>
      </c>
      <c r="F4581" s="256" t="s">
        <v>10117</v>
      </c>
      <c r="G4581" s="257">
        <v>40</v>
      </c>
      <c r="I4581" s="257">
        <v>117404.89</v>
      </c>
    </row>
    <row r="4582" spans="3:9" x14ac:dyDescent="0.2">
      <c r="C4582" s="255">
        <v>45850</v>
      </c>
      <c r="D4582" s="256" t="s">
        <v>10126</v>
      </c>
      <c r="E4582" s="256" t="s">
        <v>10127</v>
      </c>
      <c r="F4582" s="256" t="s">
        <v>10128</v>
      </c>
      <c r="G4582" s="257">
        <v>169</v>
      </c>
      <c r="I4582" s="257">
        <v>117235.89</v>
      </c>
    </row>
    <row r="4583" spans="3:9" x14ac:dyDescent="0.2">
      <c r="C4583" s="255">
        <v>45850</v>
      </c>
      <c r="D4583" s="256" t="s">
        <v>10129</v>
      </c>
      <c r="E4583" s="256" t="s">
        <v>10130</v>
      </c>
      <c r="F4583" s="256" t="s">
        <v>10128</v>
      </c>
      <c r="G4583" s="257">
        <v>75</v>
      </c>
      <c r="I4583" s="257">
        <v>117160.89</v>
      </c>
    </row>
    <row r="4584" spans="3:9" x14ac:dyDescent="0.2">
      <c r="C4584" s="255">
        <v>45850</v>
      </c>
      <c r="D4584" s="256" t="s">
        <v>10131</v>
      </c>
      <c r="E4584" s="256" t="s">
        <v>10132</v>
      </c>
      <c r="F4584" s="256" t="s">
        <v>10128</v>
      </c>
      <c r="H4584" s="257">
        <v>86900</v>
      </c>
      <c r="I4584" s="257">
        <v>204060.89</v>
      </c>
    </row>
    <row r="4585" spans="3:9" x14ac:dyDescent="0.2">
      <c r="C4585" s="255">
        <v>45850</v>
      </c>
      <c r="D4585" s="256" t="s">
        <v>10133</v>
      </c>
      <c r="E4585" s="256" t="s">
        <v>10134</v>
      </c>
      <c r="F4585" s="256" t="s">
        <v>10135</v>
      </c>
      <c r="G4585" s="257">
        <v>90</v>
      </c>
      <c r="I4585" s="257">
        <v>203970.89</v>
      </c>
    </row>
    <row r="4586" spans="3:9" x14ac:dyDescent="0.2">
      <c r="C4586" s="255">
        <v>45851</v>
      </c>
      <c r="D4586" s="256" t="s">
        <v>10136</v>
      </c>
      <c r="E4586" s="256" t="s">
        <v>10137</v>
      </c>
      <c r="F4586" s="256" t="s">
        <v>10135</v>
      </c>
      <c r="G4586" s="257">
        <v>68.98</v>
      </c>
      <c r="I4586" s="257">
        <v>203901.91</v>
      </c>
    </row>
    <row r="4587" spans="3:9" x14ac:dyDescent="0.2">
      <c r="C4587" s="255">
        <v>45851</v>
      </c>
      <c r="D4587" s="256" t="s">
        <v>10138</v>
      </c>
      <c r="E4587" s="256" t="s">
        <v>10139</v>
      </c>
      <c r="F4587" s="256" t="s">
        <v>10135</v>
      </c>
      <c r="G4587" s="257">
        <v>129</v>
      </c>
      <c r="I4587" s="257">
        <v>203772.91</v>
      </c>
    </row>
    <row r="4588" spans="3:9" x14ac:dyDescent="0.2">
      <c r="C4588" s="255">
        <v>45851</v>
      </c>
      <c r="D4588" s="256" t="s">
        <v>10140</v>
      </c>
      <c r="E4588" s="256" t="s">
        <v>10141</v>
      </c>
      <c r="F4588" s="256" t="s">
        <v>10135</v>
      </c>
      <c r="G4588" s="257">
        <v>58.99</v>
      </c>
      <c r="I4588" s="257">
        <v>203713.92000000001</v>
      </c>
    </row>
    <row r="4589" spans="3:9" x14ac:dyDescent="0.2">
      <c r="C4589" s="255">
        <v>45851</v>
      </c>
      <c r="D4589" s="256" t="s">
        <v>10142</v>
      </c>
      <c r="E4589" s="256" t="s">
        <v>10143</v>
      </c>
      <c r="F4589" s="256" t="s">
        <v>10135</v>
      </c>
      <c r="G4589" s="257">
        <v>372</v>
      </c>
      <c r="I4589" s="257">
        <v>203341.92</v>
      </c>
    </row>
    <row r="4590" spans="3:9" x14ac:dyDescent="0.2">
      <c r="C4590" s="255">
        <v>45851</v>
      </c>
      <c r="D4590" s="256" t="s">
        <v>10144</v>
      </c>
      <c r="E4590" s="256" t="s">
        <v>10145</v>
      </c>
      <c r="F4590" s="256" t="s">
        <v>10135</v>
      </c>
      <c r="G4590" s="257">
        <v>80</v>
      </c>
      <c r="I4590" s="257">
        <v>203261.92</v>
      </c>
    </row>
    <row r="4591" spans="3:9" x14ac:dyDescent="0.2">
      <c r="C4591" s="255">
        <v>45851</v>
      </c>
      <c r="D4591" s="256" t="s">
        <v>10146</v>
      </c>
      <c r="E4591" s="256" t="s">
        <v>10147</v>
      </c>
      <c r="F4591" s="256" t="s">
        <v>10135</v>
      </c>
      <c r="G4591" s="257">
        <v>72</v>
      </c>
      <c r="I4591" s="257">
        <v>203189.92</v>
      </c>
    </row>
    <row r="4592" spans="3:9" x14ac:dyDescent="0.2">
      <c r="C4592" s="255">
        <v>45852</v>
      </c>
      <c r="D4592" s="256" t="s">
        <v>10148</v>
      </c>
      <c r="E4592" s="256" t="s">
        <v>10149</v>
      </c>
      <c r="F4592" s="256" t="s">
        <v>10150</v>
      </c>
      <c r="G4592" s="257">
        <v>40</v>
      </c>
      <c r="I4592" s="257">
        <v>203149.92</v>
      </c>
    </row>
    <row r="4593" spans="3:9" x14ac:dyDescent="0.2">
      <c r="C4593" s="255">
        <v>45852</v>
      </c>
      <c r="D4593" s="256" t="s">
        <v>10151</v>
      </c>
      <c r="E4593" s="256" t="s">
        <v>10152</v>
      </c>
      <c r="F4593" s="256" t="s">
        <v>10150</v>
      </c>
      <c r="G4593" s="257">
        <v>60</v>
      </c>
      <c r="I4593" s="257">
        <v>203089.92000000001</v>
      </c>
    </row>
    <row r="4594" spans="3:9" x14ac:dyDescent="0.2">
      <c r="C4594" s="255">
        <v>45852</v>
      </c>
      <c r="D4594" s="256" t="s">
        <v>10153</v>
      </c>
      <c r="E4594" s="256" t="s">
        <v>10154</v>
      </c>
      <c r="F4594" s="256" t="s">
        <v>10150</v>
      </c>
      <c r="G4594" s="257">
        <v>86</v>
      </c>
      <c r="I4594" s="257">
        <v>203003.92</v>
      </c>
    </row>
    <row r="4595" spans="3:9" x14ac:dyDescent="0.2">
      <c r="C4595" s="255">
        <v>45852</v>
      </c>
      <c r="D4595" s="256" t="s">
        <v>10155</v>
      </c>
      <c r="E4595" s="256" t="s">
        <v>10156</v>
      </c>
      <c r="F4595" s="256" t="s">
        <v>10150</v>
      </c>
      <c r="G4595" s="257">
        <v>10</v>
      </c>
      <c r="I4595" s="257">
        <v>202993.92000000001</v>
      </c>
    </row>
    <row r="4596" spans="3:9" x14ac:dyDescent="0.2">
      <c r="C4596" s="255">
        <v>45853</v>
      </c>
      <c r="D4596" s="256" t="s">
        <v>10157</v>
      </c>
      <c r="E4596" s="256" t="s">
        <v>10158</v>
      </c>
      <c r="F4596" s="256" t="s">
        <v>10159</v>
      </c>
      <c r="G4596" s="257">
        <v>92</v>
      </c>
      <c r="I4596" s="257">
        <v>202901.92</v>
      </c>
    </row>
    <row r="4597" spans="3:9" x14ac:dyDescent="0.2">
      <c r="C4597" s="255">
        <v>45853</v>
      </c>
      <c r="D4597" s="256" t="s">
        <v>10160</v>
      </c>
      <c r="E4597" s="256" t="s">
        <v>10161</v>
      </c>
      <c r="F4597" s="256" t="s">
        <v>10159</v>
      </c>
      <c r="G4597" s="257">
        <v>101</v>
      </c>
      <c r="I4597" s="257">
        <v>202800.92</v>
      </c>
    </row>
    <row r="4598" spans="3:9" x14ac:dyDescent="0.2">
      <c r="C4598" s="255">
        <v>45853</v>
      </c>
      <c r="D4598" s="256" t="s">
        <v>10162</v>
      </c>
      <c r="E4598" s="256" t="s">
        <v>10163</v>
      </c>
      <c r="F4598" s="256" t="s">
        <v>10159</v>
      </c>
      <c r="G4598" s="257">
        <v>90</v>
      </c>
      <c r="I4598" s="257">
        <v>202710.92</v>
      </c>
    </row>
    <row r="4599" spans="3:9" x14ac:dyDescent="0.2">
      <c r="C4599" s="255">
        <v>45853</v>
      </c>
      <c r="D4599" s="256" t="s">
        <v>10164</v>
      </c>
      <c r="E4599" s="256" t="s">
        <v>10165</v>
      </c>
      <c r="F4599" s="256" t="s">
        <v>10166</v>
      </c>
      <c r="H4599" s="257">
        <v>400</v>
      </c>
      <c r="I4599" s="257">
        <v>203110.92</v>
      </c>
    </row>
    <row r="4600" spans="3:9" x14ac:dyDescent="0.2">
      <c r="C4600" s="255">
        <v>45854</v>
      </c>
      <c r="D4600" s="256" t="s">
        <v>10167</v>
      </c>
      <c r="E4600" s="256" t="s">
        <v>10168</v>
      </c>
      <c r="F4600" s="256" t="s">
        <v>10166</v>
      </c>
      <c r="G4600" s="257">
        <v>47</v>
      </c>
      <c r="I4600" s="257">
        <v>203063.92</v>
      </c>
    </row>
    <row r="4601" spans="3:9" x14ac:dyDescent="0.2">
      <c r="C4601" s="255">
        <v>45854</v>
      </c>
      <c r="D4601" s="256" t="s">
        <v>10169</v>
      </c>
      <c r="E4601" s="256" t="s">
        <v>10170</v>
      </c>
      <c r="F4601" s="256" t="s">
        <v>10166</v>
      </c>
      <c r="G4601" s="257">
        <v>10</v>
      </c>
      <c r="I4601" s="257">
        <v>203053.92</v>
      </c>
    </row>
    <row r="4602" spans="3:9" x14ac:dyDescent="0.2">
      <c r="C4602" s="255">
        <v>45854</v>
      </c>
      <c r="D4602" s="256" t="s">
        <v>10171</v>
      </c>
      <c r="E4602" s="256" t="s">
        <v>10172</v>
      </c>
      <c r="F4602" s="256" t="s">
        <v>10166</v>
      </c>
      <c r="G4602" s="257">
        <v>150</v>
      </c>
      <c r="I4602" s="257">
        <v>202903.92</v>
      </c>
    </row>
    <row r="4603" spans="3:9" x14ac:dyDescent="0.2">
      <c r="C4603" s="255">
        <v>45854</v>
      </c>
      <c r="D4603" s="256" t="s">
        <v>10173</v>
      </c>
      <c r="E4603" s="256" t="s">
        <v>10174</v>
      </c>
      <c r="F4603" s="256" t="s">
        <v>10166</v>
      </c>
      <c r="G4603" s="257">
        <v>2</v>
      </c>
      <c r="I4603" s="257">
        <v>202901.92</v>
      </c>
    </row>
    <row r="4604" spans="3:9" x14ac:dyDescent="0.2">
      <c r="C4604" s="255">
        <v>45854</v>
      </c>
      <c r="D4604" s="256" t="s">
        <v>10175</v>
      </c>
      <c r="E4604" s="256" t="s">
        <v>10176</v>
      </c>
      <c r="F4604" s="256" t="s">
        <v>10166</v>
      </c>
      <c r="H4604" s="257">
        <v>2</v>
      </c>
      <c r="I4604" s="257">
        <v>202903.92</v>
      </c>
    </row>
    <row r="4605" spans="3:9" x14ac:dyDescent="0.2">
      <c r="C4605" s="255">
        <v>45855</v>
      </c>
      <c r="D4605" s="256" t="s">
        <v>10177</v>
      </c>
      <c r="E4605" s="256" t="s">
        <v>10178</v>
      </c>
      <c r="F4605" s="256" t="s">
        <v>10179</v>
      </c>
      <c r="G4605" s="257">
        <v>120</v>
      </c>
      <c r="I4605" s="257">
        <v>202783.92</v>
      </c>
    </row>
    <row r="4606" spans="3:9" x14ac:dyDescent="0.2">
      <c r="C4606" s="255">
        <v>45855</v>
      </c>
      <c r="D4606" s="256" t="s">
        <v>10180</v>
      </c>
      <c r="E4606" s="256" t="s">
        <v>10181</v>
      </c>
      <c r="F4606" s="256" t="s">
        <v>10179</v>
      </c>
      <c r="G4606" s="257">
        <v>65</v>
      </c>
      <c r="I4606" s="257">
        <v>202718.92</v>
      </c>
    </row>
    <row r="4607" spans="3:9" x14ac:dyDescent="0.2">
      <c r="C4607" s="255">
        <v>45855</v>
      </c>
      <c r="D4607" s="256" t="s">
        <v>10182</v>
      </c>
      <c r="E4607" s="256" t="s">
        <v>10183</v>
      </c>
      <c r="F4607" s="256" t="s">
        <v>10179</v>
      </c>
      <c r="G4607" s="257">
        <v>160</v>
      </c>
      <c r="I4607" s="257">
        <v>202558.92</v>
      </c>
    </row>
    <row r="4608" spans="3:9" x14ac:dyDescent="0.2">
      <c r="C4608" s="255">
        <v>45855</v>
      </c>
      <c r="D4608" s="256" t="s">
        <v>10184</v>
      </c>
      <c r="E4608" s="256" t="s">
        <v>10185</v>
      </c>
      <c r="F4608" s="256" t="s">
        <v>10179</v>
      </c>
      <c r="G4608" s="257">
        <v>149</v>
      </c>
      <c r="I4608" s="257">
        <v>202409.92</v>
      </c>
    </row>
    <row r="4609" spans="3:9" x14ac:dyDescent="0.2">
      <c r="C4609" s="255">
        <v>45855</v>
      </c>
      <c r="D4609" s="256" t="s">
        <v>10186</v>
      </c>
      <c r="E4609" s="256" t="s">
        <v>10187</v>
      </c>
      <c r="F4609" s="256" t="s">
        <v>10179</v>
      </c>
      <c r="G4609" s="257">
        <v>50</v>
      </c>
      <c r="I4609" s="257">
        <v>202359.92</v>
      </c>
    </row>
    <row r="4610" spans="3:9" x14ac:dyDescent="0.2">
      <c r="C4610" s="255">
        <v>45856</v>
      </c>
      <c r="D4610" s="256" t="s">
        <v>10188</v>
      </c>
      <c r="E4610" s="256" t="s">
        <v>10189</v>
      </c>
      <c r="F4610" s="256" t="s">
        <v>10190</v>
      </c>
      <c r="G4610" s="257">
        <v>105</v>
      </c>
      <c r="I4610" s="257">
        <v>202254.92</v>
      </c>
    </row>
    <row r="4611" spans="3:9" x14ac:dyDescent="0.2">
      <c r="C4611" s="255">
        <v>45856</v>
      </c>
      <c r="D4611" s="256" t="s">
        <v>10191</v>
      </c>
      <c r="E4611" s="256" t="s">
        <v>10192</v>
      </c>
      <c r="F4611" s="256" t="s">
        <v>10190</v>
      </c>
      <c r="G4611" s="257">
        <v>100</v>
      </c>
      <c r="I4611" s="257">
        <v>202154.92</v>
      </c>
    </row>
    <row r="4612" spans="3:9" x14ac:dyDescent="0.2">
      <c r="C4612" s="255">
        <v>45856</v>
      </c>
      <c r="D4612" s="256" t="s">
        <v>10193</v>
      </c>
      <c r="E4612" s="256" t="s">
        <v>10194</v>
      </c>
      <c r="F4612" s="256" t="s">
        <v>10190</v>
      </c>
      <c r="G4612" s="257">
        <v>110</v>
      </c>
      <c r="I4612" s="257">
        <v>202044.92</v>
      </c>
    </row>
    <row r="4613" spans="3:9" x14ac:dyDescent="0.2">
      <c r="C4613" s="255">
        <v>45856</v>
      </c>
      <c r="D4613" s="256" t="s">
        <v>10195</v>
      </c>
      <c r="E4613" s="256" t="s">
        <v>10196</v>
      </c>
      <c r="F4613" s="256" t="s">
        <v>10190</v>
      </c>
      <c r="G4613" s="257">
        <v>30</v>
      </c>
      <c r="I4613" s="257">
        <v>202014.92</v>
      </c>
    </row>
    <row r="4614" spans="3:9" x14ac:dyDescent="0.2">
      <c r="C4614" s="255">
        <v>45856</v>
      </c>
      <c r="D4614" s="256" t="s">
        <v>10197</v>
      </c>
      <c r="E4614" s="256" t="s">
        <v>10198</v>
      </c>
      <c r="F4614" s="256" t="s">
        <v>10190</v>
      </c>
      <c r="G4614" s="257">
        <v>50725</v>
      </c>
      <c r="I4614" s="257">
        <v>151289.92000000001</v>
      </c>
    </row>
    <row r="4615" spans="3:9" x14ac:dyDescent="0.2">
      <c r="C4615" s="255">
        <v>45856</v>
      </c>
      <c r="D4615" s="256" t="s">
        <v>9975</v>
      </c>
      <c r="E4615" s="256" t="s">
        <v>10199</v>
      </c>
      <c r="F4615" s="256" t="s">
        <v>10190</v>
      </c>
      <c r="G4615" s="257">
        <v>86900</v>
      </c>
      <c r="I4615" s="257">
        <v>64389.919999999998</v>
      </c>
    </row>
    <row r="4616" spans="3:9" x14ac:dyDescent="0.2">
      <c r="C4616" s="255">
        <v>45856</v>
      </c>
      <c r="D4616" s="256" t="s">
        <v>10200</v>
      </c>
      <c r="E4616" s="256" t="s">
        <v>10201</v>
      </c>
      <c r="F4616" s="256" t="s">
        <v>10190</v>
      </c>
      <c r="G4616" s="257">
        <v>147</v>
      </c>
      <c r="I4616" s="257">
        <v>64242.92</v>
      </c>
    </row>
    <row r="4617" spans="3:9" x14ac:dyDescent="0.2">
      <c r="C4617" s="255">
        <v>45856</v>
      </c>
      <c r="D4617" s="256" t="s">
        <v>10202</v>
      </c>
      <c r="E4617" s="256" t="s">
        <v>10203</v>
      </c>
      <c r="F4617" s="256" t="s">
        <v>10190</v>
      </c>
      <c r="G4617" s="257">
        <v>20</v>
      </c>
      <c r="I4617" s="257">
        <v>64222.92</v>
      </c>
    </row>
    <row r="4618" spans="3:9" x14ac:dyDescent="0.2">
      <c r="C4618" s="255">
        <v>45856</v>
      </c>
      <c r="D4618" s="256" t="s">
        <v>10204</v>
      </c>
      <c r="E4618" s="256" t="s">
        <v>10205</v>
      </c>
      <c r="F4618" s="256" t="s">
        <v>10190</v>
      </c>
      <c r="G4618" s="257">
        <v>42</v>
      </c>
      <c r="I4618" s="257">
        <v>64180.92</v>
      </c>
    </row>
    <row r="4619" spans="3:9" x14ac:dyDescent="0.2">
      <c r="C4619" s="255">
        <v>45857</v>
      </c>
      <c r="D4619" s="256" t="s">
        <v>10206</v>
      </c>
      <c r="E4619" s="256" t="s">
        <v>10207</v>
      </c>
      <c r="F4619" s="256" t="s">
        <v>10208</v>
      </c>
      <c r="G4619" s="257">
        <v>215.96</v>
      </c>
      <c r="I4619" s="257">
        <v>63964.959999999999</v>
      </c>
    </row>
    <row r="4620" spans="3:9" x14ac:dyDescent="0.2">
      <c r="C4620" s="255">
        <v>45857</v>
      </c>
      <c r="D4620" s="256" t="s">
        <v>10209</v>
      </c>
      <c r="E4620" s="256" t="s">
        <v>10210</v>
      </c>
      <c r="F4620" s="256" t="s">
        <v>10208</v>
      </c>
      <c r="H4620" s="257">
        <v>215.96</v>
      </c>
      <c r="I4620" s="257">
        <v>64180.92</v>
      </c>
    </row>
    <row r="4621" spans="3:9" x14ac:dyDescent="0.2">
      <c r="C4621" s="255">
        <v>45857</v>
      </c>
      <c r="D4621" s="256" t="s">
        <v>10211</v>
      </c>
      <c r="E4621" s="256" t="s">
        <v>10212</v>
      </c>
      <c r="F4621" s="256" t="s">
        <v>10208</v>
      </c>
      <c r="G4621" s="257">
        <v>308.83</v>
      </c>
      <c r="I4621" s="257">
        <v>63872.09</v>
      </c>
    </row>
    <row r="4622" spans="3:9" x14ac:dyDescent="0.2">
      <c r="C4622" s="255">
        <v>45857</v>
      </c>
      <c r="D4622" s="256" t="s">
        <v>10213</v>
      </c>
      <c r="E4622" s="256" t="s">
        <v>10214</v>
      </c>
      <c r="F4622" s="256" t="s">
        <v>10208</v>
      </c>
      <c r="G4622" s="257">
        <v>180</v>
      </c>
      <c r="I4622" s="257">
        <v>63692.09</v>
      </c>
    </row>
    <row r="4623" spans="3:9" x14ac:dyDescent="0.2">
      <c r="C4623" s="255">
        <v>45857</v>
      </c>
      <c r="D4623" s="256" t="s">
        <v>10215</v>
      </c>
      <c r="E4623" s="256" t="s">
        <v>10216</v>
      </c>
      <c r="F4623" s="256" t="s">
        <v>10208</v>
      </c>
      <c r="G4623" s="257">
        <v>818</v>
      </c>
      <c r="I4623" s="257">
        <v>62874.09</v>
      </c>
    </row>
    <row r="4624" spans="3:9" x14ac:dyDescent="0.2">
      <c r="C4624" s="255">
        <v>45858</v>
      </c>
      <c r="D4624" s="256" t="s">
        <v>10217</v>
      </c>
      <c r="E4624" s="256" t="s">
        <v>10218</v>
      </c>
      <c r="F4624" s="256" t="s">
        <v>10219</v>
      </c>
      <c r="G4624" s="257">
        <v>90</v>
      </c>
      <c r="I4624" s="257">
        <v>62784.09</v>
      </c>
    </row>
    <row r="4625" spans="3:9" x14ac:dyDescent="0.2">
      <c r="C4625" s="255">
        <v>45858</v>
      </c>
      <c r="D4625" s="256" t="s">
        <v>10220</v>
      </c>
      <c r="E4625" s="256" t="s">
        <v>10221</v>
      </c>
      <c r="F4625" s="256" t="s">
        <v>10219</v>
      </c>
      <c r="G4625" s="257">
        <v>394.57</v>
      </c>
      <c r="I4625" s="257">
        <v>62389.52</v>
      </c>
    </row>
    <row r="4626" spans="3:9" x14ac:dyDescent="0.2">
      <c r="C4626" s="255">
        <v>45858</v>
      </c>
      <c r="D4626" s="256" t="s">
        <v>10222</v>
      </c>
      <c r="E4626" s="256" t="s">
        <v>10223</v>
      </c>
      <c r="F4626" s="256" t="s">
        <v>10219</v>
      </c>
      <c r="G4626" s="257">
        <v>258.27999999999997</v>
      </c>
      <c r="I4626" s="257">
        <v>62131.24</v>
      </c>
    </row>
    <row r="4627" spans="3:9" x14ac:dyDescent="0.2">
      <c r="C4627" s="255">
        <v>45858</v>
      </c>
      <c r="D4627" s="256" t="s">
        <v>10224</v>
      </c>
      <c r="E4627" s="256" t="s">
        <v>10225</v>
      </c>
      <c r="F4627" s="256" t="s">
        <v>10219</v>
      </c>
      <c r="G4627" s="257">
        <v>60</v>
      </c>
      <c r="I4627" s="257">
        <v>62071.24</v>
      </c>
    </row>
    <row r="4628" spans="3:9" x14ac:dyDescent="0.2">
      <c r="C4628" s="255">
        <v>45858</v>
      </c>
      <c r="D4628" s="256" t="s">
        <v>10226</v>
      </c>
      <c r="E4628" s="256" t="s">
        <v>10227</v>
      </c>
      <c r="F4628" s="256" t="s">
        <v>10219</v>
      </c>
      <c r="G4628" s="257">
        <v>30</v>
      </c>
      <c r="I4628" s="257">
        <v>62041.24</v>
      </c>
    </row>
    <row r="4629" spans="3:9" x14ac:dyDescent="0.2">
      <c r="C4629" s="255">
        <v>45859</v>
      </c>
      <c r="D4629" s="256" t="s">
        <v>10228</v>
      </c>
      <c r="E4629" s="256" t="s">
        <v>10229</v>
      </c>
      <c r="F4629" s="256" t="s">
        <v>10230</v>
      </c>
      <c r="G4629" s="257">
        <v>178</v>
      </c>
      <c r="I4629" s="257">
        <v>61863.24</v>
      </c>
    </row>
    <row r="4630" spans="3:9" x14ac:dyDescent="0.2">
      <c r="C4630" s="255">
        <v>45859</v>
      </c>
      <c r="D4630" s="256" t="s">
        <v>10231</v>
      </c>
      <c r="E4630" s="256" t="s">
        <v>10232</v>
      </c>
      <c r="F4630" s="256" t="s">
        <v>10230</v>
      </c>
      <c r="H4630" s="257">
        <v>9000</v>
      </c>
      <c r="I4630" s="257">
        <v>70863.240000000005</v>
      </c>
    </row>
    <row r="4631" spans="3:9" x14ac:dyDescent="0.2">
      <c r="C4631" s="255">
        <v>45859</v>
      </c>
      <c r="D4631" s="256" t="s">
        <v>10233</v>
      </c>
      <c r="E4631" s="256" t="s">
        <v>10234</v>
      </c>
      <c r="F4631" s="256" t="s">
        <v>10230</v>
      </c>
      <c r="G4631" s="257">
        <v>178</v>
      </c>
      <c r="I4631" s="257">
        <v>70685.240000000005</v>
      </c>
    </row>
    <row r="4632" spans="3:9" x14ac:dyDescent="0.2">
      <c r="C4632" s="255">
        <v>45859</v>
      </c>
      <c r="D4632" s="256" t="s">
        <v>10235</v>
      </c>
      <c r="E4632" s="256" t="s">
        <v>10236</v>
      </c>
      <c r="F4632" s="256" t="s">
        <v>10230</v>
      </c>
      <c r="G4632" s="257">
        <v>10</v>
      </c>
      <c r="I4632" s="257">
        <v>70675.240000000005</v>
      </c>
    </row>
    <row r="4633" spans="3:9" x14ac:dyDescent="0.2">
      <c r="C4633" s="255">
        <v>45859</v>
      </c>
      <c r="D4633" s="256" t="s">
        <v>10237</v>
      </c>
      <c r="E4633" s="256" t="s">
        <v>10238</v>
      </c>
      <c r="F4633" s="256" t="s">
        <v>10230</v>
      </c>
      <c r="G4633" s="257">
        <v>50</v>
      </c>
      <c r="I4633" s="257">
        <v>70625.240000000005</v>
      </c>
    </row>
    <row r="4634" spans="3:9" x14ac:dyDescent="0.2">
      <c r="C4634" s="255">
        <v>45859</v>
      </c>
      <c r="D4634" s="256" t="s">
        <v>10239</v>
      </c>
      <c r="E4634" s="256" t="s">
        <v>10240</v>
      </c>
      <c r="F4634" s="256" t="s">
        <v>10230</v>
      </c>
      <c r="G4634" s="257">
        <v>60</v>
      </c>
      <c r="I4634" s="257">
        <v>70565.240000000005</v>
      </c>
    </row>
    <row r="4635" spans="3:9" x14ac:dyDescent="0.2">
      <c r="C4635" s="255">
        <v>45859</v>
      </c>
      <c r="D4635" s="256" t="s">
        <v>10241</v>
      </c>
      <c r="E4635" s="256" t="s">
        <v>10242</v>
      </c>
      <c r="F4635" s="256" t="s">
        <v>10230</v>
      </c>
      <c r="G4635" s="257">
        <v>50</v>
      </c>
      <c r="I4635" s="257">
        <v>70515.240000000005</v>
      </c>
    </row>
    <row r="4636" spans="3:9" x14ac:dyDescent="0.2">
      <c r="C4636" s="255">
        <v>45859</v>
      </c>
      <c r="D4636" s="256" t="s">
        <v>10243</v>
      </c>
      <c r="E4636" s="256" t="s">
        <v>10244</v>
      </c>
      <c r="F4636" s="256" t="s">
        <v>10230</v>
      </c>
      <c r="G4636" s="257">
        <v>125</v>
      </c>
      <c r="I4636" s="257">
        <v>70390.240000000005</v>
      </c>
    </row>
    <row r="4637" spans="3:9" x14ac:dyDescent="0.2">
      <c r="C4637" s="255">
        <v>45859</v>
      </c>
      <c r="D4637" s="256" t="s">
        <v>10245</v>
      </c>
      <c r="E4637" s="256" t="s">
        <v>10246</v>
      </c>
      <c r="F4637" s="256" t="s">
        <v>10230</v>
      </c>
      <c r="G4637" s="257">
        <v>45</v>
      </c>
      <c r="I4637" s="257">
        <v>70345.240000000005</v>
      </c>
    </row>
    <row r="4638" spans="3:9" x14ac:dyDescent="0.2">
      <c r="C4638" s="255">
        <v>45859</v>
      </c>
      <c r="D4638" s="256" t="s">
        <v>10247</v>
      </c>
      <c r="E4638" s="256" t="s">
        <v>10248</v>
      </c>
      <c r="F4638" s="256" t="s">
        <v>10230</v>
      </c>
      <c r="G4638" s="257">
        <v>165.7</v>
      </c>
      <c r="I4638" s="257">
        <v>70179.539999999994</v>
      </c>
    </row>
    <row r="4639" spans="3:9" x14ac:dyDescent="0.2">
      <c r="C4639" s="255">
        <v>45860</v>
      </c>
      <c r="D4639" s="256" t="s">
        <v>10249</v>
      </c>
      <c r="E4639" s="256" t="s">
        <v>10250</v>
      </c>
      <c r="F4639" s="256" t="s">
        <v>10251</v>
      </c>
      <c r="G4639" s="257">
        <v>142</v>
      </c>
      <c r="I4639" s="257">
        <v>70037.539999999994</v>
      </c>
    </row>
    <row r="4640" spans="3:9" x14ac:dyDescent="0.2">
      <c r="C4640" s="255">
        <v>45860</v>
      </c>
      <c r="D4640" s="256" t="s">
        <v>10252</v>
      </c>
      <c r="E4640" s="256" t="s">
        <v>10253</v>
      </c>
      <c r="F4640" s="256" t="s">
        <v>10251</v>
      </c>
      <c r="G4640" s="257">
        <v>141</v>
      </c>
      <c r="I4640" s="257">
        <v>69896.539999999994</v>
      </c>
    </row>
    <row r="4641" spans="3:9" x14ac:dyDescent="0.2">
      <c r="C4641" s="255">
        <v>45860</v>
      </c>
      <c r="D4641" s="256" t="s">
        <v>10254</v>
      </c>
      <c r="E4641" s="256" t="s">
        <v>10255</v>
      </c>
      <c r="F4641" s="256" t="s">
        <v>10251</v>
      </c>
      <c r="G4641" s="257">
        <v>105</v>
      </c>
      <c r="I4641" s="257">
        <v>69791.539999999994</v>
      </c>
    </row>
    <row r="4642" spans="3:9" x14ac:dyDescent="0.2">
      <c r="C4642" s="255">
        <v>45860</v>
      </c>
      <c r="D4642" s="256" t="s">
        <v>10256</v>
      </c>
      <c r="E4642" s="256" t="s">
        <v>10257</v>
      </c>
      <c r="F4642" s="256" t="s">
        <v>10251</v>
      </c>
      <c r="G4642" s="257">
        <v>45</v>
      </c>
      <c r="I4642" s="257">
        <v>69746.539999999994</v>
      </c>
    </row>
    <row r="4643" spans="3:9" x14ac:dyDescent="0.2">
      <c r="C4643" s="255">
        <v>45860</v>
      </c>
      <c r="D4643" s="256" t="s">
        <v>10258</v>
      </c>
      <c r="E4643" s="256" t="s">
        <v>10259</v>
      </c>
      <c r="F4643" s="256" t="s">
        <v>10251</v>
      </c>
      <c r="G4643" s="257">
        <v>75</v>
      </c>
      <c r="I4643" s="257">
        <v>69671.539999999994</v>
      </c>
    </row>
    <row r="4644" spans="3:9" x14ac:dyDescent="0.2">
      <c r="C4644" s="255">
        <v>45860</v>
      </c>
      <c r="D4644" s="256" t="s">
        <v>10260</v>
      </c>
      <c r="E4644" s="256" t="s">
        <v>10261</v>
      </c>
      <c r="F4644" s="256" t="s">
        <v>10251</v>
      </c>
      <c r="G4644" s="257">
        <v>144</v>
      </c>
      <c r="I4644" s="257">
        <v>69527.539999999994</v>
      </c>
    </row>
    <row r="4645" spans="3:9" x14ac:dyDescent="0.2">
      <c r="C4645" s="255">
        <v>45861</v>
      </c>
      <c r="D4645" s="256" t="s">
        <v>10262</v>
      </c>
      <c r="E4645" s="256" t="s">
        <v>10263</v>
      </c>
      <c r="F4645" s="256" t="s">
        <v>10264</v>
      </c>
      <c r="G4645" s="257">
        <v>169</v>
      </c>
      <c r="I4645" s="257">
        <v>69358.539999999994</v>
      </c>
    </row>
    <row r="4646" spans="3:9" x14ac:dyDescent="0.2">
      <c r="C4646" s="255">
        <v>45861</v>
      </c>
      <c r="D4646" s="256" t="s">
        <v>10265</v>
      </c>
      <c r="E4646" s="256" t="s">
        <v>10266</v>
      </c>
      <c r="F4646" s="256" t="s">
        <v>10264</v>
      </c>
      <c r="G4646" s="257">
        <v>60</v>
      </c>
      <c r="I4646" s="257">
        <v>69298.539999999994</v>
      </c>
    </row>
    <row r="4647" spans="3:9" x14ac:dyDescent="0.2">
      <c r="C4647" s="255">
        <v>45861</v>
      </c>
      <c r="D4647" s="256" t="s">
        <v>10267</v>
      </c>
      <c r="E4647" s="256" t="s">
        <v>10268</v>
      </c>
      <c r="F4647" s="256" t="s">
        <v>10264</v>
      </c>
      <c r="G4647" s="257">
        <v>140</v>
      </c>
      <c r="I4647" s="257">
        <v>69158.539999999994</v>
      </c>
    </row>
    <row r="4648" spans="3:9" x14ac:dyDescent="0.2">
      <c r="C4648" s="255">
        <v>45861</v>
      </c>
      <c r="D4648" s="256" t="s">
        <v>10269</v>
      </c>
      <c r="E4648" s="256" t="s">
        <v>10270</v>
      </c>
      <c r="F4648" s="256" t="s">
        <v>10264</v>
      </c>
      <c r="G4648" s="257">
        <v>145</v>
      </c>
      <c r="I4648" s="257">
        <v>69013.539999999994</v>
      </c>
    </row>
    <row r="4649" spans="3:9" x14ac:dyDescent="0.2">
      <c r="C4649" s="255">
        <v>45861</v>
      </c>
      <c r="D4649" s="256" t="s">
        <v>10271</v>
      </c>
      <c r="E4649" s="256" t="s">
        <v>10272</v>
      </c>
      <c r="F4649" s="256" t="s">
        <v>10264</v>
      </c>
      <c r="G4649" s="257">
        <v>161</v>
      </c>
      <c r="I4649" s="257">
        <v>68852.539999999994</v>
      </c>
    </row>
    <row r="4650" spans="3:9" x14ac:dyDescent="0.2">
      <c r="C4650" s="255">
        <v>45862</v>
      </c>
      <c r="D4650" s="256" t="s">
        <v>10273</v>
      </c>
      <c r="E4650" s="256" t="s">
        <v>10274</v>
      </c>
      <c r="F4650" s="256" t="s">
        <v>10275</v>
      </c>
      <c r="G4650" s="257">
        <v>26</v>
      </c>
      <c r="I4650" s="257">
        <v>68826.539999999994</v>
      </c>
    </row>
    <row r="4651" spans="3:9" x14ac:dyDescent="0.2">
      <c r="C4651" s="255">
        <v>45862</v>
      </c>
      <c r="D4651" s="256" t="s">
        <v>10276</v>
      </c>
      <c r="E4651" s="256" t="s">
        <v>10277</v>
      </c>
      <c r="F4651" s="256" t="s">
        <v>10275</v>
      </c>
      <c r="G4651" s="257">
        <v>45</v>
      </c>
      <c r="I4651" s="257">
        <v>68781.539999999994</v>
      </c>
    </row>
    <row r="4652" spans="3:9" x14ac:dyDescent="0.2">
      <c r="C4652" s="255">
        <v>45862</v>
      </c>
      <c r="D4652" s="256" t="s">
        <v>10278</v>
      </c>
      <c r="E4652" s="256" t="s">
        <v>10279</v>
      </c>
      <c r="F4652" s="256" t="s">
        <v>10275</v>
      </c>
      <c r="G4652" s="257">
        <v>70</v>
      </c>
      <c r="I4652" s="257">
        <v>68711.539999999994</v>
      </c>
    </row>
    <row r="4653" spans="3:9" x14ac:dyDescent="0.2">
      <c r="C4653" s="255">
        <v>45862</v>
      </c>
      <c r="D4653" s="256" t="s">
        <v>10280</v>
      </c>
      <c r="E4653" s="256" t="s">
        <v>10281</v>
      </c>
      <c r="F4653" s="256" t="s">
        <v>10275</v>
      </c>
      <c r="G4653" s="257">
        <v>38</v>
      </c>
      <c r="I4653" s="257">
        <v>68673.539999999994</v>
      </c>
    </row>
    <row r="4654" spans="3:9" x14ac:dyDescent="0.2">
      <c r="C4654" s="255">
        <v>45862</v>
      </c>
      <c r="D4654" s="256" t="s">
        <v>10282</v>
      </c>
      <c r="E4654" s="256" t="s">
        <v>10283</v>
      </c>
      <c r="F4654" s="256" t="s">
        <v>10275</v>
      </c>
      <c r="H4654" s="257">
        <v>165.7</v>
      </c>
      <c r="I4654" s="257">
        <v>68839.240000000005</v>
      </c>
    </row>
    <row r="4655" spans="3:9" x14ac:dyDescent="0.2">
      <c r="C4655" s="255">
        <v>45862</v>
      </c>
      <c r="D4655" s="256" t="s">
        <v>10284</v>
      </c>
      <c r="E4655" s="256" t="s">
        <v>10285</v>
      </c>
      <c r="F4655" s="256" t="s">
        <v>10275</v>
      </c>
      <c r="G4655" s="257">
        <v>165.7</v>
      </c>
      <c r="I4655" s="257">
        <v>68673.539999999994</v>
      </c>
    </row>
    <row r="4656" spans="3:9" x14ac:dyDescent="0.2">
      <c r="C4656" s="255">
        <v>45862</v>
      </c>
      <c r="D4656" s="256" t="s">
        <v>10286</v>
      </c>
      <c r="E4656" s="256" t="s">
        <v>10287</v>
      </c>
      <c r="F4656" s="256" t="s">
        <v>10275</v>
      </c>
      <c r="G4656" s="257">
        <v>53.8</v>
      </c>
      <c r="I4656" s="257">
        <v>68619.740000000005</v>
      </c>
    </row>
    <row r="4657" spans="3:10" x14ac:dyDescent="0.2">
      <c r="C4657" s="255">
        <v>45862</v>
      </c>
      <c r="D4657" s="256" t="s">
        <v>10288</v>
      </c>
      <c r="E4657" s="256" t="s">
        <v>10289</v>
      </c>
      <c r="F4657" s="256" t="s">
        <v>10275</v>
      </c>
      <c r="G4657" s="257">
        <v>260</v>
      </c>
      <c r="I4657" s="257">
        <v>68359.740000000005</v>
      </c>
    </row>
    <row r="4658" spans="3:10" x14ac:dyDescent="0.2">
      <c r="C4658" s="255">
        <v>45862</v>
      </c>
      <c r="D4658" s="256" t="s">
        <v>10290</v>
      </c>
      <c r="E4658" s="256" t="s">
        <v>10291</v>
      </c>
      <c r="F4658" s="256" t="s">
        <v>10275</v>
      </c>
      <c r="G4658" s="257">
        <v>20</v>
      </c>
      <c r="I4658" s="257">
        <v>68339.740000000005</v>
      </c>
    </row>
    <row r="4659" spans="3:10" x14ac:dyDescent="0.2">
      <c r="C4659" s="255">
        <v>45863</v>
      </c>
      <c r="D4659" s="256" t="s">
        <v>10292</v>
      </c>
      <c r="E4659" s="256" t="s">
        <v>10293</v>
      </c>
      <c r="F4659" s="256" t="s">
        <v>10294</v>
      </c>
      <c r="G4659" s="257">
        <v>98</v>
      </c>
      <c r="I4659" s="257">
        <v>68241.740000000005</v>
      </c>
    </row>
    <row r="4660" spans="3:10" x14ac:dyDescent="0.2">
      <c r="C4660" s="255">
        <v>45863</v>
      </c>
      <c r="D4660" s="256" t="s">
        <v>10295</v>
      </c>
      <c r="E4660" s="256" t="s">
        <v>10296</v>
      </c>
      <c r="F4660" s="256" t="s">
        <v>10294</v>
      </c>
      <c r="G4660" s="257">
        <v>52</v>
      </c>
      <c r="I4660" s="257">
        <v>68189.740000000005</v>
      </c>
    </row>
    <row r="4661" spans="3:10" x14ac:dyDescent="0.2">
      <c r="C4661" s="255">
        <v>45863</v>
      </c>
      <c r="D4661" s="256" t="s">
        <v>10297</v>
      </c>
      <c r="E4661" s="256" t="s">
        <v>10298</v>
      </c>
      <c r="F4661" s="256" t="s">
        <v>10294</v>
      </c>
      <c r="G4661" s="257">
        <v>57</v>
      </c>
      <c r="I4661" s="257">
        <v>68132.740000000005</v>
      </c>
    </row>
    <row r="4662" spans="3:10" x14ac:dyDescent="0.2">
      <c r="C4662" s="255">
        <v>45863</v>
      </c>
      <c r="D4662" s="256" t="s">
        <v>10299</v>
      </c>
      <c r="E4662" s="256" t="s">
        <v>10300</v>
      </c>
      <c r="F4662" s="256" t="s">
        <v>10294</v>
      </c>
      <c r="G4662" s="257">
        <v>181.88</v>
      </c>
      <c r="I4662" s="257">
        <v>67950.86</v>
      </c>
    </row>
    <row r="4663" spans="3:10" x14ac:dyDescent="0.2">
      <c r="C4663" s="255">
        <v>45864</v>
      </c>
      <c r="D4663" s="256" t="s">
        <v>10301</v>
      </c>
      <c r="E4663" s="256" t="s">
        <v>10302</v>
      </c>
      <c r="F4663" s="256" t="s">
        <v>10303</v>
      </c>
      <c r="G4663" s="257">
        <v>325.58999999999997</v>
      </c>
      <c r="I4663" s="257">
        <v>67625.27</v>
      </c>
    </row>
    <row r="4664" spans="3:10" x14ac:dyDescent="0.2">
      <c r="C4664" s="255">
        <v>45866</v>
      </c>
      <c r="D4664" s="256" t="s">
        <v>10304</v>
      </c>
      <c r="E4664" s="256" t="s">
        <v>10305</v>
      </c>
      <c r="F4664" s="256" t="s">
        <v>10306</v>
      </c>
      <c r="G4664" s="257">
        <v>30</v>
      </c>
      <c r="I4664" s="257">
        <v>67595.27</v>
      </c>
    </row>
    <row r="4665" spans="3:10" x14ac:dyDescent="0.2">
      <c r="C4665" s="255">
        <v>45866</v>
      </c>
      <c r="D4665" s="256" t="s">
        <v>10307</v>
      </c>
      <c r="E4665" s="256" t="s">
        <v>10308</v>
      </c>
      <c r="F4665" s="256" t="s">
        <v>10306</v>
      </c>
      <c r="G4665" s="257">
        <v>20</v>
      </c>
      <c r="I4665" s="257">
        <v>67575.27</v>
      </c>
    </row>
    <row r="4666" spans="3:10" x14ac:dyDescent="0.2">
      <c r="C4666" s="255">
        <v>45866</v>
      </c>
      <c r="D4666" s="256" t="s">
        <v>10309</v>
      </c>
      <c r="E4666" s="256" t="s">
        <v>10310</v>
      </c>
      <c r="F4666" s="256" t="s">
        <v>10306</v>
      </c>
      <c r="H4666" s="257">
        <v>10</v>
      </c>
      <c r="I4666" s="257">
        <v>67585.27</v>
      </c>
    </row>
    <row r="4667" spans="3:10" x14ac:dyDescent="0.2">
      <c r="C4667" s="255">
        <v>45867</v>
      </c>
      <c r="D4667" s="256" t="s">
        <v>10311</v>
      </c>
      <c r="E4667" s="256" t="s">
        <v>10312</v>
      </c>
      <c r="F4667" s="256" t="s">
        <v>10313</v>
      </c>
      <c r="G4667" s="257">
        <v>2</v>
      </c>
      <c r="I4667" s="257">
        <v>67583.27</v>
      </c>
    </row>
    <row r="4668" spans="3:10" x14ac:dyDescent="0.2">
      <c r="C4668" s="255">
        <v>45867</v>
      </c>
      <c r="D4668" s="256" t="s">
        <v>10314</v>
      </c>
      <c r="E4668" s="256" t="s">
        <v>10315</v>
      </c>
      <c r="F4668" s="256" t="s">
        <v>10313</v>
      </c>
      <c r="H4668" s="257">
        <v>2</v>
      </c>
      <c r="I4668" s="257">
        <v>67585.27</v>
      </c>
    </row>
    <row r="4669" spans="3:10" x14ac:dyDescent="0.2">
      <c r="C4669" s="255">
        <v>45867</v>
      </c>
      <c r="D4669" s="256" t="s">
        <v>8304</v>
      </c>
      <c r="E4669" s="256" t="s">
        <v>10316</v>
      </c>
      <c r="F4669" s="256" t="s">
        <v>10313</v>
      </c>
      <c r="H4669" s="257">
        <v>124896</v>
      </c>
      <c r="I4669" s="257">
        <v>192481.27</v>
      </c>
      <c r="J4669" s="256" t="s">
        <v>330</v>
      </c>
    </row>
    <row r="4670" spans="3:10" x14ac:dyDescent="0.2">
      <c r="C4670" s="255">
        <v>45867</v>
      </c>
      <c r="D4670" s="256" t="s">
        <v>10317</v>
      </c>
      <c r="E4670" s="256" t="s">
        <v>10318</v>
      </c>
      <c r="F4670" s="256" t="s">
        <v>10313</v>
      </c>
      <c r="G4670" s="257">
        <v>2</v>
      </c>
      <c r="I4670" s="257">
        <v>192479.27</v>
      </c>
    </row>
    <row r="4671" spans="3:10" x14ac:dyDescent="0.2">
      <c r="C4671" s="255">
        <v>45867</v>
      </c>
      <c r="D4671" s="256" t="s">
        <v>10319</v>
      </c>
      <c r="E4671" s="256" t="s">
        <v>10320</v>
      </c>
      <c r="F4671" s="256" t="s">
        <v>10313</v>
      </c>
      <c r="H4671" s="257">
        <v>2</v>
      </c>
      <c r="I4671" s="257">
        <v>192481.27</v>
      </c>
    </row>
    <row r="4672" spans="3:10" x14ac:dyDescent="0.2">
      <c r="C4672" s="255">
        <v>45867</v>
      </c>
      <c r="D4672" s="256" t="s">
        <v>10321</v>
      </c>
      <c r="E4672" s="256" t="s">
        <v>10322</v>
      </c>
      <c r="F4672" s="256" t="s">
        <v>10313</v>
      </c>
      <c r="G4672" s="257">
        <v>2</v>
      </c>
      <c r="I4672" s="257">
        <v>192479.27</v>
      </c>
    </row>
    <row r="4673" spans="3:10" x14ac:dyDescent="0.2">
      <c r="C4673" s="255">
        <v>45867</v>
      </c>
      <c r="D4673" s="256" t="s">
        <v>10323</v>
      </c>
      <c r="E4673" s="256" t="s">
        <v>10324</v>
      </c>
      <c r="F4673" s="256" t="s">
        <v>10313</v>
      </c>
      <c r="H4673" s="257">
        <v>2</v>
      </c>
      <c r="I4673" s="257">
        <v>192481.27</v>
      </c>
    </row>
    <row r="4674" spans="3:10" x14ac:dyDescent="0.2">
      <c r="C4674" s="255">
        <v>45867</v>
      </c>
      <c r="D4674" s="256" t="s">
        <v>10325</v>
      </c>
      <c r="E4674" s="256" t="s">
        <v>10326</v>
      </c>
      <c r="F4674" s="256" t="s">
        <v>10313</v>
      </c>
      <c r="G4674" s="257">
        <v>34</v>
      </c>
      <c r="I4674" s="257">
        <v>192447.27</v>
      </c>
    </row>
    <row r="4675" spans="3:10" x14ac:dyDescent="0.2">
      <c r="C4675" s="255">
        <v>45867</v>
      </c>
      <c r="D4675" s="256" t="s">
        <v>10327</v>
      </c>
      <c r="E4675" s="256" t="s">
        <v>10328</v>
      </c>
      <c r="F4675" s="256" t="s">
        <v>10313</v>
      </c>
      <c r="G4675" s="257">
        <v>169.88</v>
      </c>
      <c r="I4675" s="257">
        <v>192277.39</v>
      </c>
    </row>
    <row r="4676" spans="3:10" x14ac:dyDescent="0.2">
      <c r="C4676" s="255">
        <v>45867</v>
      </c>
      <c r="D4676" s="256" t="s">
        <v>10329</v>
      </c>
      <c r="E4676" s="256" t="s">
        <v>10330</v>
      </c>
      <c r="F4676" s="256" t="s">
        <v>10313</v>
      </c>
      <c r="G4676" s="257">
        <v>20</v>
      </c>
      <c r="I4676" s="257">
        <v>192257.39</v>
      </c>
    </row>
    <row r="4677" spans="3:10" x14ac:dyDescent="0.2">
      <c r="C4677" s="255">
        <v>45867</v>
      </c>
      <c r="D4677" s="256" t="s">
        <v>10331</v>
      </c>
      <c r="E4677" s="256" t="s">
        <v>10332</v>
      </c>
      <c r="F4677" s="256" t="s">
        <v>10313</v>
      </c>
      <c r="G4677" s="257">
        <v>118</v>
      </c>
      <c r="I4677" s="257">
        <v>192139.39</v>
      </c>
    </row>
    <row r="4678" spans="3:10" x14ac:dyDescent="0.2">
      <c r="C4678" s="255">
        <v>45867</v>
      </c>
      <c r="D4678" s="256" t="s">
        <v>10333</v>
      </c>
      <c r="E4678" s="256" t="s">
        <v>10334</v>
      </c>
      <c r="F4678" s="256" t="s">
        <v>10313</v>
      </c>
      <c r="G4678" s="257">
        <v>66</v>
      </c>
      <c r="I4678" s="257">
        <v>192073.39</v>
      </c>
    </row>
    <row r="4679" spans="3:10" x14ac:dyDescent="0.2">
      <c r="C4679" s="255">
        <v>45868</v>
      </c>
      <c r="D4679" s="256" t="s">
        <v>10335</v>
      </c>
      <c r="E4679" s="256" t="s">
        <v>10336</v>
      </c>
      <c r="F4679" s="256" t="s">
        <v>10337</v>
      </c>
      <c r="G4679" s="257">
        <v>36</v>
      </c>
      <c r="I4679" s="257">
        <v>192037.39</v>
      </c>
    </row>
    <row r="4680" spans="3:10" x14ac:dyDescent="0.2">
      <c r="C4680" s="255">
        <v>45868</v>
      </c>
      <c r="D4680" s="256" t="s">
        <v>10338</v>
      </c>
      <c r="E4680" s="256" t="s">
        <v>10339</v>
      </c>
      <c r="F4680" s="256" t="s">
        <v>10337</v>
      </c>
      <c r="G4680" s="257">
        <v>50</v>
      </c>
      <c r="I4680" s="257">
        <v>191987.39</v>
      </c>
    </row>
    <row r="4681" spans="3:10" x14ac:dyDescent="0.2">
      <c r="C4681" s="255">
        <v>45868</v>
      </c>
      <c r="D4681" s="256" t="s">
        <v>10340</v>
      </c>
      <c r="E4681" s="256" t="s">
        <v>10341</v>
      </c>
      <c r="F4681" s="256" t="s">
        <v>10337</v>
      </c>
      <c r="H4681" s="257">
        <v>4000</v>
      </c>
      <c r="I4681" s="257">
        <v>195987.39</v>
      </c>
      <c r="J4681" s="256" t="s">
        <v>330</v>
      </c>
    </row>
    <row r="4682" spans="3:10" x14ac:dyDescent="0.2">
      <c r="C4682" s="255">
        <v>45868</v>
      </c>
      <c r="D4682" s="256" t="s">
        <v>10342</v>
      </c>
      <c r="E4682" s="256" t="s">
        <v>10343</v>
      </c>
      <c r="F4682" s="256" t="s">
        <v>10337</v>
      </c>
      <c r="G4682" s="257">
        <v>87.5</v>
      </c>
      <c r="I4682" s="257">
        <v>195899.89</v>
      </c>
    </row>
    <row r="4683" spans="3:10" x14ac:dyDescent="0.2">
      <c r="C4683" s="255">
        <v>45870</v>
      </c>
      <c r="D4683" s="256" t="s">
        <v>10344</v>
      </c>
      <c r="E4683" s="256" t="s">
        <v>10345</v>
      </c>
      <c r="F4683" s="256" t="s">
        <v>10346</v>
      </c>
      <c r="G4683" s="257">
        <v>28</v>
      </c>
      <c r="I4683" s="257">
        <v>195871.89</v>
      </c>
    </row>
    <row r="4684" spans="3:10" x14ac:dyDescent="0.2">
      <c r="C4684" s="255">
        <v>45870</v>
      </c>
      <c r="D4684" s="256" t="s">
        <v>10347</v>
      </c>
      <c r="E4684" s="256" t="s">
        <v>10348</v>
      </c>
      <c r="F4684" s="256" t="s">
        <v>10346</v>
      </c>
      <c r="G4684" s="257">
        <v>150</v>
      </c>
      <c r="I4684" s="257">
        <v>195721.89</v>
      </c>
    </row>
    <row r="4685" spans="3:10" x14ac:dyDescent="0.2">
      <c r="C4685" s="255">
        <v>45870</v>
      </c>
      <c r="D4685" s="256" t="s">
        <v>10349</v>
      </c>
      <c r="E4685" s="256" t="s">
        <v>10350</v>
      </c>
      <c r="F4685" s="256" t="s">
        <v>10346</v>
      </c>
      <c r="G4685" s="257">
        <v>58</v>
      </c>
      <c r="I4685" s="257">
        <v>195663.89</v>
      </c>
    </row>
    <row r="4686" spans="3:10" x14ac:dyDescent="0.2">
      <c r="C4686" s="255">
        <v>45870</v>
      </c>
      <c r="D4686" s="256" t="s">
        <v>10351</v>
      </c>
      <c r="E4686" s="256" t="s">
        <v>10352</v>
      </c>
      <c r="F4686" s="256" t="s">
        <v>10346</v>
      </c>
      <c r="G4686" s="257">
        <v>52</v>
      </c>
      <c r="I4686" s="257">
        <v>195611.89</v>
      </c>
    </row>
    <row r="4687" spans="3:10" x14ac:dyDescent="0.2">
      <c r="C4687" s="255">
        <v>45870</v>
      </c>
      <c r="D4687" s="256" t="s">
        <v>10353</v>
      </c>
      <c r="E4687" s="256" t="s">
        <v>10354</v>
      </c>
      <c r="F4687" s="256" t="s">
        <v>10346</v>
      </c>
      <c r="G4687" s="257">
        <v>65</v>
      </c>
      <c r="I4687" s="257">
        <v>195546.89</v>
      </c>
    </row>
    <row r="4688" spans="3:10" x14ac:dyDescent="0.2">
      <c r="C4688" s="255">
        <v>45870</v>
      </c>
      <c r="D4688" s="256" t="s">
        <v>10355</v>
      </c>
      <c r="E4688" s="256" t="s">
        <v>10356</v>
      </c>
      <c r="F4688" s="256" t="s">
        <v>10346</v>
      </c>
      <c r="G4688" s="257">
        <v>5</v>
      </c>
      <c r="I4688" s="257">
        <v>195541.89</v>
      </c>
    </row>
    <row r="4689" spans="3:9" x14ac:dyDescent="0.2">
      <c r="C4689" s="255">
        <v>45870</v>
      </c>
      <c r="D4689" s="256" t="s">
        <v>10357</v>
      </c>
      <c r="E4689" s="256" t="s">
        <v>10358</v>
      </c>
      <c r="F4689" s="256" t="s">
        <v>10346</v>
      </c>
      <c r="G4689" s="257">
        <v>83334</v>
      </c>
      <c r="I4689" s="257">
        <v>112207.89</v>
      </c>
    </row>
    <row r="4690" spans="3:9" x14ac:dyDescent="0.2">
      <c r="C4690" s="255">
        <v>45870</v>
      </c>
      <c r="D4690" s="256" t="s">
        <v>10359</v>
      </c>
      <c r="E4690" s="256" t="s">
        <v>10360</v>
      </c>
      <c r="F4690" s="256" t="s">
        <v>10346</v>
      </c>
      <c r="G4690" s="257">
        <v>51</v>
      </c>
      <c r="I4690" s="257">
        <v>112156.89</v>
      </c>
    </row>
    <row r="4691" spans="3:9" x14ac:dyDescent="0.2">
      <c r="C4691" s="255">
        <v>45870</v>
      </c>
      <c r="D4691" s="256" t="s">
        <v>10361</v>
      </c>
      <c r="E4691" s="256" t="s">
        <v>10362</v>
      </c>
      <c r="F4691" s="256" t="s">
        <v>10346</v>
      </c>
      <c r="H4691" s="257">
        <v>1200</v>
      </c>
      <c r="I4691" s="257">
        <v>113356.89</v>
      </c>
    </row>
    <row r="4692" spans="3:9" x14ac:dyDescent="0.2">
      <c r="C4692" s="255">
        <v>45870</v>
      </c>
      <c r="D4692" s="256" t="s">
        <v>10363</v>
      </c>
      <c r="E4692" s="256" t="s">
        <v>10364</v>
      </c>
      <c r="F4692" s="256" t="s">
        <v>10346</v>
      </c>
      <c r="H4692" s="257">
        <v>9000</v>
      </c>
      <c r="I4692" s="257">
        <v>122356.89</v>
      </c>
    </row>
    <row r="4693" spans="3:9" x14ac:dyDescent="0.2">
      <c r="C4693" s="255">
        <v>45870</v>
      </c>
      <c r="D4693" s="256" t="s">
        <v>10365</v>
      </c>
      <c r="E4693" s="256" t="s">
        <v>10366</v>
      </c>
      <c r="F4693" s="256" t="s">
        <v>10346</v>
      </c>
      <c r="H4693" s="257">
        <v>200</v>
      </c>
      <c r="I4693" s="257">
        <v>122556.89</v>
      </c>
    </row>
    <row r="4694" spans="3:9" x14ac:dyDescent="0.2">
      <c r="C4694" s="255">
        <v>45871</v>
      </c>
      <c r="D4694" s="256" t="s">
        <v>10367</v>
      </c>
      <c r="E4694" s="256" t="s">
        <v>10368</v>
      </c>
      <c r="F4694" s="256" t="s">
        <v>10369</v>
      </c>
      <c r="G4694" s="257">
        <v>348.07</v>
      </c>
      <c r="I4694" s="257">
        <v>122208.82</v>
      </c>
    </row>
    <row r="4695" spans="3:9" x14ac:dyDescent="0.2">
      <c r="C4695" s="255">
        <v>45872</v>
      </c>
      <c r="D4695" s="256" t="s">
        <v>10370</v>
      </c>
      <c r="E4695" s="256" t="s">
        <v>10371</v>
      </c>
      <c r="F4695" s="256" t="s">
        <v>10372</v>
      </c>
      <c r="G4695" s="257">
        <v>20</v>
      </c>
      <c r="I4695" s="257">
        <v>122188.82</v>
      </c>
    </row>
    <row r="4696" spans="3:9" x14ac:dyDescent="0.2">
      <c r="C4696" s="255">
        <v>45873</v>
      </c>
      <c r="D4696" s="256" t="s">
        <v>10373</v>
      </c>
      <c r="E4696" s="256" t="s">
        <v>10374</v>
      </c>
      <c r="F4696" s="256" t="s">
        <v>10375</v>
      </c>
      <c r="G4696" s="257">
        <v>36</v>
      </c>
      <c r="I4696" s="257">
        <v>122152.82</v>
      </c>
    </row>
    <row r="4697" spans="3:9" x14ac:dyDescent="0.2">
      <c r="C4697" s="255">
        <v>45873</v>
      </c>
      <c r="D4697" s="256" t="s">
        <v>10376</v>
      </c>
      <c r="E4697" s="256" t="s">
        <v>10377</v>
      </c>
      <c r="F4697" s="256" t="s">
        <v>10375</v>
      </c>
      <c r="G4697" s="257">
        <v>52</v>
      </c>
      <c r="I4697" s="257">
        <v>122100.82</v>
      </c>
    </row>
    <row r="4698" spans="3:9" x14ac:dyDescent="0.2">
      <c r="C4698" s="255">
        <v>45873</v>
      </c>
      <c r="D4698" s="256" t="s">
        <v>10378</v>
      </c>
      <c r="E4698" s="256" t="s">
        <v>10379</v>
      </c>
      <c r="F4698" s="256" t="s">
        <v>10375</v>
      </c>
      <c r="G4698" s="257">
        <v>1438.74</v>
      </c>
      <c r="I4698" s="257">
        <v>120662.08</v>
      </c>
    </row>
    <row r="4699" spans="3:9" x14ac:dyDescent="0.2">
      <c r="C4699" s="255">
        <v>45873</v>
      </c>
      <c r="D4699" s="256" t="s">
        <v>10380</v>
      </c>
      <c r="E4699" s="256" t="s">
        <v>10381</v>
      </c>
      <c r="F4699" s="256" t="s">
        <v>10375</v>
      </c>
      <c r="H4699" s="257">
        <v>94300</v>
      </c>
      <c r="I4699" s="257">
        <v>214962.08</v>
      </c>
    </row>
    <row r="4700" spans="3:9" x14ac:dyDescent="0.2">
      <c r="C4700" s="255">
        <v>45873</v>
      </c>
      <c r="D4700" s="256" t="s">
        <v>10382</v>
      </c>
      <c r="E4700" s="256" t="s">
        <v>10383</v>
      </c>
      <c r="F4700" s="256" t="s">
        <v>10375</v>
      </c>
      <c r="G4700" s="257">
        <v>102295</v>
      </c>
      <c r="I4700" s="257">
        <v>112667.08</v>
      </c>
    </row>
    <row r="4701" spans="3:9" x14ac:dyDescent="0.2">
      <c r="C4701" s="255">
        <v>45874</v>
      </c>
      <c r="D4701" s="256" t="s">
        <v>10384</v>
      </c>
      <c r="E4701" s="256" t="s">
        <v>10385</v>
      </c>
      <c r="F4701" s="256" t="s">
        <v>10386</v>
      </c>
      <c r="G4701" s="257">
        <v>30</v>
      </c>
      <c r="I4701" s="257">
        <v>112637.08</v>
      </c>
    </row>
    <row r="4702" spans="3:9" x14ac:dyDescent="0.2">
      <c r="C4702" s="255">
        <v>45874</v>
      </c>
      <c r="D4702" s="256" t="s">
        <v>10387</v>
      </c>
      <c r="E4702" s="256" t="s">
        <v>10388</v>
      </c>
      <c r="F4702" s="256" t="s">
        <v>10386</v>
      </c>
      <c r="G4702" s="257">
        <v>26</v>
      </c>
      <c r="I4702" s="257">
        <v>112611.08</v>
      </c>
    </row>
    <row r="4703" spans="3:9" x14ac:dyDescent="0.2">
      <c r="C4703" s="255">
        <v>45874</v>
      </c>
      <c r="D4703" s="256" t="s">
        <v>10389</v>
      </c>
      <c r="E4703" s="256" t="s">
        <v>10390</v>
      </c>
      <c r="F4703" s="256" t="s">
        <v>10386</v>
      </c>
      <c r="G4703" s="257">
        <v>70</v>
      </c>
      <c r="I4703" s="257">
        <v>112541.08</v>
      </c>
    </row>
    <row r="4704" spans="3:9" x14ac:dyDescent="0.2">
      <c r="C4704" s="255">
        <v>45875</v>
      </c>
      <c r="D4704" s="256" t="s">
        <v>10391</v>
      </c>
      <c r="E4704" s="256" t="s">
        <v>10392</v>
      </c>
      <c r="F4704" s="256" t="s">
        <v>10393</v>
      </c>
      <c r="G4704" s="257">
        <v>36</v>
      </c>
      <c r="I4704" s="257">
        <v>112505.08</v>
      </c>
    </row>
    <row r="4705" spans="3:9" x14ac:dyDescent="0.2">
      <c r="C4705" s="255">
        <v>45875</v>
      </c>
      <c r="D4705" s="256" t="s">
        <v>10394</v>
      </c>
      <c r="E4705" s="256" t="s">
        <v>10395</v>
      </c>
      <c r="F4705" s="256" t="s">
        <v>10393</v>
      </c>
      <c r="G4705" s="257">
        <v>45</v>
      </c>
      <c r="I4705" s="257">
        <v>112460.08</v>
      </c>
    </row>
    <row r="4706" spans="3:9" x14ac:dyDescent="0.2">
      <c r="C4706" s="255">
        <v>45875</v>
      </c>
      <c r="D4706" s="256" t="s">
        <v>10396</v>
      </c>
      <c r="E4706" s="256" t="s">
        <v>10397</v>
      </c>
      <c r="F4706" s="256" t="s">
        <v>10393</v>
      </c>
      <c r="G4706" s="257">
        <v>5</v>
      </c>
      <c r="I4706" s="257">
        <v>112455.08</v>
      </c>
    </row>
    <row r="4707" spans="3:9" x14ac:dyDescent="0.2">
      <c r="C4707" s="255">
        <v>45875</v>
      </c>
      <c r="D4707" s="256" t="s">
        <v>10398</v>
      </c>
      <c r="E4707" s="256" t="s">
        <v>10399</v>
      </c>
      <c r="F4707" s="256" t="s">
        <v>10393</v>
      </c>
      <c r="G4707" s="257">
        <v>26</v>
      </c>
      <c r="I4707" s="257">
        <v>112429.08</v>
      </c>
    </row>
    <row r="4708" spans="3:9" x14ac:dyDescent="0.2">
      <c r="C4708" s="255">
        <v>45875</v>
      </c>
      <c r="D4708" s="256" t="s">
        <v>10400</v>
      </c>
      <c r="E4708" s="256" t="s">
        <v>10401</v>
      </c>
      <c r="F4708" s="256" t="s">
        <v>10393</v>
      </c>
      <c r="G4708" s="257">
        <v>30</v>
      </c>
      <c r="I4708" s="257">
        <v>112399.08</v>
      </c>
    </row>
    <row r="4709" spans="3:9" x14ac:dyDescent="0.2">
      <c r="C4709" s="255">
        <v>45875</v>
      </c>
      <c r="D4709" s="256" t="s">
        <v>10402</v>
      </c>
      <c r="E4709" s="256" t="s">
        <v>10403</v>
      </c>
      <c r="F4709" s="256" t="s">
        <v>10393</v>
      </c>
      <c r="G4709" s="257">
        <v>80</v>
      </c>
      <c r="I4709" s="257">
        <v>112319.08</v>
      </c>
    </row>
    <row r="4710" spans="3:9" x14ac:dyDescent="0.2">
      <c r="C4710" s="255">
        <v>45875</v>
      </c>
      <c r="D4710" s="256" t="s">
        <v>10404</v>
      </c>
      <c r="E4710" s="256" t="s">
        <v>10405</v>
      </c>
      <c r="F4710" s="256" t="s">
        <v>10393</v>
      </c>
      <c r="H4710" s="257">
        <v>1</v>
      </c>
      <c r="I4710" s="257">
        <v>112320.08</v>
      </c>
    </row>
    <row r="4711" spans="3:9" x14ac:dyDescent="0.2">
      <c r="C4711" s="255">
        <v>45875</v>
      </c>
      <c r="D4711" s="256" t="s">
        <v>10406</v>
      </c>
      <c r="E4711" s="256" t="s">
        <v>10407</v>
      </c>
      <c r="F4711" s="256" t="s">
        <v>10393</v>
      </c>
      <c r="H4711" s="257">
        <v>2525</v>
      </c>
      <c r="I4711" s="257">
        <v>114845.08</v>
      </c>
    </row>
    <row r="4712" spans="3:9" x14ac:dyDescent="0.2">
      <c r="C4712" s="255">
        <v>45875</v>
      </c>
      <c r="D4712" s="256" t="s">
        <v>10408</v>
      </c>
      <c r="E4712" s="256" t="s">
        <v>10409</v>
      </c>
      <c r="F4712" s="256" t="s">
        <v>10393</v>
      </c>
      <c r="G4712" s="257">
        <v>75</v>
      </c>
      <c r="I4712" s="257">
        <v>114770.08</v>
      </c>
    </row>
    <row r="4713" spans="3:9" x14ac:dyDescent="0.2">
      <c r="C4713" s="255">
        <v>45876</v>
      </c>
      <c r="D4713" s="256" t="s">
        <v>10410</v>
      </c>
      <c r="E4713" s="256" t="s">
        <v>10411</v>
      </c>
      <c r="F4713" s="256" t="s">
        <v>10412</v>
      </c>
      <c r="H4713" s="257">
        <v>215</v>
      </c>
      <c r="I4713" s="257">
        <v>114985.08</v>
      </c>
    </row>
    <row r="4714" spans="3:9" x14ac:dyDescent="0.2">
      <c r="C4714" s="255">
        <v>45876</v>
      </c>
      <c r="D4714" s="256" t="s">
        <v>10413</v>
      </c>
      <c r="E4714" s="256" t="s">
        <v>10414</v>
      </c>
      <c r="F4714" s="256" t="s">
        <v>10412</v>
      </c>
      <c r="G4714" s="257">
        <v>50</v>
      </c>
      <c r="I4714" s="257">
        <v>114935.08</v>
      </c>
    </row>
    <row r="4715" spans="3:9" x14ac:dyDescent="0.2">
      <c r="C4715" s="255">
        <v>45876</v>
      </c>
      <c r="D4715" s="256" t="s">
        <v>10415</v>
      </c>
      <c r="E4715" s="256" t="s">
        <v>10416</v>
      </c>
      <c r="F4715" s="256" t="s">
        <v>10412</v>
      </c>
      <c r="G4715" s="257">
        <v>32</v>
      </c>
      <c r="I4715" s="257">
        <v>114903.08</v>
      </c>
    </row>
    <row r="4716" spans="3:9" x14ac:dyDescent="0.2">
      <c r="C4716" s="255">
        <v>45876</v>
      </c>
      <c r="D4716" s="256" t="s">
        <v>10417</v>
      </c>
      <c r="E4716" s="256" t="s">
        <v>10418</v>
      </c>
      <c r="F4716" s="256" t="s">
        <v>10412</v>
      </c>
      <c r="G4716" s="257">
        <v>200</v>
      </c>
      <c r="I4716" s="257">
        <v>114703.08</v>
      </c>
    </row>
    <row r="4717" spans="3:9" x14ac:dyDescent="0.2">
      <c r="C4717" s="255">
        <v>45876</v>
      </c>
      <c r="D4717" s="256" t="s">
        <v>10419</v>
      </c>
      <c r="E4717" s="256" t="s">
        <v>10420</v>
      </c>
      <c r="F4717" s="256" t="s">
        <v>10412</v>
      </c>
      <c r="G4717" s="257">
        <v>40</v>
      </c>
      <c r="I4717" s="257">
        <v>114663.08</v>
      </c>
    </row>
    <row r="4718" spans="3:9" x14ac:dyDescent="0.2">
      <c r="C4718" s="255">
        <v>45876</v>
      </c>
      <c r="D4718" s="256" t="s">
        <v>10421</v>
      </c>
      <c r="E4718" s="256" t="s">
        <v>10422</v>
      </c>
      <c r="F4718" s="256" t="s">
        <v>10412</v>
      </c>
      <c r="H4718" s="257">
        <v>45000</v>
      </c>
      <c r="I4718" s="257">
        <v>159663.07999999999</v>
      </c>
    </row>
    <row r="4719" spans="3:9" x14ac:dyDescent="0.2">
      <c r="C4719" s="255">
        <v>45876</v>
      </c>
      <c r="D4719" s="256" t="s">
        <v>10423</v>
      </c>
      <c r="E4719" s="256" t="s">
        <v>10424</v>
      </c>
      <c r="F4719" s="256" t="s">
        <v>10412</v>
      </c>
      <c r="G4719" s="257">
        <v>69</v>
      </c>
      <c r="I4719" s="257">
        <v>159594.07999999999</v>
      </c>
    </row>
    <row r="4720" spans="3:9" x14ac:dyDescent="0.2">
      <c r="C4720" s="255">
        <v>45876</v>
      </c>
      <c r="D4720" s="256" t="s">
        <v>10425</v>
      </c>
      <c r="E4720" s="256" t="s">
        <v>10426</v>
      </c>
      <c r="F4720" s="256" t="s">
        <v>10412</v>
      </c>
      <c r="G4720" s="257">
        <v>20</v>
      </c>
      <c r="I4720" s="257">
        <v>159574.07999999999</v>
      </c>
    </row>
    <row r="4721" spans="3:9" x14ac:dyDescent="0.2">
      <c r="C4721" s="255">
        <v>45876</v>
      </c>
      <c r="D4721" s="256" t="s">
        <v>10427</v>
      </c>
      <c r="E4721" s="256" t="s">
        <v>10428</v>
      </c>
      <c r="F4721" s="256" t="s">
        <v>10412</v>
      </c>
      <c r="H4721" s="257">
        <v>11800</v>
      </c>
      <c r="I4721" s="257">
        <v>171374.07999999999</v>
      </c>
    </row>
    <row r="4722" spans="3:9" x14ac:dyDescent="0.2">
      <c r="C4722" s="255">
        <v>45876</v>
      </c>
      <c r="D4722" s="256" t="s">
        <v>10429</v>
      </c>
      <c r="E4722" s="256" t="s">
        <v>10430</v>
      </c>
      <c r="F4722" s="256" t="s">
        <v>10412</v>
      </c>
      <c r="G4722" s="257">
        <v>11800</v>
      </c>
      <c r="I4722" s="257">
        <v>159574.07999999999</v>
      </c>
    </row>
    <row r="4723" spans="3:9" x14ac:dyDescent="0.2">
      <c r="C4723" s="255">
        <v>45876</v>
      </c>
      <c r="D4723" s="256" t="s">
        <v>10431</v>
      </c>
      <c r="E4723" s="256" t="s">
        <v>10432</v>
      </c>
      <c r="F4723" s="256" t="s">
        <v>10412</v>
      </c>
      <c r="G4723" s="257">
        <v>89</v>
      </c>
      <c r="I4723" s="257">
        <v>159485.07999999999</v>
      </c>
    </row>
    <row r="4724" spans="3:9" x14ac:dyDescent="0.2">
      <c r="C4724" s="255">
        <v>45876</v>
      </c>
      <c r="D4724" s="256" t="s">
        <v>10433</v>
      </c>
      <c r="E4724" s="256" t="s">
        <v>10434</v>
      </c>
      <c r="F4724" s="256" t="s">
        <v>10412</v>
      </c>
      <c r="G4724" s="257">
        <v>50</v>
      </c>
      <c r="I4724" s="257">
        <v>159435.07999999999</v>
      </c>
    </row>
    <row r="4725" spans="3:9" x14ac:dyDescent="0.2">
      <c r="C4725" s="255">
        <v>45876</v>
      </c>
      <c r="D4725" s="256" t="s">
        <v>10435</v>
      </c>
      <c r="E4725" s="256" t="s">
        <v>10436</v>
      </c>
      <c r="F4725" s="256" t="s">
        <v>10412</v>
      </c>
      <c r="G4725" s="257">
        <v>35000</v>
      </c>
      <c r="I4725" s="257">
        <v>124435.08</v>
      </c>
    </row>
    <row r="4726" spans="3:9" x14ac:dyDescent="0.2">
      <c r="C4726" s="255">
        <v>45877</v>
      </c>
      <c r="D4726" s="256" t="s">
        <v>10437</v>
      </c>
      <c r="E4726" s="256" t="s">
        <v>10438</v>
      </c>
      <c r="F4726" s="256" t="s">
        <v>10439</v>
      </c>
      <c r="G4726" s="257">
        <v>69</v>
      </c>
      <c r="I4726" s="257">
        <v>124366.08</v>
      </c>
    </row>
    <row r="4727" spans="3:9" x14ac:dyDescent="0.2">
      <c r="C4727" s="255">
        <v>45877</v>
      </c>
      <c r="D4727" s="256" t="s">
        <v>10440</v>
      </c>
      <c r="E4727" s="256" t="s">
        <v>10441</v>
      </c>
      <c r="F4727" s="256" t="s">
        <v>10439</v>
      </c>
      <c r="G4727" s="257">
        <v>37</v>
      </c>
      <c r="I4727" s="257">
        <v>124329.08</v>
      </c>
    </row>
    <row r="4728" spans="3:9" x14ac:dyDescent="0.2">
      <c r="C4728" s="255">
        <v>45877</v>
      </c>
      <c r="D4728" s="256" t="s">
        <v>10442</v>
      </c>
      <c r="E4728" s="256" t="s">
        <v>10443</v>
      </c>
      <c r="F4728" s="256" t="s">
        <v>10439</v>
      </c>
      <c r="G4728" s="257">
        <v>25000</v>
      </c>
      <c r="I4728" s="257">
        <v>99329.08</v>
      </c>
    </row>
    <row r="4729" spans="3:9" x14ac:dyDescent="0.2">
      <c r="C4729" s="255">
        <v>45877</v>
      </c>
      <c r="D4729" s="256" t="s">
        <v>10444</v>
      </c>
      <c r="E4729" s="256" t="s">
        <v>10445</v>
      </c>
      <c r="F4729" s="256" t="s">
        <v>10439</v>
      </c>
      <c r="G4729" s="257">
        <v>363.6</v>
      </c>
      <c r="I4729" s="257">
        <v>98965.48</v>
      </c>
    </row>
    <row r="4730" spans="3:9" x14ac:dyDescent="0.2">
      <c r="C4730" s="255">
        <v>45877</v>
      </c>
      <c r="D4730" s="256" t="s">
        <v>10446</v>
      </c>
      <c r="E4730" s="256" t="s">
        <v>10447</v>
      </c>
      <c r="F4730" s="256" t="s">
        <v>10439</v>
      </c>
      <c r="H4730" s="257">
        <v>363.6</v>
      </c>
      <c r="I4730" s="257">
        <v>99329.08</v>
      </c>
    </row>
    <row r="4731" spans="3:9" x14ac:dyDescent="0.2">
      <c r="C4731" s="255">
        <v>45877</v>
      </c>
      <c r="D4731" s="256" t="s">
        <v>10448</v>
      </c>
      <c r="E4731" s="256" t="s">
        <v>10449</v>
      </c>
      <c r="F4731" s="256" t="s">
        <v>10439</v>
      </c>
      <c r="G4731" s="257">
        <v>358.6</v>
      </c>
      <c r="I4731" s="257">
        <v>98970.48</v>
      </c>
    </row>
    <row r="4732" spans="3:9" x14ac:dyDescent="0.2">
      <c r="C4732" s="255">
        <v>45877</v>
      </c>
      <c r="D4732" s="256" t="s">
        <v>10450</v>
      </c>
      <c r="E4732" s="256" t="s">
        <v>10451</v>
      </c>
      <c r="F4732" s="256" t="s">
        <v>10439</v>
      </c>
      <c r="H4732" s="257">
        <v>358.6</v>
      </c>
      <c r="I4732" s="257">
        <v>99329.08</v>
      </c>
    </row>
    <row r="4733" spans="3:9" x14ac:dyDescent="0.2">
      <c r="C4733" s="255">
        <v>45877</v>
      </c>
      <c r="D4733" s="256" t="s">
        <v>10452</v>
      </c>
      <c r="E4733" s="256" t="s">
        <v>10453</v>
      </c>
      <c r="F4733" s="256" t="s">
        <v>10439</v>
      </c>
      <c r="G4733" s="257">
        <v>43</v>
      </c>
      <c r="I4733" s="257">
        <v>99286.080000000002</v>
      </c>
    </row>
    <row r="4734" spans="3:9" x14ac:dyDescent="0.2">
      <c r="C4734" s="255">
        <v>45877</v>
      </c>
      <c r="D4734" s="256" t="s">
        <v>10454</v>
      </c>
      <c r="E4734" s="256" t="s">
        <v>10455</v>
      </c>
      <c r="F4734" s="256" t="s">
        <v>10439</v>
      </c>
      <c r="G4734" s="257">
        <v>49</v>
      </c>
      <c r="I4734" s="257">
        <v>99237.08</v>
      </c>
    </row>
    <row r="4735" spans="3:9" x14ac:dyDescent="0.2">
      <c r="C4735" s="255">
        <v>45878</v>
      </c>
      <c r="D4735" s="256" t="s">
        <v>10456</v>
      </c>
      <c r="E4735" s="256" t="s">
        <v>10457</v>
      </c>
      <c r="F4735" s="256" t="s">
        <v>10458</v>
      </c>
      <c r="G4735" s="257">
        <v>157</v>
      </c>
      <c r="I4735" s="257">
        <v>99080.08</v>
      </c>
    </row>
    <row r="4736" spans="3:9" x14ac:dyDescent="0.2">
      <c r="C4736" s="255">
        <v>45878</v>
      </c>
      <c r="D4736" s="256" t="s">
        <v>10459</v>
      </c>
      <c r="E4736" s="256" t="s">
        <v>10460</v>
      </c>
      <c r="F4736" s="256" t="s">
        <v>10458</v>
      </c>
      <c r="G4736" s="257">
        <v>100</v>
      </c>
      <c r="I4736" s="257">
        <v>98980.08</v>
      </c>
    </row>
    <row r="4737" spans="3:9" x14ac:dyDescent="0.2">
      <c r="C4737" s="255">
        <v>45878</v>
      </c>
      <c r="D4737" s="256" t="s">
        <v>10461</v>
      </c>
      <c r="E4737" s="256" t="s">
        <v>10462</v>
      </c>
      <c r="F4737" s="256" t="s">
        <v>10458</v>
      </c>
      <c r="G4737" s="257">
        <v>100</v>
      </c>
      <c r="I4737" s="257">
        <v>98880.08</v>
      </c>
    </row>
    <row r="4738" spans="3:9" x14ac:dyDescent="0.2">
      <c r="C4738" s="255">
        <v>45878</v>
      </c>
      <c r="D4738" s="256" t="s">
        <v>10463</v>
      </c>
      <c r="E4738" s="256" t="s">
        <v>10464</v>
      </c>
      <c r="F4738" s="256" t="s">
        <v>10458</v>
      </c>
      <c r="G4738" s="257">
        <v>100</v>
      </c>
      <c r="I4738" s="257">
        <v>98780.08</v>
      </c>
    </row>
    <row r="4739" spans="3:9" x14ac:dyDescent="0.2">
      <c r="C4739" s="255">
        <v>45879</v>
      </c>
      <c r="D4739" s="256" t="s">
        <v>10465</v>
      </c>
      <c r="E4739" s="256" t="s">
        <v>10466</v>
      </c>
      <c r="F4739" s="256" t="s">
        <v>10467</v>
      </c>
      <c r="G4739" s="257">
        <v>69</v>
      </c>
      <c r="I4739" s="257">
        <v>98711.08</v>
      </c>
    </row>
    <row r="4740" spans="3:9" x14ac:dyDescent="0.2">
      <c r="C4740" s="255">
        <v>45879</v>
      </c>
      <c r="D4740" s="256" t="s">
        <v>10468</v>
      </c>
      <c r="E4740" s="256" t="s">
        <v>10469</v>
      </c>
      <c r="F4740" s="256" t="s">
        <v>10467</v>
      </c>
      <c r="H4740" s="257">
        <v>490</v>
      </c>
      <c r="I4740" s="257">
        <v>99201.08</v>
      </c>
    </row>
    <row r="4741" spans="3:9" x14ac:dyDescent="0.2">
      <c r="C4741" s="255">
        <v>45879</v>
      </c>
      <c r="D4741" s="256" t="s">
        <v>10470</v>
      </c>
      <c r="E4741" s="256" t="s">
        <v>10471</v>
      </c>
      <c r="F4741" s="256" t="s">
        <v>10467</v>
      </c>
      <c r="G4741" s="257">
        <v>100</v>
      </c>
      <c r="I4741" s="257">
        <v>99101.08</v>
      </c>
    </row>
    <row r="4742" spans="3:9" x14ac:dyDescent="0.2">
      <c r="C4742" s="255">
        <v>45879</v>
      </c>
      <c r="D4742" s="256" t="s">
        <v>10472</v>
      </c>
      <c r="E4742" s="256" t="s">
        <v>10473</v>
      </c>
      <c r="F4742" s="256" t="s">
        <v>10467</v>
      </c>
      <c r="G4742" s="257">
        <v>100</v>
      </c>
      <c r="I4742" s="257">
        <v>99001.08</v>
      </c>
    </row>
    <row r="4743" spans="3:9" x14ac:dyDescent="0.2">
      <c r="C4743" s="255">
        <v>45879</v>
      </c>
      <c r="D4743" s="256" t="s">
        <v>10474</v>
      </c>
      <c r="E4743" s="256" t="s">
        <v>10475</v>
      </c>
      <c r="F4743" s="256" t="s">
        <v>10467</v>
      </c>
      <c r="G4743" s="257">
        <v>20</v>
      </c>
      <c r="I4743" s="257">
        <v>98981.08</v>
      </c>
    </row>
    <row r="4744" spans="3:9" x14ac:dyDescent="0.2">
      <c r="C4744" s="255">
        <v>45879</v>
      </c>
      <c r="D4744" s="256" t="s">
        <v>10476</v>
      </c>
      <c r="E4744" s="256" t="s">
        <v>10477</v>
      </c>
      <c r="F4744" s="256" t="s">
        <v>10467</v>
      </c>
      <c r="H4744" s="257">
        <v>180</v>
      </c>
      <c r="I4744" s="257">
        <v>99161.08</v>
      </c>
    </row>
    <row r="4745" spans="3:9" x14ac:dyDescent="0.2">
      <c r="C4745" s="255">
        <v>45879</v>
      </c>
      <c r="D4745" s="256" t="s">
        <v>10478</v>
      </c>
      <c r="E4745" s="256" t="s">
        <v>10479</v>
      </c>
      <c r="F4745" s="256" t="s">
        <v>10467</v>
      </c>
      <c r="H4745" s="257">
        <v>708</v>
      </c>
      <c r="I4745" s="257">
        <v>99869.08</v>
      </c>
    </row>
    <row r="4746" spans="3:9" x14ac:dyDescent="0.2">
      <c r="C4746" s="255">
        <v>45879</v>
      </c>
      <c r="D4746" s="256" t="s">
        <v>10480</v>
      </c>
      <c r="E4746" s="256" t="s">
        <v>10481</v>
      </c>
      <c r="F4746" s="256" t="s">
        <v>10467</v>
      </c>
      <c r="H4746" s="257">
        <v>896</v>
      </c>
      <c r="I4746" s="257">
        <v>100765.08</v>
      </c>
    </row>
    <row r="4747" spans="3:9" x14ac:dyDescent="0.2">
      <c r="C4747" s="255">
        <v>45880</v>
      </c>
      <c r="D4747" s="256" t="s">
        <v>10482</v>
      </c>
      <c r="E4747" s="256" t="s">
        <v>10483</v>
      </c>
      <c r="F4747" s="256" t="s">
        <v>10484</v>
      </c>
      <c r="G4747" s="257">
        <v>20</v>
      </c>
      <c r="I4747" s="257">
        <v>100745.08</v>
      </c>
    </row>
    <row r="4748" spans="3:9" x14ac:dyDescent="0.2">
      <c r="C4748" s="255">
        <v>45880</v>
      </c>
      <c r="D4748" s="256" t="s">
        <v>10485</v>
      </c>
      <c r="E4748" s="256" t="s">
        <v>10486</v>
      </c>
      <c r="F4748" s="256" t="s">
        <v>10484</v>
      </c>
      <c r="H4748" s="257">
        <v>704</v>
      </c>
      <c r="I4748" s="257">
        <v>101449.08</v>
      </c>
    </row>
    <row r="4749" spans="3:9" x14ac:dyDescent="0.2">
      <c r="C4749" s="255">
        <v>45880</v>
      </c>
      <c r="D4749" s="256" t="s">
        <v>10487</v>
      </c>
      <c r="E4749" s="256" t="s">
        <v>10488</v>
      </c>
      <c r="F4749" s="256" t="s">
        <v>10484</v>
      </c>
      <c r="G4749" s="257">
        <v>170.94</v>
      </c>
      <c r="I4749" s="257">
        <v>101278.14</v>
      </c>
    </row>
    <row r="4750" spans="3:9" x14ac:dyDescent="0.2">
      <c r="C4750" s="255">
        <v>45881</v>
      </c>
      <c r="D4750" s="256" t="s">
        <v>10489</v>
      </c>
      <c r="E4750" s="256" t="s">
        <v>10490</v>
      </c>
      <c r="F4750" s="256" t="s">
        <v>10491</v>
      </c>
      <c r="G4750" s="257">
        <v>1</v>
      </c>
      <c r="I4750" s="257">
        <v>101277.14</v>
      </c>
    </row>
    <row r="4751" spans="3:9" x14ac:dyDescent="0.2">
      <c r="C4751" s="255">
        <v>45881</v>
      </c>
      <c r="D4751" s="256" t="s">
        <v>10492</v>
      </c>
      <c r="E4751" s="256" t="s">
        <v>10493</v>
      </c>
      <c r="F4751" s="256" t="s">
        <v>10491</v>
      </c>
      <c r="G4751" s="257">
        <v>80</v>
      </c>
      <c r="I4751" s="257">
        <v>101197.14</v>
      </c>
    </row>
    <row r="4752" spans="3:9" x14ac:dyDescent="0.2">
      <c r="C4752" s="255">
        <v>45882</v>
      </c>
      <c r="D4752" s="256" t="s">
        <v>10494</v>
      </c>
      <c r="E4752" s="256" t="s">
        <v>10495</v>
      </c>
      <c r="F4752" s="256" t="s">
        <v>10496</v>
      </c>
      <c r="G4752" s="257">
        <v>15</v>
      </c>
      <c r="I4752" s="257">
        <v>101182.14</v>
      </c>
    </row>
    <row r="4753" spans="3:9" x14ac:dyDescent="0.2">
      <c r="C4753" s="255">
        <v>45882</v>
      </c>
      <c r="D4753" s="256" t="s">
        <v>10497</v>
      </c>
      <c r="E4753" s="256" t="s">
        <v>10498</v>
      </c>
      <c r="F4753" s="256" t="s">
        <v>10496</v>
      </c>
      <c r="G4753" s="257">
        <v>20</v>
      </c>
      <c r="I4753" s="257">
        <v>101162.14</v>
      </c>
    </row>
    <row r="4754" spans="3:9" x14ac:dyDescent="0.2">
      <c r="C4754" s="255">
        <v>45882</v>
      </c>
      <c r="D4754" s="256" t="s">
        <v>10499</v>
      </c>
      <c r="E4754" s="256" t="s">
        <v>10500</v>
      </c>
      <c r="F4754" s="256" t="s">
        <v>10496</v>
      </c>
      <c r="G4754" s="257">
        <v>1000</v>
      </c>
      <c r="I4754" s="257">
        <v>100162.14</v>
      </c>
    </row>
    <row r="4755" spans="3:9" x14ac:dyDescent="0.2">
      <c r="C4755" s="255">
        <v>45882</v>
      </c>
      <c r="D4755" s="256" t="s">
        <v>10501</v>
      </c>
      <c r="E4755" s="256" t="s">
        <v>10502</v>
      </c>
      <c r="F4755" s="256" t="s">
        <v>10496</v>
      </c>
      <c r="G4755" s="257">
        <v>18</v>
      </c>
      <c r="I4755" s="257">
        <v>100144.14</v>
      </c>
    </row>
    <row r="4756" spans="3:9" x14ac:dyDescent="0.2">
      <c r="C4756" s="255">
        <v>45882</v>
      </c>
      <c r="D4756" s="256" t="s">
        <v>10503</v>
      </c>
      <c r="E4756" s="256" t="s">
        <v>10504</v>
      </c>
      <c r="F4756" s="256" t="s">
        <v>10496</v>
      </c>
      <c r="G4756" s="257">
        <v>2</v>
      </c>
      <c r="I4756" s="257">
        <v>100142.14</v>
      </c>
    </row>
    <row r="4757" spans="3:9" x14ac:dyDescent="0.2">
      <c r="C4757" s="255">
        <v>45883</v>
      </c>
      <c r="D4757" s="256" t="s">
        <v>10505</v>
      </c>
      <c r="E4757" s="256" t="s">
        <v>10506</v>
      </c>
      <c r="F4757" s="256" t="s">
        <v>10507</v>
      </c>
      <c r="G4757" s="257">
        <v>100</v>
      </c>
      <c r="I4757" s="257">
        <v>100042.14</v>
      </c>
    </row>
    <row r="4758" spans="3:9" x14ac:dyDescent="0.2">
      <c r="C4758" s="255">
        <v>45883</v>
      </c>
      <c r="D4758" s="256" t="s">
        <v>10508</v>
      </c>
      <c r="E4758" s="256" t="s">
        <v>10509</v>
      </c>
      <c r="F4758" s="256" t="s">
        <v>10507</v>
      </c>
      <c r="G4758" s="257">
        <v>20</v>
      </c>
      <c r="I4758" s="257">
        <v>100022.14</v>
      </c>
    </row>
    <row r="4759" spans="3:9" x14ac:dyDescent="0.2">
      <c r="C4759" s="255">
        <v>45883</v>
      </c>
      <c r="D4759" s="256" t="s">
        <v>10510</v>
      </c>
      <c r="E4759" s="256" t="s">
        <v>10511</v>
      </c>
      <c r="F4759" s="256" t="s">
        <v>10507</v>
      </c>
      <c r="G4759" s="257">
        <v>6</v>
      </c>
      <c r="I4759" s="257">
        <v>100016.14</v>
      </c>
    </row>
    <row r="4760" spans="3:9" x14ac:dyDescent="0.2">
      <c r="C4760" s="255">
        <v>45883</v>
      </c>
      <c r="D4760" s="256" t="s">
        <v>10512</v>
      </c>
      <c r="E4760" s="256" t="s">
        <v>10513</v>
      </c>
      <c r="F4760" s="256" t="s">
        <v>10507</v>
      </c>
      <c r="G4760" s="257">
        <v>500</v>
      </c>
      <c r="I4760" s="257">
        <v>99516.14</v>
      </c>
    </row>
    <row r="4761" spans="3:9" x14ac:dyDescent="0.2">
      <c r="C4761" s="255">
        <v>45883</v>
      </c>
      <c r="D4761" s="256" t="s">
        <v>10514</v>
      </c>
      <c r="E4761" s="256" t="s">
        <v>10515</v>
      </c>
      <c r="F4761" s="256" t="s">
        <v>10507</v>
      </c>
      <c r="G4761" s="257">
        <v>8</v>
      </c>
      <c r="I4761" s="257">
        <v>99508.14</v>
      </c>
    </row>
    <row r="4762" spans="3:9" x14ac:dyDescent="0.2">
      <c r="C4762" s="255">
        <v>45883</v>
      </c>
      <c r="D4762" s="256" t="s">
        <v>10516</v>
      </c>
      <c r="E4762" s="256" t="s">
        <v>10517</v>
      </c>
      <c r="F4762" s="256" t="s">
        <v>10507</v>
      </c>
      <c r="G4762" s="257">
        <v>2</v>
      </c>
      <c r="I4762" s="257">
        <v>99506.14</v>
      </c>
    </row>
    <row r="4763" spans="3:9" x14ac:dyDescent="0.2">
      <c r="C4763" s="255">
        <v>45883</v>
      </c>
      <c r="D4763" s="256" t="s">
        <v>10518</v>
      </c>
      <c r="E4763" s="256" t="s">
        <v>10519</v>
      </c>
      <c r="F4763" s="256" t="s">
        <v>10507</v>
      </c>
      <c r="G4763" s="257">
        <v>20</v>
      </c>
      <c r="I4763" s="257">
        <v>99486.14</v>
      </c>
    </row>
    <row r="4764" spans="3:9" x14ac:dyDescent="0.2">
      <c r="C4764" s="255">
        <v>45883</v>
      </c>
      <c r="D4764" s="256" t="s">
        <v>10520</v>
      </c>
      <c r="E4764" s="256" t="s">
        <v>10521</v>
      </c>
      <c r="F4764" s="256" t="s">
        <v>10507</v>
      </c>
      <c r="G4764" s="257">
        <v>10</v>
      </c>
      <c r="I4764" s="257">
        <v>99476.14</v>
      </c>
    </row>
    <row r="4765" spans="3:9" x14ac:dyDescent="0.2">
      <c r="C4765" s="255">
        <v>45883</v>
      </c>
      <c r="D4765" s="256" t="s">
        <v>10522</v>
      </c>
      <c r="E4765" s="256" t="s">
        <v>10523</v>
      </c>
      <c r="F4765" s="256" t="s">
        <v>10507</v>
      </c>
      <c r="G4765" s="257">
        <v>278.2</v>
      </c>
      <c r="I4765" s="257">
        <v>99197.94</v>
      </c>
    </row>
    <row r="4766" spans="3:9" x14ac:dyDescent="0.2">
      <c r="C4766" s="255">
        <v>45883</v>
      </c>
      <c r="D4766" s="256" t="s">
        <v>10524</v>
      </c>
      <c r="E4766" s="256" t="s">
        <v>10525</v>
      </c>
      <c r="F4766" s="256" t="s">
        <v>10507</v>
      </c>
      <c r="G4766" s="257">
        <v>80</v>
      </c>
      <c r="I4766" s="257">
        <v>99117.94</v>
      </c>
    </row>
    <row r="4767" spans="3:9" x14ac:dyDescent="0.2">
      <c r="C4767" s="255">
        <v>45883</v>
      </c>
      <c r="D4767" s="256" t="s">
        <v>10526</v>
      </c>
      <c r="E4767" s="256" t="s">
        <v>10527</v>
      </c>
      <c r="F4767" s="256" t="s">
        <v>10507</v>
      </c>
      <c r="G4767" s="257">
        <v>55</v>
      </c>
      <c r="I4767" s="257">
        <v>99062.94</v>
      </c>
    </row>
    <row r="4768" spans="3:9" x14ac:dyDescent="0.2">
      <c r="C4768" s="255">
        <v>45883</v>
      </c>
      <c r="D4768" s="256" t="s">
        <v>10528</v>
      </c>
      <c r="E4768" s="256" t="s">
        <v>10529</v>
      </c>
      <c r="F4768" s="256" t="s">
        <v>10507</v>
      </c>
      <c r="G4768" s="257">
        <v>4219.3999999999996</v>
      </c>
      <c r="I4768" s="257">
        <v>94843.54</v>
      </c>
    </row>
    <row r="4769" spans="3:9" x14ac:dyDescent="0.2">
      <c r="C4769" s="255">
        <v>45883</v>
      </c>
      <c r="D4769" s="256" t="s">
        <v>10530</v>
      </c>
      <c r="E4769" s="256" t="s">
        <v>10531</v>
      </c>
      <c r="F4769" s="256" t="s">
        <v>10507</v>
      </c>
      <c r="G4769" s="257">
        <v>2079.4</v>
      </c>
      <c r="I4769" s="257">
        <v>92764.14</v>
      </c>
    </row>
    <row r="4770" spans="3:9" x14ac:dyDescent="0.2">
      <c r="C4770" s="255">
        <v>45883</v>
      </c>
      <c r="D4770" s="256" t="s">
        <v>10532</v>
      </c>
      <c r="E4770" s="256" t="s">
        <v>10533</v>
      </c>
      <c r="F4770" s="256" t="s">
        <v>10507</v>
      </c>
      <c r="G4770" s="257">
        <v>3435.4</v>
      </c>
      <c r="I4770" s="257">
        <v>89328.74</v>
      </c>
    </row>
    <row r="4771" spans="3:9" x14ac:dyDescent="0.2">
      <c r="C4771" s="255">
        <v>45883</v>
      </c>
      <c r="D4771" s="256" t="s">
        <v>10534</v>
      </c>
      <c r="E4771" s="256" t="s">
        <v>10535</v>
      </c>
      <c r="F4771" s="256" t="s">
        <v>10507</v>
      </c>
      <c r="G4771" s="257">
        <v>3255.4</v>
      </c>
      <c r="I4771" s="257">
        <v>86073.34</v>
      </c>
    </row>
    <row r="4772" spans="3:9" x14ac:dyDescent="0.2">
      <c r="C4772" s="255">
        <v>45884</v>
      </c>
      <c r="D4772" s="256" t="s">
        <v>10536</v>
      </c>
      <c r="E4772" s="256" t="s">
        <v>10537</v>
      </c>
      <c r="F4772" s="256" t="s">
        <v>10538</v>
      </c>
      <c r="G4772" s="257">
        <v>60</v>
      </c>
      <c r="I4772" s="257">
        <v>86013.34</v>
      </c>
    </row>
    <row r="4773" spans="3:9" x14ac:dyDescent="0.2">
      <c r="C4773" s="255">
        <v>45884</v>
      </c>
      <c r="D4773" s="256" t="s">
        <v>10539</v>
      </c>
      <c r="E4773" s="256" t="s">
        <v>10540</v>
      </c>
      <c r="F4773" s="256" t="s">
        <v>10538</v>
      </c>
      <c r="G4773" s="257">
        <v>115</v>
      </c>
      <c r="I4773" s="257">
        <v>85898.34</v>
      </c>
    </row>
    <row r="4774" spans="3:9" x14ac:dyDescent="0.2">
      <c r="C4774" s="255">
        <v>45884</v>
      </c>
      <c r="D4774" s="256" t="s">
        <v>10541</v>
      </c>
      <c r="E4774" s="256" t="s">
        <v>10542</v>
      </c>
      <c r="F4774" s="256" t="s">
        <v>10538</v>
      </c>
      <c r="G4774" s="257">
        <v>65</v>
      </c>
      <c r="I4774" s="257">
        <v>85833.34</v>
      </c>
    </row>
    <row r="4775" spans="3:9" x14ac:dyDescent="0.2">
      <c r="C4775" s="255">
        <v>45884</v>
      </c>
      <c r="D4775" s="256" t="s">
        <v>10543</v>
      </c>
      <c r="E4775" s="256" t="s">
        <v>10544</v>
      </c>
      <c r="F4775" s="256" t="s">
        <v>10538</v>
      </c>
      <c r="G4775" s="257">
        <v>175</v>
      </c>
      <c r="I4775" s="257">
        <v>85658.34</v>
      </c>
    </row>
    <row r="4776" spans="3:9" x14ac:dyDescent="0.2">
      <c r="C4776" s="255">
        <v>45885</v>
      </c>
      <c r="D4776" s="256" t="s">
        <v>10545</v>
      </c>
      <c r="E4776" s="256" t="s">
        <v>10546</v>
      </c>
      <c r="F4776" s="256" t="s">
        <v>10547</v>
      </c>
      <c r="G4776" s="257">
        <v>165.56</v>
      </c>
      <c r="I4776" s="257">
        <v>85492.78</v>
      </c>
    </row>
    <row r="4777" spans="3:9" x14ac:dyDescent="0.2">
      <c r="C4777" s="255">
        <v>45885</v>
      </c>
      <c r="D4777" s="256" t="s">
        <v>10548</v>
      </c>
      <c r="E4777" s="256" t="s">
        <v>10549</v>
      </c>
      <c r="F4777" s="256" t="s">
        <v>10547</v>
      </c>
      <c r="G4777" s="257">
        <v>24</v>
      </c>
      <c r="I4777" s="257">
        <v>85468.78</v>
      </c>
    </row>
    <row r="4778" spans="3:9" x14ac:dyDescent="0.2">
      <c r="C4778" s="255">
        <v>45885</v>
      </c>
      <c r="D4778" s="256" t="s">
        <v>10550</v>
      </c>
      <c r="E4778" s="256" t="s">
        <v>10551</v>
      </c>
      <c r="F4778" s="256" t="s">
        <v>10547</v>
      </c>
      <c r="G4778" s="257">
        <v>130</v>
      </c>
      <c r="I4778" s="257">
        <v>85338.78</v>
      </c>
    </row>
    <row r="4779" spans="3:9" x14ac:dyDescent="0.2">
      <c r="C4779" s="255">
        <v>45885</v>
      </c>
      <c r="D4779" s="256" t="s">
        <v>10552</v>
      </c>
      <c r="E4779" s="256" t="s">
        <v>10553</v>
      </c>
      <c r="F4779" s="256" t="s">
        <v>10547</v>
      </c>
      <c r="G4779" s="257">
        <v>110</v>
      </c>
      <c r="I4779" s="257">
        <v>85228.78</v>
      </c>
    </row>
    <row r="4780" spans="3:9" x14ac:dyDescent="0.2">
      <c r="C4780" s="255">
        <v>45885</v>
      </c>
      <c r="D4780" s="256" t="s">
        <v>10554</v>
      </c>
      <c r="E4780" s="256" t="s">
        <v>10555</v>
      </c>
      <c r="F4780" s="256" t="s">
        <v>10547</v>
      </c>
      <c r="G4780" s="257">
        <v>200</v>
      </c>
      <c r="I4780" s="257">
        <v>85028.78</v>
      </c>
    </row>
    <row r="4781" spans="3:9" x14ac:dyDescent="0.2">
      <c r="C4781" s="255">
        <v>45886</v>
      </c>
      <c r="D4781" s="256" t="s">
        <v>10556</v>
      </c>
      <c r="E4781" s="256" t="s">
        <v>10557</v>
      </c>
      <c r="F4781" s="256" t="s">
        <v>10558</v>
      </c>
      <c r="G4781" s="257">
        <v>263</v>
      </c>
      <c r="I4781" s="257">
        <v>84765.78</v>
      </c>
    </row>
    <row r="4782" spans="3:9" x14ac:dyDescent="0.2">
      <c r="C4782" s="255">
        <v>45886</v>
      </c>
      <c r="D4782" s="256" t="s">
        <v>10559</v>
      </c>
      <c r="E4782" s="256" t="s">
        <v>10560</v>
      </c>
      <c r="F4782" s="256" t="s">
        <v>10558</v>
      </c>
      <c r="G4782" s="257">
        <v>10</v>
      </c>
      <c r="I4782" s="257">
        <v>84755.78</v>
      </c>
    </row>
    <row r="4783" spans="3:9" x14ac:dyDescent="0.2">
      <c r="C4783" s="255">
        <v>45886</v>
      </c>
      <c r="D4783" s="256" t="s">
        <v>10561</v>
      </c>
      <c r="E4783" s="256" t="s">
        <v>10562</v>
      </c>
      <c r="F4783" s="256" t="s">
        <v>10558</v>
      </c>
      <c r="G4783" s="257">
        <v>100</v>
      </c>
      <c r="I4783" s="257">
        <v>84655.78</v>
      </c>
    </row>
    <row r="4784" spans="3:9" x14ac:dyDescent="0.2">
      <c r="C4784" s="255">
        <v>45886</v>
      </c>
      <c r="D4784" s="256" t="s">
        <v>10563</v>
      </c>
      <c r="E4784" s="256" t="s">
        <v>10564</v>
      </c>
      <c r="F4784" s="256" t="s">
        <v>10558</v>
      </c>
      <c r="G4784" s="257">
        <v>34</v>
      </c>
      <c r="I4784" s="257">
        <v>84621.78</v>
      </c>
    </row>
    <row r="4785" spans="3:9" x14ac:dyDescent="0.2">
      <c r="C4785" s="255">
        <v>45886</v>
      </c>
      <c r="D4785" s="256" t="s">
        <v>10565</v>
      </c>
      <c r="E4785" s="256" t="s">
        <v>10566</v>
      </c>
      <c r="F4785" s="256" t="s">
        <v>10558</v>
      </c>
      <c r="G4785" s="257">
        <v>20</v>
      </c>
      <c r="I4785" s="257">
        <v>84601.78</v>
      </c>
    </row>
    <row r="4786" spans="3:9" x14ac:dyDescent="0.2">
      <c r="C4786" s="255">
        <v>45886</v>
      </c>
      <c r="D4786" s="256" t="s">
        <v>10567</v>
      </c>
      <c r="E4786" s="256" t="s">
        <v>10568</v>
      </c>
      <c r="F4786" s="256" t="s">
        <v>10558</v>
      </c>
      <c r="G4786" s="257">
        <v>75</v>
      </c>
      <c r="I4786" s="257">
        <v>84526.78</v>
      </c>
    </row>
    <row r="4787" spans="3:9" x14ac:dyDescent="0.2">
      <c r="C4787" s="255">
        <v>45886</v>
      </c>
      <c r="D4787" s="256" t="s">
        <v>10569</v>
      </c>
      <c r="E4787" s="256" t="s">
        <v>10570</v>
      </c>
      <c r="F4787" s="256" t="s">
        <v>10558</v>
      </c>
      <c r="G4787" s="257">
        <v>186.81</v>
      </c>
      <c r="I4787" s="257">
        <v>84339.97</v>
      </c>
    </row>
    <row r="4788" spans="3:9" x14ac:dyDescent="0.2">
      <c r="C4788" s="255">
        <v>45886</v>
      </c>
      <c r="D4788" s="256" t="s">
        <v>10571</v>
      </c>
      <c r="E4788" s="256" t="s">
        <v>10572</v>
      </c>
      <c r="F4788" s="256" t="s">
        <v>10558</v>
      </c>
      <c r="G4788" s="257">
        <v>40</v>
      </c>
      <c r="I4788" s="257">
        <v>84299.97</v>
      </c>
    </row>
    <row r="4789" spans="3:9" x14ac:dyDescent="0.2">
      <c r="C4789" s="255">
        <v>45887</v>
      </c>
      <c r="D4789" s="256" t="s">
        <v>10573</v>
      </c>
      <c r="E4789" s="256" t="s">
        <v>10574</v>
      </c>
      <c r="F4789" s="256" t="s">
        <v>10575</v>
      </c>
      <c r="G4789" s="257">
        <v>136</v>
      </c>
      <c r="I4789" s="257">
        <v>84163.97</v>
      </c>
    </row>
    <row r="4790" spans="3:9" x14ac:dyDescent="0.2">
      <c r="C4790" s="255">
        <v>45887</v>
      </c>
      <c r="D4790" s="256" t="s">
        <v>10576</v>
      </c>
      <c r="E4790" s="256" t="s">
        <v>10577</v>
      </c>
      <c r="F4790" s="256" t="s">
        <v>10575</v>
      </c>
      <c r="G4790" s="257">
        <v>15</v>
      </c>
      <c r="I4790" s="257">
        <v>84148.97</v>
      </c>
    </row>
    <row r="4791" spans="3:9" x14ac:dyDescent="0.2">
      <c r="C4791" s="255">
        <v>45887</v>
      </c>
      <c r="D4791" s="256" t="s">
        <v>10578</v>
      </c>
      <c r="E4791" s="256" t="s">
        <v>10579</v>
      </c>
      <c r="F4791" s="256" t="s">
        <v>10575</v>
      </c>
      <c r="G4791" s="257">
        <v>123</v>
      </c>
      <c r="I4791" s="257">
        <v>84025.97</v>
      </c>
    </row>
    <row r="4792" spans="3:9" x14ac:dyDescent="0.2">
      <c r="C4792" s="255">
        <v>45887</v>
      </c>
      <c r="D4792" s="256" t="s">
        <v>10580</v>
      </c>
      <c r="E4792" s="256" t="s">
        <v>10581</v>
      </c>
      <c r="F4792" s="256" t="s">
        <v>10575</v>
      </c>
      <c r="G4792" s="257">
        <v>17.98</v>
      </c>
      <c r="I4792" s="257">
        <v>84007.99</v>
      </c>
    </row>
    <row r="4793" spans="3:9" x14ac:dyDescent="0.2">
      <c r="C4793" s="255">
        <v>45887</v>
      </c>
      <c r="D4793" s="256" t="s">
        <v>10582</v>
      </c>
      <c r="E4793" s="256" t="s">
        <v>10583</v>
      </c>
      <c r="F4793" s="256" t="s">
        <v>10575</v>
      </c>
      <c r="G4793" s="257">
        <v>12.6</v>
      </c>
      <c r="I4793" s="257">
        <v>83995.39</v>
      </c>
    </row>
    <row r="4794" spans="3:9" x14ac:dyDescent="0.2">
      <c r="C4794" s="255">
        <v>45887</v>
      </c>
      <c r="D4794" s="256" t="s">
        <v>10584</v>
      </c>
      <c r="E4794" s="256" t="s">
        <v>10585</v>
      </c>
      <c r="F4794" s="256" t="s">
        <v>10575</v>
      </c>
      <c r="G4794" s="257">
        <v>12.5</v>
      </c>
      <c r="I4794" s="257">
        <v>83982.89</v>
      </c>
    </row>
    <row r="4795" spans="3:9" x14ac:dyDescent="0.2">
      <c r="C4795" s="255">
        <v>45887</v>
      </c>
      <c r="D4795" s="256" t="s">
        <v>10586</v>
      </c>
      <c r="E4795" s="256" t="s">
        <v>10587</v>
      </c>
      <c r="F4795" s="256" t="s">
        <v>10575</v>
      </c>
      <c r="G4795" s="257">
        <v>187</v>
      </c>
      <c r="I4795" s="257">
        <v>83795.89</v>
      </c>
    </row>
    <row r="4796" spans="3:9" x14ac:dyDescent="0.2">
      <c r="C4796" s="255">
        <v>45887</v>
      </c>
      <c r="D4796" s="256" t="s">
        <v>10588</v>
      </c>
      <c r="E4796" s="256" t="s">
        <v>10589</v>
      </c>
      <c r="F4796" s="256" t="s">
        <v>10575</v>
      </c>
      <c r="G4796" s="257">
        <v>208</v>
      </c>
      <c r="I4796" s="257">
        <v>83587.89</v>
      </c>
    </row>
    <row r="4797" spans="3:9" x14ac:dyDescent="0.2">
      <c r="C4797" s="255">
        <v>45887</v>
      </c>
      <c r="D4797" s="256" t="s">
        <v>10590</v>
      </c>
      <c r="E4797" s="256" t="s">
        <v>10591</v>
      </c>
      <c r="F4797" s="256" t="s">
        <v>10575</v>
      </c>
      <c r="G4797" s="257">
        <v>207.8</v>
      </c>
      <c r="I4797" s="257">
        <v>83380.09</v>
      </c>
    </row>
    <row r="4798" spans="3:9" x14ac:dyDescent="0.2">
      <c r="C4798" s="255">
        <v>45887</v>
      </c>
      <c r="D4798" s="256" t="s">
        <v>10592</v>
      </c>
      <c r="E4798" s="256" t="s">
        <v>10593</v>
      </c>
      <c r="F4798" s="256" t="s">
        <v>10575</v>
      </c>
      <c r="G4798" s="257">
        <v>20000</v>
      </c>
      <c r="I4798" s="257">
        <v>63380.09</v>
      </c>
    </row>
    <row r="4799" spans="3:9" x14ac:dyDescent="0.2">
      <c r="C4799" s="255">
        <v>45887</v>
      </c>
      <c r="D4799" s="256" t="s">
        <v>10594</v>
      </c>
      <c r="E4799" s="256" t="s">
        <v>10595</v>
      </c>
      <c r="F4799" s="256" t="s">
        <v>10575</v>
      </c>
      <c r="G4799" s="257">
        <v>382.74</v>
      </c>
      <c r="I4799" s="257">
        <v>62997.35</v>
      </c>
    </row>
    <row r="4800" spans="3:9" x14ac:dyDescent="0.2">
      <c r="C4800" s="255">
        <v>45887</v>
      </c>
      <c r="D4800" s="256" t="s">
        <v>10596</v>
      </c>
      <c r="E4800" s="256" t="s">
        <v>10597</v>
      </c>
      <c r="F4800" s="256" t="s">
        <v>10575</v>
      </c>
      <c r="H4800" s="257">
        <v>382.74</v>
      </c>
      <c r="I4800" s="257">
        <v>63380.09</v>
      </c>
    </row>
    <row r="4801" spans="3:9" x14ac:dyDescent="0.2">
      <c r="C4801" s="255">
        <v>45887</v>
      </c>
      <c r="D4801" s="256" t="s">
        <v>10598</v>
      </c>
      <c r="E4801" s="256" t="s">
        <v>10599</v>
      </c>
      <c r="F4801" s="256" t="s">
        <v>10575</v>
      </c>
      <c r="G4801" s="257">
        <v>261.7</v>
      </c>
      <c r="I4801" s="257">
        <v>63118.39</v>
      </c>
    </row>
    <row r="4802" spans="3:9" x14ac:dyDescent="0.2">
      <c r="C4802" s="255">
        <v>45888</v>
      </c>
      <c r="D4802" s="256" t="s">
        <v>10600</v>
      </c>
      <c r="E4802" s="256" t="s">
        <v>10601</v>
      </c>
      <c r="F4802" s="256" t="s">
        <v>10602</v>
      </c>
      <c r="G4802" s="257">
        <v>54</v>
      </c>
      <c r="I4802" s="257">
        <v>63064.39</v>
      </c>
    </row>
    <row r="4803" spans="3:9" x14ac:dyDescent="0.2">
      <c r="C4803" s="255">
        <v>45888</v>
      </c>
      <c r="D4803" s="256" t="s">
        <v>10603</v>
      </c>
      <c r="E4803" s="256" t="s">
        <v>10604</v>
      </c>
      <c r="F4803" s="256" t="s">
        <v>10602</v>
      </c>
      <c r="G4803" s="257">
        <v>15</v>
      </c>
      <c r="I4803" s="257">
        <v>63049.39</v>
      </c>
    </row>
    <row r="4804" spans="3:9" x14ac:dyDescent="0.2">
      <c r="C4804" s="255">
        <v>45888</v>
      </c>
      <c r="D4804" s="256" t="s">
        <v>10605</v>
      </c>
      <c r="E4804" s="256" t="s">
        <v>10606</v>
      </c>
      <c r="F4804" s="256" t="s">
        <v>10602</v>
      </c>
      <c r="G4804" s="257">
        <v>75</v>
      </c>
      <c r="I4804" s="257">
        <v>62974.39</v>
      </c>
    </row>
    <row r="4805" spans="3:9" x14ac:dyDescent="0.2">
      <c r="C4805" s="255">
        <v>45888</v>
      </c>
      <c r="D4805" s="256" t="s">
        <v>10607</v>
      </c>
      <c r="E4805" s="256" t="s">
        <v>10608</v>
      </c>
      <c r="F4805" s="256" t="s">
        <v>10602</v>
      </c>
      <c r="H4805" s="257">
        <v>5</v>
      </c>
      <c r="I4805" s="257">
        <v>62979.39</v>
      </c>
    </row>
    <row r="4806" spans="3:9" x14ac:dyDescent="0.2">
      <c r="C4806" s="255">
        <v>45889</v>
      </c>
      <c r="D4806" s="256" t="s">
        <v>10609</v>
      </c>
      <c r="E4806" s="256" t="s">
        <v>10610</v>
      </c>
      <c r="F4806" s="256" t="s">
        <v>10611</v>
      </c>
      <c r="G4806" s="257">
        <v>48</v>
      </c>
      <c r="I4806" s="257">
        <v>62931.39</v>
      </c>
    </row>
    <row r="4807" spans="3:9" x14ac:dyDescent="0.2">
      <c r="C4807" s="255">
        <v>45889</v>
      </c>
      <c r="D4807" s="256" t="s">
        <v>10612</v>
      </c>
      <c r="E4807" s="256" t="s">
        <v>10613</v>
      </c>
      <c r="F4807" s="256" t="s">
        <v>10611</v>
      </c>
      <c r="G4807" s="257">
        <v>5</v>
      </c>
      <c r="I4807" s="257">
        <v>62926.39</v>
      </c>
    </row>
    <row r="4808" spans="3:9" x14ac:dyDescent="0.2">
      <c r="C4808" s="255">
        <v>45889</v>
      </c>
      <c r="D4808" s="256" t="s">
        <v>10614</v>
      </c>
      <c r="E4808" s="256" t="s">
        <v>10615</v>
      </c>
      <c r="F4808" s="256" t="s">
        <v>10611</v>
      </c>
      <c r="G4808" s="257">
        <v>84</v>
      </c>
      <c r="I4808" s="257">
        <v>62842.39</v>
      </c>
    </row>
    <row r="4809" spans="3:9" x14ac:dyDescent="0.2">
      <c r="C4809" s="255">
        <v>45889</v>
      </c>
      <c r="D4809" s="256" t="s">
        <v>10616</v>
      </c>
      <c r="E4809" s="256" t="s">
        <v>10617</v>
      </c>
      <c r="F4809" s="256" t="s">
        <v>10611</v>
      </c>
      <c r="G4809" s="257">
        <v>40</v>
      </c>
      <c r="I4809" s="257">
        <v>62802.39</v>
      </c>
    </row>
    <row r="4810" spans="3:9" x14ac:dyDescent="0.2">
      <c r="C4810" s="255">
        <v>45889</v>
      </c>
      <c r="D4810" s="256" t="s">
        <v>10618</v>
      </c>
      <c r="E4810" s="256" t="s">
        <v>10619</v>
      </c>
      <c r="F4810" s="256" t="s">
        <v>10611</v>
      </c>
      <c r="G4810" s="257">
        <v>36</v>
      </c>
      <c r="I4810" s="257">
        <v>62766.39</v>
      </c>
    </row>
    <row r="4811" spans="3:9" x14ac:dyDescent="0.2">
      <c r="C4811" s="255">
        <v>45889</v>
      </c>
      <c r="D4811" s="256" t="s">
        <v>10620</v>
      </c>
      <c r="E4811" s="256" t="s">
        <v>10621</v>
      </c>
      <c r="F4811" s="256" t="s">
        <v>10611</v>
      </c>
      <c r="G4811" s="257">
        <v>500</v>
      </c>
      <c r="I4811" s="257">
        <v>62266.39</v>
      </c>
    </row>
    <row r="4812" spans="3:9" x14ac:dyDescent="0.2">
      <c r="C4812" s="255">
        <v>45889</v>
      </c>
      <c r="D4812" s="256" t="s">
        <v>10622</v>
      </c>
      <c r="E4812" s="256" t="s">
        <v>10623</v>
      </c>
      <c r="F4812" s="256" t="s">
        <v>10611</v>
      </c>
      <c r="G4812" s="257">
        <v>450.66</v>
      </c>
      <c r="I4812" s="257">
        <v>61815.73</v>
      </c>
    </row>
    <row r="4813" spans="3:9" x14ac:dyDescent="0.2">
      <c r="C4813" s="255">
        <v>45890</v>
      </c>
      <c r="D4813" s="256" t="s">
        <v>10624</v>
      </c>
      <c r="E4813" s="256" t="s">
        <v>10625</v>
      </c>
      <c r="F4813" s="256" t="s">
        <v>10626</v>
      </c>
      <c r="G4813" s="257">
        <v>5</v>
      </c>
      <c r="I4813" s="257">
        <v>61810.73</v>
      </c>
    </row>
    <row r="4814" spans="3:9" x14ac:dyDescent="0.2">
      <c r="C4814" s="255">
        <v>45890</v>
      </c>
      <c r="D4814" s="256" t="s">
        <v>10627</v>
      </c>
      <c r="E4814" s="256" t="s">
        <v>10628</v>
      </c>
      <c r="F4814" s="256" t="s">
        <v>10626</v>
      </c>
      <c r="H4814" s="257">
        <v>5</v>
      </c>
      <c r="I4814" s="257">
        <v>61815.73</v>
      </c>
    </row>
    <row r="4815" spans="3:9" x14ac:dyDescent="0.2">
      <c r="C4815" s="255">
        <v>45890</v>
      </c>
      <c r="D4815" s="256" t="s">
        <v>10629</v>
      </c>
      <c r="E4815" s="256" t="s">
        <v>10630</v>
      </c>
      <c r="F4815" s="256" t="s">
        <v>10626</v>
      </c>
      <c r="G4815" s="257">
        <v>325</v>
      </c>
      <c r="I4815" s="257">
        <v>61490.73</v>
      </c>
    </row>
    <row r="4816" spans="3:9" x14ac:dyDescent="0.2">
      <c r="C4816" s="255">
        <v>45890</v>
      </c>
      <c r="D4816" s="256" t="s">
        <v>10631</v>
      </c>
      <c r="E4816" s="256" t="s">
        <v>10632</v>
      </c>
      <c r="F4816" s="256" t="s">
        <v>10626</v>
      </c>
      <c r="G4816" s="257">
        <v>22</v>
      </c>
      <c r="I4816" s="257">
        <v>61468.73</v>
      </c>
    </row>
    <row r="4817" spans="3:9" x14ac:dyDescent="0.2">
      <c r="C4817" s="255">
        <v>45890</v>
      </c>
      <c r="D4817" s="256" t="s">
        <v>10633</v>
      </c>
      <c r="E4817" s="256" t="s">
        <v>10634</v>
      </c>
      <c r="F4817" s="256" t="s">
        <v>10626</v>
      </c>
      <c r="G4817" s="257">
        <v>390</v>
      </c>
      <c r="I4817" s="257">
        <v>61078.73</v>
      </c>
    </row>
    <row r="4818" spans="3:9" x14ac:dyDescent="0.2">
      <c r="C4818" s="255">
        <v>45891</v>
      </c>
      <c r="D4818" s="256" t="s">
        <v>10635</v>
      </c>
      <c r="E4818" s="256" t="s">
        <v>10636</v>
      </c>
      <c r="F4818" s="256" t="s">
        <v>10637</v>
      </c>
      <c r="G4818" s="257">
        <v>13193</v>
      </c>
      <c r="I4818" s="257">
        <v>47885.73</v>
      </c>
    </row>
    <row r="4819" spans="3:9" x14ac:dyDescent="0.2">
      <c r="C4819" s="255">
        <v>45892</v>
      </c>
      <c r="D4819" s="256" t="s">
        <v>10638</v>
      </c>
      <c r="E4819" s="256" t="s">
        <v>10639</v>
      </c>
      <c r="F4819" s="256" t="s">
        <v>10640</v>
      </c>
      <c r="G4819" s="257">
        <v>1154.69</v>
      </c>
      <c r="I4819" s="257">
        <v>46731.040000000001</v>
      </c>
    </row>
    <row r="4820" spans="3:9" x14ac:dyDescent="0.2">
      <c r="C4820" s="255">
        <v>45892</v>
      </c>
      <c r="D4820" s="256" t="s">
        <v>10641</v>
      </c>
      <c r="E4820" s="256" t="s">
        <v>10642</v>
      </c>
      <c r="F4820" s="256" t="s">
        <v>10640</v>
      </c>
      <c r="G4820" s="257">
        <v>537</v>
      </c>
      <c r="I4820" s="257">
        <v>46194.04</v>
      </c>
    </row>
    <row r="4821" spans="3:9" x14ac:dyDescent="0.2">
      <c r="C4821" s="255">
        <v>45893</v>
      </c>
      <c r="D4821" s="256" t="s">
        <v>10643</v>
      </c>
      <c r="E4821" s="256" t="s">
        <v>10644</v>
      </c>
      <c r="F4821" s="256" t="s">
        <v>10645</v>
      </c>
      <c r="H4821" s="257">
        <v>6000</v>
      </c>
      <c r="I4821" s="257">
        <v>52194.04</v>
      </c>
    </row>
    <row r="4822" spans="3:9" x14ac:dyDescent="0.2">
      <c r="C4822" s="255">
        <v>45893</v>
      </c>
      <c r="D4822" s="256" t="s">
        <v>10646</v>
      </c>
      <c r="E4822" s="256" t="s">
        <v>10647</v>
      </c>
      <c r="F4822" s="256" t="s">
        <v>10645</v>
      </c>
      <c r="G4822" s="257">
        <v>136</v>
      </c>
      <c r="I4822" s="257">
        <v>52058.04</v>
      </c>
    </row>
    <row r="4823" spans="3:9" x14ac:dyDescent="0.2">
      <c r="C4823" s="255">
        <v>45893</v>
      </c>
      <c r="D4823" s="256" t="s">
        <v>10648</v>
      </c>
      <c r="E4823" s="256" t="s">
        <v>10649</v>
      </c>
      <c r="F4823" s="256" t="s">
        <v>10645</v>
      </c>
      <c r="G4823" s="257">
        <v>160</v>
      </c>
      <c r="I4823" s="257">
        <v>51898.04</v>
      </c>
    </row>
    <row r="4824" spans="3:9" x14ac:dyDescent="0.2">
      <c r="C4824" s="255">
        <v>45893</v>
      </c>
      <c r="D4824" s="256" t="s">
        <v>10650</v>
      </c>
      <c r="E4824" s="256" t="s">
        <v>10651</v>
      </c>
      <c r="F4824" s="256" t="s">
        <v>10645</v>
      </c>
      <c r="H4824" s="257">
        <v>2000</v>
      </c>
      <c r="I4824" s="257">
        <v>53898.04</v>
      </c>
    </row>
    <row r="4825" spans="3:9" x14ac:dyDescent="0.2">
      <c r="C4825" s="255">
        <v>45893</v>
      </c>
      <c r="D4825" s="256" t="s">
        <v>10652</v>
      </c>
      <c r="E4825" s="256" t="s">
        <v>10653</v>
      </c>
      <c r="F4825" s="256" t="s">
        <v>10645</v>
      </c>
      <c r="H4825" s="257">
        <v>29032</v>
      </c>
      <c r="I4825" s="257">
        <v>82930.039999999994</v>
      </c>
    </row>
    <row r="4826" spans="3:9" x14ac:dyDescent="0.2">
      <c r="C4826" s="255">
        <v>45894</v>
      </c>
      <c r="D4826" s="256" t="s">
        <v>10654</v>
      </c>
      <c r="E4826" s="256" t="s">
        <v>10655</v>
      </c>
      <c r="F4826" s="256" t="s">
        <v>10656</v>
      </c>
      <c r="G4826" s="257">
        <v>5000</v>
      </c>
      <c r="I4826" s="257">
        <v>77930.039999999994</v>
      </c>
    </row>
    <row r="4827" spans="3:9" x14ac:dyDescent="0.2">
      <c r="C4827" s="255">
        <v>45894</v>
      </c>
      <c r="D4827" s="256" t="s">
        <v>10657</v>
      </c>
      <c r="E4827" s="256" t="s">
        <v>10658</v>
      </c>
      <c r="F4827" s="256" t="s">
        <v>10656</v>
      </c>
      <c r="G4827" s="257">
        <v>131</v>
      </c>
      <c r="I4827" s="257">
        <v>77799.039999999994</v>
      </c>
    </row>
    <row r="4828" spans="3:9" x14ac:dyDescent="0.2">
      <c r="C4828" s="255">
        <v>45894</v>
      </c>
      <c r="D4828" s="256" t="s">
        <v>10659</v>
      </c>
      <c r="E4828" s="256" t="s">
        <v>10660</v>
      </c>
      <c r="F4828" s="256" t="s">
        <v>10656</v>
      </c>
      <c r="G4828" s="257">
        <v>51</v>
      </c>
      <c r="I4828" s="257">
        <v>77748.039999999994</v>
      </c>
    </row>
    <row r="4829" spans="3:9" x14ac:dyDescent="0.2">
      <c r="C4829" s="255">
        <v>45894</v>
      </c>
      <c r="D4829" s="256" t="s">
        <v>10661</v>
      </c>
      <c r="E4829" s="256" t="s">
        <v>10662</v>
      </c>
      <c r="F4829" s="256" t="s">
        <v>10656</v>
      </c>
      <c r="G4829" s="257">
        <v>80</v>
      </c>
      <c r="I4829" s="257">
        <v>77668.039999999994</v>
      </c>
    </row>
    <row r="4830" spans="3:9" x14ac:dyDescent="0.2">
      <c r="C4830" s="255">
        <v>45894</v>
      </c>
      <c r="D4830" s="256" t="s">
        <v>10663</v>
      </c>
      <c r="E4830" s="256" t="s">
        <v>10664</v>
      </c>
      <c r="F4830" s="256" t="s">
        <v>10656</v>
      </c>
      <c r="G4830" s="257">
        <v>20</v>
      </c>
      <c r="I4830" s="257">
        <v>77648.039999999994</v>
      </c>
    </row>
    <row r="4831" spans="3:9" x14ac:dyDescent="0.2">
      <c r="C4831" s="255">
        <v>45894</v>
      </c>
      <c r="D4831" s="256" t="s">
        <v>10665</v>
      </c>
      <c r="E4831" s="256" t="s">
        <v>10666</v>
      </c>
      <c r="F4831" s="256" t="s">
        <v>10656</v>
      </c>
      <c r="G4831" s="257">
        <v>39</v>
      </c>
      <c r="I4831" s="257">
        <v>77609.039999999994</v>
      </c>
    </row>
    <row r="4832" spans="3:9" x14ac:dyDescent="0.2">
      <c r="C4832" s="255">
        <v>45894</v>
      </c>
      <c r="D4832" s="256" t="s">
        <v>10667</v>
      </c>
      <c r="E4832" s="256" t="s">
        <v>10668</v>
      </c>
      <c r="F4832" s="256" t="s">
        <v>10656</v>
      </c>
      <c r="G4832" s="257">
        <v>20</v>
      </c>
      <c r="I4832" s="257">
        <v>77589.039999999994</v>
      </c>
    </row>
    <row r="4833" spans="3:9" x14ac:dyDescent="0.2">
      <c r="C4833" s="255">
        <v>45894</v>
      </c>
      <c r="D4833" s="256" t="s">
        <v>10669</v>
      </c>
      <c r="E4833" s="256" t="s">
        <v>10670</v>
      </c>
      <c r="F4833" s="256" t="s">
        <v>10656</v>
      </c>
      <c r="G4833" s="257">
        <v>35</v>
      </c>
      <c r="I4833" s="257">
        <v>77554.039999999994</v>
      </c>
    </row>
    <row r="4834" spans="3:9" x14ac:dyDescent="0.2">
      <c r="C4834" s="255">
        <v>45894</v>
      </c>
      <c r="D4834" s="256" t="s">
        <v>10671</v>
      </c>
      <c r="E4834" s="256" t="s">
        <v>10672</v>
      </c>
      <c r="F4834" s="256" t="s">
        <v>10656</v>
      </c>
      <c r="G4834" s="257">
        <v>63</v>
      </c>
      <c r="I4834" s="257">
        <v>77491.039999999994</v>
      </c>
    </row>
    <row r="4835" spans="3:9" x14ac:dyDescent="0.2">
      <c r="C4835" s="255">
        <v>45894</v>
      </c>
      <c r="D4835" s="256" t="s">
        <v>10673</v>
      </c>
      <c r="E4835" s="256" t="s">
        <v>10674</v>
      </c>
      <c r="F4835" s="256" t="s">
        <v>10656</v>
      </c>
      <c r="G4835" s="257">
        <v>363.6</v>
      </c>
      <c r="I4835" s="257">
        <v>77127.44</v>
      </c>
    </row>
    <row r="4836" spans="3:9" x14ac:dyDescent="0.2">
      <c r="C4836" s="255">
        <v>45894</v>
      </c>
      <c r="D4836" s="256" t="s">
        <v>10675</v>
      </c>
      <c r="E4836" s="256" t="s">
        <v>10676</v>
      </c>
      <c r="F4836" s="256" t="s">
        <v>10656</v>
      </c>
      <c r="G4836" s="257">
        <v>900</v>
      </c>
      <c r="I4836" s="257">
        <v>76227.44</v>
      </c>
    </row>
    <row r="4837" spans="3:9" x14ac:dyDescent="0.2">
      <c r="C4837" s="255">
        <v>45894</v>
      </c>
      <c r="D4837" s="256" t="s">
        <v>10677</v>
      </c>
      <c r="E4837" s="256" t="s">
        <v>10678</v>
      </c>
      <c r="F4837" s="256" t="s">
        <v>10656</v>
      </c>
      <c r="H4837" s="257">
        <v>10</v>
      </c>
      <c r="I4837" s="257">
        <v>76237.440000000002</v>
      </c>
    </row>
    <row r="4838" spans="3:9" x14ac:dyDescent="0.2">
      <c r="C4838" s="255">
        <v>45895</v>
      </c>
      <c r="D4838" s="256" t="s">
        <v>10679</v>
      </c>
      <c r="E4838" s="256" t="s">
        <v>10680</v>
      </c>
      <c r="F4838" s="256" t="s">
        <v>10681</v>
      </c>
      <c r="G4838" s="257">
        <v>60</v>
      </c>
      <c r="I4838" s="257">
        <v>76177.440000000002</v>
      </c>
    </row>
    <row r="4839" spans="3:9" x14ac:dyDescent="0.2">
      <c r="C4839" s="255">
        <v>45895</v>
      </c>
      <c r="D4839" s="256" t="s">
        <v>10682</v>
      </c>
      <c r="E4839" s="256" t="s">
        <v>10683</v>
      </c>
      <c r="F4839" s="256" t="s">
        <v>10681</v>
      </c>
      <c r="G4839" s="257">
        <v>48</v>
      </c>
      <c r="I4839" s="257">
        <v>76129.440000000002</v>
      </c>
    </row>
    <row r="4840" spans="3:9" x14ac:dyDescent="0.2">
      <c r="C4840" s="255">
        <v>45895</v>
      </c>
      <c r="D4840" s="256" t="s">
        <v>10684</v>
      </c>
      <c r="E4840" s="256" t="s">
        <v>10685</v>
      </c>
      <c r="F4840" s="256" t="s">
        <v>10681</v>
      </c>
      <c r="G4840" s="257">
        <v>60</v>
      </c>
      <c r="I4840" s="257">
        <v>76069.440000000002</v>
      </c>
    </row>
    <row r="4841" spans="3:9" x14ac:dyDescent="0.2">
      <c r="C4841" s="255">
        <v>45896</v>
      </c>
      <c r="D4841" s="256" t="s">
        <v>10686</v>
      </c>
      <c r="E4841" s="256" t="s">
        <v>10687</v>
      </c>
      <c r="F4841" s="256" t="s">
        <v>10688</v>
      </c>
      <c r="H4841" s="257">
        <v>6000</v>
      </c>
      <c r="I4841" s="257">
        <v>82069.440000000002</v>
      </c>
    </row>
    <row r="4842" spans="3:9" x14ac:dyDescent="0.2">
      <c r="C4842" s="255">
        <v>45896</v>
      </c>
      <c r="D4842" s="256" t="s">
        <v>10689</v>
      </c>
      <c r="E4842" s="256" t="s">
        <v>10690</v>
      </c>
      <c r="F4842" s="256" t="s">
        <v>10688</v>
      </c>
      <c r="G4842" s="257">
        <v>361.52</v>
      </c>
      <c r="I4842" s="257">
        <v>81707.92</v>
      </c>
    </row>
    <row r="4843" spans="3:9" x14ac:dyDescent="0.2">
      <c r="C4843" s="255">
        <v>45896</v>
      </c>
      <c r="D4843" s="256" t="s">
        <v>10691</v>
      </c>
      <c r="E4843" s="256" t="s">
        <v>10692</v>
      </c>
      <c r="F4843" s="256" t="s">
        <v>10688</v>
      </c>
      <c r="G4843" s="257">
        <v>62</v>
      </c>
      <c r="I4843" s="257">
        <v>81645.919999999998</v>
      </c>
    </row>
    <row r="4844" spans="3:9" x14ac:dyDescent="0.2">
      <c r="C4844" s="255">
        <v>45896</v>
      </c>
      <c r="D4844" s="256" t="s">
        <v>10693</v>
      </c>
      <c r="E4844" s="256" t="s">
        <v>10694</v>
      </c>
      <c r="F4844" s="256" t="s">
        <v>10688</v>
      </c>
      <c r="G4844" s="257">
        <v>15</v>
      </c>
      <c r="I4844" s="257">
        <v>81630.92</v>
      </c>
    </row>
    <row r="4845" spans="3:9" x14ac:dyDescent="0.2">
      <c r="C4845" s="255">
        <v>45896</v>
      </c>
      <c r="D4845" s="256" t="s">
        <v>10695</v>
      </c>
      <c r="E4845" s="256" t="s">
        <v>10696</v>
      </c>
      <c r="F4845" s="256" t="s">
        <v>10688</v>
      </c>
      <c r="G4845" s="257">
        <v>800</v>
      </c>
      <c r="I4845" s="257">
        <v>80830.92</v>
      </c>
    </row>
    <row r="4846" spans="3:9" x14ac:dyDescent="0.2">
      <c r="C4846" s="255">
        <v>45896</v>
      </c>
      <c r="D4846" s="256" t="s">
        <v>10697</v>
      </c>
      <c r="E4846" s="256" t="s">
        <v>10698</v>
      </c>
      <c r="F4846" s="256" t="s">
        <v>10688</v>
      </c>
      <c r="G4846" s="257">
        <v>63</v>
      </c>
      <c r="I4846" s="257">
        <v>80767.92</v>
      </c>
    </row>
    <row r="4847" spans="3:9" x14ac:dyDescent="0.2">
      <c r="C4847" s="255">
        <v>45896</v>
      </c>
      <c r="D4847" s="256" t="s">
        <v>10699</v>
      </c>
      <c r="E4847" s="256" t="s">
        <v>10700</v>
      </c>
      <c r="F4847" s="256" t="s">
        <v>10688</v>
      </c>
      <c r="G4847" s="257">
        <v>398.6</v>
      </c>
      <c r="I4847" s="257">
        <v>80369.320000000007</v>
      </c>
    </row>
    <row r="4848" spans="3:9" x14ac:dyDescent="0.2">
      <c r="C4848" s="255">
        <v>45897</v>
      </c>
      <c r="D4848" s="256" t="s">
        <v>10701</v>
      </c>
      <c r="E4848" s="256" t="s">
        <v>10702</v>
      </c>
      <c r="F4848" s="256" t="s">
        <v>10703</v>
      </c>
      <c r="G4848" s="257">
        <v>97</v>
      </c>
      <c r="I4848" s="257">
        <v>80272.320000000007</v>
      </c>
    </row>
    <row r="4849" spans="3:10" x14ac:dyDescent="0.2">
      <c r="C4849" s="255">
        <v>45897</v>
      </c>
      <c r="D4849" s="256" t="s">
        <v>10704</v>
      </c>
      <c r="E4849" s="256" t="s">
        <v>10705</v>
      </c>
      <c r="F4849" s="256" t="s">
        <v>10703</v>
      </c>
      <c r="G4849" s="257">
        <v>43</v>
      </c>
      <c r="I4849" s="257">
        <v>80229.320000000007</v>
      </c>
    </row>
    <row r="4850" spans="3:10" x14ac:dyDescent="0.2">
      <c r="C4850" s="255">
        <v>45897</v>
      </c>
      <c r="D4850" s="256" t="s">
        <v>10706</v>
      </c>
      <c r="E4850" s="256" t="s">
        <v>10707</v>
      </c>
      <c r="F4850" s="256" t="s">
        <v>10703</v>
      </c>
      <c r="G4850" s="257">
        <v>8</v>
      </c>
      <c r="I4850" s="257">
        <v>80221.320000000007</v>
      </c>
    </row>
    <row r="4851" spans="3:10" x14ac:dyDescent="0.2">
      <c r="C4851" s="255">
        <v>45897</v>
      </c>
      <c r="D4851" s="256" t="s">
        <v>10708</v>
      </c>
      <c r="E4851" s="256" t="s">
        <v>10709</v>
      </c>
      <c r="F4851" s="256" t="s">
        <v>10703</v>
      </c>
      <c r="G4851" s="257">
        <v>8665</v>
      </c>
      <c r="I4851" s="257">
        <v>71556.320000000007</v>
      </c>
    </row>
    <row r="4852" spans="3:10" x14ac:dyDescent="0.2">
      <c r="C4852" s="255">
        <v>45898</v>
      </c>
      <c r="D4852" s="256" t="s">
        <v>8304</v>
      </c>
      <c r="E4852" s="256" t="s">
        <v>10710</v>
      </c>
      <c r="F4852" s="256" t="s">
        <v>10711</v>
      </c>
      <c r="H4852" s="257">
        <v>304256</v>
      </c>
      <c r="I4852" s="257">
        <v>375812.32</v>
      </c>
      <c r="J4852" s="256" t="s">
        <v>330</v>
      </c>
    </row>
    <row r="4853" spans="3:10" x14ac:dyDescent="0.2">
      <c r="C4853" s="255">
        <v>45898</v>
      </c>
      <c r="D4853" s="256" t="s">
        <v>10712</v>
      </c>
      <c r="E4853" s="256" t="s">
        <v>10713</v>
      </c>
      <c r="F4853" s="256" t="s">
        <v>10711</v>
      </c>
      <c r="G4853" s="257">
        <v>52</v>
      </c>
      <c r="I4853" s="257">
        <v>375760.32</v>
      </c>
    </row>
    <row r="4854" spans="3:10" x14ac:dyDescent="0.2">
      <c r="C4854" s="255">
        <v>45898</v>
      </c>
      <c r="D4854" s="256" t="s">
        <v>10714</v>
      </c>
      <c r="E4854" s="256" t="s">
        <v>10715</v>
      </c>
      <c r="F4854" s="256" t="s">
        <v>10711</v>
      </c>
      <c r="G4854" s="257">
        <v>62</v>
      </c>
      <c r="I4854" s="257">
        <v>375698.32</v>
      </c>
    </row>
    <row r="4855" spans="3:10" x14ac:dyDescent="0.2">
      <c r="C4855" s="255">
        <v>45898</v>
      </c>
      <c r="D4855" s="256" t="s">
        <v>10716</v>
      </c>
      <c r="E4855" s="256" t="s">
        <v>10717</v>
      </c>
      <c r="F4855" s="256" t="s">
        <v>10711</v>
      </c>
      <c r="G4855" s="257">
        <v>20</v>
      </c>
      <c r="I4855" s="257">
        <v>375678.32</v>
      </c>
    </row>
    <row r="4856" spans="3:10" x14ac:dyDescent="0.2">
      <c r="C4856" s="255">
        <v>45898</v>
      </c>
      <c r="D4856" s="256" t="s">
        <v>10718</v>
      </c>
      <c r="E4856" s="256" t="s">
        <v>10719</v>
      </c>
      <c r="F4856" s="256" t="s">
        <v>10711</v>
      </c>
      <c r="G4856" s="257">
        <v>359.76</v>
      </c>
      <c r="I4856" s="257">
        <v>375318.56</v>
      </c>
    </row>
    <row r="4857" spans="3:10" x14ac:dyDescent="0.2">
      <c r="C4857" s="255">
        <v>45898</v>
      </c>
      <c r="D4857" s="256" t="s">
        <v>10720</v>
      </c>
      <c r="E4857" s="256" t="s">
        <v>10721</v>
      </c>
      <c r="F4857" s="256" t="s">
        <v>10711</v>
      </c>
      <c r="G4857" s="257">
        <v>66</v>
      </c>
      <c r="I4857" s="257">
        <v>375252.56</v>
      </c>
    </row>
    <row r="4858" spans="3:10" x14ac:dyDescent="0.2">
      <c r="C4858" s="255">
        <v>45898</v>
      </c>
      <c r="D4858" s="256" t="s">
        <v>10722</v>
      </c>
      <c r="E4858" s="256" t="s">
        <v>10723</v>
      </c>
      <c r="F4858" s="256" t="s">
        <v>10711</v>
      </c>
      <c r="H4858" s="257">
        <v>359.76</v>
      </c>
      <c r="I4858" s="257">
        <v>375612.32</v>
      </c>
    </row>
    <row r="4859" spans="3:10" x14ac:dyDescent="0.2">
      <c r="C4859" s="255">
        <v>45898</v>
      </c>
      <c r="D4859" s="256" t="s">
        <v>10724</v>
      </c>
      <c r="E4859" s="256" t="s">
        <v>10725</v>
      </c>
      <c r="F4859" s="256" t="s">
        <v>10711</v>
      </c>
      <c r="G4859" s="257">
        <v>219.68</v>
      </c>
      <c r="I4859" s="257">
        <v>375392.64</v>
      </c>
    </row>
    <row r="4860" spans="3:10" x14ac:dyDescent="0.2">
      <c r="C4860" s="255">
        <v>45898</v>
      </c>
      <c r="D4860" s="256" t="s">
        <v>10726</v>
      </c>
      <c r="E4860" s="256" t="s">
        <v>10727</v>
      </c>
      <c r="F4860" s="256" t="s">
        <v>10711</v>
      </c>
      <c r="G4860" s="257">
        <v>10</v>
      </c>
      <c r="I4860" s="257">
        <v>375382.64</v>
      </c>
    </row>
    <row r="4861" spans="3:10" x14ac:dyDescent="0.2">
      <c r="C4861" s="255">
        <v>45898</v>
      </c>
      <c r="D4861" s="256" t="s">
        <v>10728</v>
      </c>
      <c r="E4861" s="256" t="s">
        <v>10729</v>
      </c>
      <c r="F4861" s="256" t="s">
        <v>10730</v>
      </c>
      <c r="H4861" s="257">
        <v>219.68</v>
      </c>
      <c r="I4861" s="257">
        <v>375602.32</v>
      </c>
    </row>
    <row r="4862" spans="3:10" x14ac:dyDescent="0.2">
      <c r="C4862" s="255">
        <v>45899</v>
      </c>
      <c r="D4862" s="256" t="s">
        <v>10731</v>
      </c>
      <c r="E4862" s="256" t="s">
        <v>10732</v>
      </c>
      <c r="F4862" s="256" t="s">
        <v>10730</v>
      </c>
      <c r="G4862" s="257">
        <v>90.66</v>
      </c>
      <c r="I4862" s="257">
        <v>375511.66</v>
      </c>
    </row>
    <row r="4863" spans="3:10" x14ac:dyDescent="0.2">
      <c r="C4863" s="255">
        <v>45899</v>
      </c>
      <c r="D4863" s="256" t="s">
        <v>10733</v>
      </c>
      <c r="E4863" s="256" t="s">
        <v>10734</v>
      </c>
      <c r="F4863" s="256" t="s">
        <v>10730</v>
      </c>
      <c r="H4863" s="257">
        <v>90.66</v>
      </c>
      <c r="I4863" s="257">
        <v>375602.32</v>
      </c>
    </row>
    <row r="4864" spans="3:10" x14ac:dyDescent="0.2">
      <c r="C4864" s="255">
        <v>45899</v>
      </c>
      <c r="D4864" s="256" t="s">
        <v>10735</v>
      </c>
      <c r="E4864" s="256" t="s">
        <v>10736</v>
      </c>
      <c r="F4864" s="256" t="s">
        <v>10730</v>
      </c>
      <c r="G4864" s="257">
        <v>90.66</v>
      </c>
      <c r="I4864" s="257">
        <v>375511.66</v>
      </c>
    </row>
    <row r="4865" spans="3:9" x14ac:dyDescent="0.2">
      <c r="C4865" s="255">
        <v>45899</v>
      </c>
      <c r="D4865" s="256" t="s">
        <v>10737</v>
      </c>
      <c r="E4865" s="256" t="s">
        <v>10738</v>
      </c>
      <c r="F4865" s="256" t="s">
        <v>10730</v>
      </c>
      <c r="G4865" s="257">
        <v>165</v>
      </c>
      <c r="I4865" s="257">
        <v>375346.66</v>
      </c>
    </row>
    <row r="4866" spans="3:9" x14ac:dyDescent="0.2">
      <c r="C4866" s="255">
        <v>45899</v>
      </c>
      <c r="D4866" s="256" t="s">
        <v>10739</v>
      </c>
      <c r="E4866" s="256" t="s">
        <v>10740</v>
      </c>
      <c r="F4866" s="256" t="s">
        <v>10730</v>
      </c>
      <c r="G4866" s="257">
        <v>60</v>
      </c>
      <c r="I4866" s="257">
        <v>375286.66</v>
      </c>
    </row>
    <row r="4867" spans="3:9" x14ac:dyDescent="0.2">
      <c r="C4867" s="255">
        <v>45899</v>
      </c>
      <c r="D4867" s="256" t="s">
        <v>10741</v>
      </c>
      <c r="E4867" s="256" t="s">
        <v>10742</v>
      </c>
      <c r="F4867" s="256" t="s">
        <v>10730</v>
      </c>
      <c r="G4867" s="257">
        <v>50</v>
      </c>
      <c r="I4867" s="257">
        <v>375236.66</v>
      </c>
    </row>
    <row r="4868" spans="3:9" x14ac:dyDescent="0.2">
      <c r="C4868" s="255">
        <v>45899</v>
      </c>
      <c r="D4868" s="256" t="s">
        <v>10743</v>
      </c>
      <c r="E4868" s="256" t="s">
        <v>10744</v>
      </c>
      <c r="F4868" s="256" t="s">
        <v>10730</v>
      </c>
      <c r="H4868" s="257">
        <v>1000</v>
      </c>
      <c r="I4868" s="257">
        <v>376236.66</v>
      </c>
    </row>
    <row r="4869" spans="3:9" x14ac:dyDescent="0.2">
      <c r="C4869" s="255">
        <v>45899</v>
      </c>
      <c r="D4869" s="256" t="s">
        <v>10745</v>
      </c>
      <c r="E4869" s="256" t="s">
        <v>10746</v>
      </c>
      <c r="F4869" s="256" t="s">
        <v>10730</v>
      </c>
      <c r="G4869" s="257">
        <v>59</v>
      </c>
      <c r="I4869" s="257">
        <v>376177.66</v>
      </c>
    </row>
    <row r="4870" spans="3:9" x14ac:dyDescent="0.2">
      <c r="C4870" s="255">
        <v>45899</v>
      </c>
      <c r="D4870" s="256" t="s">
        <v>10747</v>
      </c>
      <c r="E4870" s="256" t="s">
        <v>10748</v>
      </c>
      <c r="F4870" s="256" t="s">
        <v>10749</v>
      </c>
      <c r="G4870" s="257">
        <v>275000</v>
      </c>
      <c r="I4870" s="257">
        <v>101177.66</v>
      </c>
    </row>
    <row r="4871" spans="3:9" x14ac:dyDescent="0.2">
      <c r="C4871" s="255">
        <v>45900</v>
      </c>
      <c r="D4871" s="256" t="s">
        <v>10750</v>
      </c>
      <c r="E4871" s="256" t="s">
        <v>10751</v>
      </c>
      <c r="F4871" s="256" t="s">
        <v>10749</v>
      </c>
      <c r="G4871" s="257">
        <v>364.76</v>
      </c>
      <c r="I4871" s="257">
        <v>100812.9</v>
      </c>
    </row>
    <row r="4872" spans="3:9" x14ac:dyDescent="0.2">
      <c r="C4872" s="255">
        <v>45900</v>
      </c>
      <c r="D4872" s="256" t="s">
        <v>10752</v>
      </c>
      <c r="E4872" s="256" t="s">
        <v>10753</v>
      </c>
      <c r="F4872" s="256" t="s">
        <v>10749</v>
      </c>
      <c r="H4872" s="257">
        <v>5000</v>
      </c>
      <c r="I4872" s="257">
        <v>105812.9</v>
      </c>
    </row>
    <row r="4873" spans="3:9" x14ac:dyDescent="0.2">
      <c r="C4873" s="255">
        <v>45900</v>
      </c>
      <c r="D4873" s="256" t="s">
        <v>10754</v>
      </c>
      <c r="E4873" s="256" t="s">
        <v>10755</v>
      </c>
      <c r="F4873" s="256" t="s">
        <v>10749</v>
      </c>
      <c r="G4873" s="257">
        <v>55000</v>
      </c>
      <c r="I4873" s="257">
        <v>50812.9</v>
      </c>
    </row>
    <row r="4874" spans="3:9" x14ac:dyDescent="0.2">
      <c r="C4874" s="255">
        <v>45900</v>
      </c>
      <c r="D4874" s="256" t="s">
        <v>10756</v>
      </c>
      <c r="E4874" s="256" t="s">
        <v>10757</v>
      </c>
      <c r="F4874" s="256" t="s">
        <v>10749</v>
      </c>
      <c r="H4874" s="257">
        <v>55000</v>
      </c>
      <c r="I4874" s="257">
        <v>105812.9</v>
      </c>
    </row>
    <row r="4875" spans="3:9" x14ac:dyDescent="0.2">
      <c r="C4875" s="255">
        <v>45901</v>
      </c>
      <c r="D4875" s="256" t="s">
        <v>10758</v>
      </c>
      <c r="E4875" s="256" t="s">
        <v>10759</v>
      </c>
      <c r="F4875" s="256" t="s">
        <v>10760</v>
      </c>
      <c r="G4875" s="257">
        <v>20</v>
      </c>
      <c r="I4875" s="257">
        <v>105792.9</v>
      </c>
    </row>
    <row r="4876" spans="3:9" x14ac:dyDescent="0.2">
      <c r="C4876" s="255">
        <v>45901</v>
      </c>
      <c r="D4876" s="256" t="s">
        <v>10761</v>
      </c>
      <c r="E4876" s="256" t="s">
        <v>10762</v>
      </c>
      <c r="F4876" s="256" t="s">
        <v>10760</v>
      </c>
      <c r="H4876" s="257">
        <v>361.52</v>
      </c>
      <c r="I4876" s="257">
        <v>106154.42</v>
      </c>
    </row>
    <row r="4877" spans="3:9" x14ac:dyDescent="0.2">
      <c r="C4877" s="255">
        <v>45901</v>
      </c>
      <c r="D4877" s="256" t="s">
        <v>10763</v>
      </c>
      <c r="E4877" s="256" t="s">
        <v>10764</v>
      </c>
      <c r="F4877" s="256" t="s">
        <v>10760</v>
      </c>
      <c r="G4877" s="257">
        <v>860</v>
      </c>
      <c r="I4877" s="257">
        <v>105294.42</v>
      </c>
    </row>
    <row r="4878" spans="3:9" x14ac:dyDescent="0.2">
      <c r="C4878" s="255">
        <v>45902</v>
      </c>
      <c r="D4878" s="256" t="s">
        <v>10765</v>
      </c>
      <c r="E4878" s="256" t="s">
        <v>10766</v>
      </c>
      <c r="F4878" s="256" t="s">
        <v>10767</v>
      </c>
      <c r="G4878" s="257">
        <v>370.8</v>
      </c>
      <c r="I4878" s="257">
        <v>104923.62</v>
      </c>
    </row>
    <row r="4879" spans="3:9" x14ac:dyDescent="0.2">
      <c r="C4879" s="255">
        <v>45902</v>
      </c>
      <c r="D4879" s="256" t="s">
        <v>10768</v>
      </c>
      <c r="E4879" s="256" t="s">
        <v>10769</v>
      </c>
      <c r="F4879" s="256" t="s">
        <v>10767</v>
      </c>
      <c r="G4879" s="257">
        <v>150</v>
      </c>
      <c r="I4879" s="257">
        <v>104773.62</v>
      </c>
    </row>
    <row r="4880" spans="3:9" x14ac:dyDescent="0.2">
      <c r="C4880" s="255">
        <v>45902</v>
      </c>
      <c r="D4880" s="256" t="s">
        <v>10770</v>
      </c>
      <c r="E4880" s="256" t="s">
        <v>10771</v>
      </c>
      <c r="F4880" s="256" t="s">
        <v>10767</v>
      </c>
      <c r="G4880" s="257">
        <v>20</v>
      </c>
      <c r="I4880" s="257">
        <v>104753.62</v>
      </c>
    </row>
    <row r="4881" spans="3:9" x14ac:dyDescent="0.2">
      <c r="C4881" s="255">
        <v>45902</v>
      </c>
      <c r="D4881" s="256" t="s">
        <v>10772</v>
      </c>
      <c r="E4881" s="256" t="s">
        <v>10773</v>
      </c>
      <c r="F4881" s="256" t="s">
        <v>10767</v>
      </c>
      <c r="G4881" s="257">
        <v>90</v>
      </c>
      <c r="I4881" s="257">
        <v>104663.62</v>
      </c>
    </row>
    <row r="4882" spans="3:9" x14ac:dyDescent="0.2">
      <c r="C4882" s="255">
        <v>45903</v>
      </c>
      <c r="D4882" s="256" t="s">
        <v>10774</v>
      </c>
      <c r="E4882" s="256" t="s">
        <v>10775</v>
      </c>
      <c r="F4882" s="256" t="s">
        <v>10776</v>
      </c>
      <c r="G4882" s="257">
        <v>20</v>
      </c>
      <c r="I4882" s="257">
        <v>104643.62</v>
      </c>
    </row>
    <row r="4883" spans="3:9" x14ac:dyDescent="0.2">
      <c r="C4883" s="255">
        <v>45903</v>
      </c>
      <c r="D4883" s="256" t="s">
        <v>10777</v>
      </c>
      <c r="E4883" s="256" t="s">
        <v>10778</v>
      </c>
      <c r="F4883" s="256" t="s">
        <v>10776</v>
      </c>
      <c r="G4883" s="257">
        <v>1438.74</v>
      </c>
      <c r="I4883" s="257">
        <v>103204.88</v>
      </c>
    </row>
    <row r="4884" spans="3:9" x14ac:dyDescent="0.2">
      <c r="C4884" s="255">
        <v>45904</v>
      </c>
      <c r="D4884" s="256" t="s">
        <v>10779</v>
      </c>
      <c r="E4884" s="256" t="s">
        <v>10780</v>
      </c>
      <c r="F4884" s="256" t="s">
        <v>10781</v>
      </c>
      <c r="G4884" s="257">
        <v>52</v>
      </c>
      <c r="I4884" s="257">
        <v>103152.88</v>
      </c>
    </row>
    <row r="4885" spans="3:9" x14ac:dyDescent="0.2">
      <c r="C4885" s="255">
        <v>45904</v>
      </c>
      <c r="D4885" s="256" t="s">
        <v>10782</v>
      </c>
      <c r="E4885" s="256" t="s">
        <v>10783</v>
      </c>
      <c r="F4885" s="256" t="s">
        <v>10781</v>
      </c>
      <c r="G4885" s="257">
        <v>50</v>
      </c>
      <c r="I4885" s="257">
        <v>103102.88</v>
      </c>
    </row>
    <row r="4886" spans="3:9" x14ac:dyDescent="0.2">
      <c r="C4886" s="255">
        <v>45904</v>
      </c>
      <c r="D4886" s="256" t="s">
        <v>10784</v>
      </c>
      <c r="E4886" s="256" t="s">
        <v>10785</v>
      </c>
      <c r="F4886" s="256" t="s">
        <v>10781</v>
      </c>
      <c r="G4886" s="257">
        <v>20</v>
      </c>
      <c r="I4886" s="257">
        <v>103082.88</v>
      </c>
    </row>
    <row r="4887" spans="3:9" x14ac:dyDescent="0.2">
      <c r="C4887" s="255">
        <v>45904</v>
      </c>
      <c r="D4887" s="256" t="s">
        <v>10786</v>
      </c>
      <c r="E4887" s="256" t="s">
        <v>10787</v>
      </c>
      <c r="F4887" s="256" t="s">
        <v>10781</v>
      </c>
      <c r="G4887" s="257">
        <v>29</v>
      </c>
      <c r="I4887" s="257">
        <v>103053.88</v>
      </c>
    </row>
    <row r="4888" spans="3:9" x14ac:dyDescent="0.2">
      <c r="C4888" s="255">
        <v>45904</v>
      </c>
      <c r="D4888" s="256" t="s">
        <v>10788</v>
      </c>
      <c r="E4888" s="256" t="s">
        <v>10789</v>
      </c>
      <c r="F4888" s="256" t="s">
        <v>10781</v>
      </c>
      <c r="G4888" s="257">
        <v>29</v>
      </c>
      <c r="I4888" s="257">
        <v>103024.88</v>
      </c>
    </row>
    <row r="4889" spans="3:9" x14ac:dyDescent="0.2">
      <c r="C4889" s="255">
        <v>45904</v>
      </c>
      <c r="D4889" s="256" t="s">
        <v>10790</v>
      </c>
      <c r="E4889" s="256" t="s">
        <v>10791</v>
      </c>
      <c r="F4889" s="256" t="s">
        <v>10781</v>
      </c>
      <c r="H4889" s="257">
        <v>29</v>
      </c>
      <c r="I4889" s="257">
        <v>103053.88</v>
      </c>
    </row>
    <row r="4890" spans="3:9" x14ac:dyDescent="0.2">
      <c r="C4890" s="255">
        <v>45904</v>
      </c>
      <c r="D4890" s="256" t="s">
        <v>10792</v>
      </c>
      <c r="E4890" s="256" t="s">
        <v>10793</v>
      </c>
      <c r="F4890" s="256" t="s">
        <v>10781</v>
      </c>
      <c r="G4890" s="257">
        <v>30</v>
      </c>
      <c r="I4890" s="257">
        <v>103023.88</v>
      </c>
    </row>
    <row r="4891" spans="3:9" x14ac:dyDescent="0.2">
      <c r="C4891" s="255">
        <v>45904</v>
      </c>
      <c r="D4891" s="256" t="s">
        <v>10794</v>
      </c>
      <c r="E4891" s="256" t="s">
        <v>10795</v>
      </c>
      <c r="F4891" s="256" t="s">
        <v>10781</v>
      </c>
      <c r="G4891" s="257">
        <v>55</v>
      </c>
      <c r="I4891" s="257">
        <v>102968.88</v>
      </c>
    </row>
    <row r="4892" spans="3:9" x14ac:dyDescent="0.2">
      <c r="C4892" s="255">
        <v>45904</v>
      </c>
      <c r="D4892" s="256" t="s">
        <v>10796</v>
      </c>
      <c r="E4892" s="256" t="s">
        <v>10797</v>
      </c>
      <c r="F4892" s="256" t="s">
        <v>10781</v>
      </c>
      <c r="G4892" s="257">
        <v>34</v>
      </c>
      <c r="I4892" s="257">
        <v>102934.88</v>
      </c>
    </row>
    <row r="4893" spans="3:9" x14ac:dyDescent="0.2">
      <c r="C4893" s="255">
        <v>45904</v>
      </c>
      <c r="D4893" s="256" t="s">
        <v>10798</v>
      </c>
      <c r="E4893" s="256" t="s">
        <v>10799</v>
      </c>
      <c r="F4893" s="256" t="s">
        <v>10781</v>
      </c>
      <c r="G4893" s="257">
        <v>448</v>
      </c>
      <c r="I4893" s="257">
        <v>102486.88</v>
      </c>
    </row>
    <row r="4894" spans="3:9" x14ac:dyDescent="0.2">
      <c r="C4894" s="255">
        <v>45905</v>
      </c>
      <c r="D4894" s="256" t="s">
        <v>10800</v>
      </c>
      <c r="E4894" s="256" t="s">
        <v>10801</v>
      </c>
      <c r="F4894" s="256" t="s">
        <v>10802</v>
      </c>
      <c r="G4894" s="257">
        <v>52</v>
      </c>
      <c r="I4894" s="257">
        <v>102434.88</v>
      </c>
    </row>
    <row r="4895" spans="3:9" x14ac:dyDescent="0.2">
      <c r="C4895" s="255">
        <v>45905</v>
      </c>
      <c r="D4895" s="256" t="s">
        <v>10803</v>
      </c>
      <c r="E4895" s="256" t="s">
        <v>10804</v>
      </c>
      <c r="F4895" s="256" t="s">
        <v>10802</v>
      </c>
      <c r="G4895" s="257">
        <v>50</v>
      </c>
      <c r="I4895" s="257">
        <v>102384.88</v>
      </c>
    </row>
    <row r="4896" spans="3:9" x14ac:dyDescent="0.2">
      <c r="C4896" s="255">
        <v>45905</v>
      </c>
      <c r="D4896" s="256" t="s">
        <v>10805</v>
      </c>
      <c r="E4896" s="256" t="s">
        <v>10806</v>
      </c>
      <c r="F4896" s="256" t="s">
        <v>10802</v>
      </c>
      <c r="G4896" s="257">
        <v>56</v>
      </c>
      <c r="I4896" s="257">
        <v>102328.88</v>
      </c>
    </row>
    <row r="4897" spans="3:9" x14ac:dyDescent="0.2">
      <c r="C4897" s="255">
        <v>45906</v>
      </c>
      <c r="D4897" s="256" t="s">
        <v>10807</v>
      </c>
      <c r="E4897" s="256" t="s">
        <v>10808</v>
      </c>
      <c r="F4897" s="256" t="s">
        <v>10809</v>
      </c>
      <c r="G4897" s="257">
        <v>75</v>
      </c>
      <c r="I4897" s="257">
        <v>102253.88</v>
      </c>
    </row>
    <row r="4898" spans="3:9" x14ac:dyDescent="0.2">
      <c r="C4898" s="255">
        <v>45906</v>
      </c>
      <c r="D4898" s="256" t="s">
        <v>10810</v>
      </c>
      <c r="E4898" s="256" t="s">
        <v>10811</v>
      </c>
      <c r="F4898" s="256" t="s">
        <v>10809</v>
      </c>
      <c r="G4898" s="257">
        <v>15</v>
      </c>
      <c r="I4898" s="257">
        <v>102238.88</v>
      </c>
    </row>
    <row r="4899" spans="3:9" x14ac:dyDescent="0.2">
      <c r="C4899" s="255">
        <v>45906</v>
      </c>
      <c r="D4899" s="256" t="s">
        <v>10812</v>
      </c>
      <c r="E4899" s="256" t="s">
        <v>10813</v>
      </c>
      <c r="F4899" s="256" t="s">
        <v>10809</v>
      </c>
      <c r="G4899" s="257">
        <v>35000</v>
      </c>
      <c r="I4899" s="257">
        <v>67238.880000000005</v>
      </c>
    </row>
    <row r="4900" spans="3:9" x14ac:dyDescent="0.2">
      <c r="C4900" s="255">
        <v>45906</v>
      </c>
      <c r="D4900" s="256" t="s">
        <v>10814</v>
      </c>
      <c r="E4900" s="256" t="s">
        <v>10815</v>
      </c>
      <c r="F4900" s="256" t="s">
        <v>10809</v>
      </c>
      <c r="G4900" s="257">
        <v>15</v>
      </c>
      <c r="I4900" s="257">
        <v>67223.88</v>
      </c>
    </row>
    <row r="4901" spans="3:9" x14ac:dyDescent="0.2">
      <c r="C4901" s="255">
        <v>45906</v>
      </c>
      <c r="D4901" s="256" t="s">
        <v>10816</v>
      </c>
      <c r="E4901" s="256" t="s">
        <v>10817</v>
      </c>
      <c r="F4901" s="256" t="s">
        <v>10809</v>
      </c>
      <c r="G4901" s="257">
        <v>40</v>
      </c>
      <c r="I4901" s="257">
        <v>67183.88</v>
      </c>
    </row>
    <row r="4902" spans="3:9" x14ac:dyDescent="0.2">
      <c r="C4902" s="255">
        <v>45906</v>
      </c>
      <c r="D4902" s="256" t="s">
        <v>10818</v>
      </c>
      <c r="E4902" s="256" t="s">
        <v>10819</v>
      </c>
      <c r="F4902" s="256" t="s">
        <v>10809</v>
      </c>
      <c r="G4902" s="257">
        <v>29</v>
      </c>
      <c r="I4902" s="257">
        <v>67154.880000000005</v>
      </c>
    </row>
    <row r="4903" spans="3:9" x14ac:dyDescent="0.2">
      <c r="C4903" s="255">
        <v>45906</v>
      </c>
      <c r="D4903" s="256" t="s">
        <v>10820</v>
      </c>
      <c r="E4903" s="256" t="s">
        <v>10821</v>
      </c>
      <c r="F4903" s="256" t="s">
        <v>10809</v>
      </c>
      <c r="G4903" s="257">
        <v>149</v>
      </c>
      <c r="I4903" s="257">
        <v>67005.88</v>
      </c>
    </row>
    <row r="4904" spans="3:9" x14ac:dyDescent="0.2">
      <c r="C4904" s="255">
        <v>45906</v>
      </c>
      <c r="D4904" s="256" t="s">
        <v>10822</v>
      </c>
      <c r="E4904" s="256" t="s">
        <v>10823</v>
      </c>
      <c r="F4904" s="256" t="s">
        <v>10809</v>
      </c>
      <c r="G4904" s="257">
        <v>75</v>
      </c>
      <c r="I4904" s="257">
        <v>66930.880000000005</v>
      </c>
    </row>
    <row r="4905" spans="3:9" x14ac:dyDescent="0.2">
      <c r="C4905" s="255">
        <v>45906</v>
      </c>
      <c r="D4905" s="256" t="s">
        <v>10824</v>
      </c>
      <c r="E4905" s="256" t="s">
        <v>10825</v>
      </c>
      <c r="F4905" s="256" t="s">
        <v>10809</v>
      </c>
      <c r="G4905" s="257">
        <v>322.72000000000003</v>
      </c>
      <c r="I4905" s="257">
        <v>66608.160000000003</v>
      </c>
    </row>
    <row r="4906" spans="3:9" x14ac:dyDescent="0.2">
      <c r="C4906" s="255">
        <v>45907</v>
      </c>
      <c r="D4906" s="256" t="s">
        <v>10826</v>
      </c>
      <c r="E4906" s="256" t="s">
        <v>10827</v>
      </c>
      <c r="F4906" s="256" t="s">
        <v>10828</v>
      </c>
      <c r="G4906" s="257">
        <v>51</v>
      </c>
      <c r="I4906" s="257">
        <v>66557.16</v>
      </c>
    </row>
    <row r="4907" spans="3:9" x14ac:dyDescent="0.2">
      <c r="C4907" s="255">
        <v>45907</v>
      </c>
      <c r="D4907" s="256" t="s">
        <v>10829</v>
      </c>
      <c r="E4907" s="256" t="s">
        <v>10830</v>
      </c>
      <c r="F4907" s="256" t="s">
        <v>10828</v>
      </c>
      <c r="G4907" s="257">
        <v>30</v>
      </c>
      <c r="I4907" s="257">
        <v>66527.16</v>
      </c>
    </row>
    <row r="4908" spans="3:9" x14ac:dyDescent="0.2">
      <c r="C4908" s="255">
        <v>45907</v>
      </c>
      <c r="D4908" s="256" t="s">
        <v>10831</v>
      </c>
      <c r="E4908" s="256" t="s">
        <v>10832</v>
      </c>
      <c r="F4908" s="256" t="s">
        <v>10828</v>
      </c>
      <c r="G4908" s="257">
        <v>80</v>
      </c>
      <c r="I4908" s="257">
        <v>66447.16</v>
      </c>
    </row>
    <row r="4909" spans="3:9" x14ac:dyDescent="0.2">
      <c r="C4909" s="255">
        <v>45907</v>
      </c>
      <c r="D4909" s="256" t="s">
        <v>10833</v>
      </c>
      <c r="E4909" s="256" t="s">
        <v>10834</v>
      </c>
      <c r="F4909" s="256" t="s">
        <v>10828</v>
      </c>
      <c r="G4909" s="257">
        <v>36</v>
      </c>
      <c r="I4909" s="257">
        <v>66411.16</v>
      </c>
    </row>
    <row r="4910" spans="3:9" x14ac:dyDescent="0.2">
      <c r="C4910" s="255">
        <v>45907</v>
      </c>
      <c r="D4910" s="256" t="s">
        <v>10835</v>
      </c>
      <c r="E4910" s="256" t="s">
        <v>10836</v>
      </c>
      <c r="F4910" s="256" t="s">
        <v>10828</v>
      </c>
      <c r="G4910" s="257">
        <v>117</v>
      </c>
      <c r="I4910" s="257">
        <v>66294.16</v>
      </c>
    </row>
    <row r="4911" spans="3:9" x14ac:dyDescent="0.2">
      <c r="C4911" s="255">
        <v>45908</v>
      </c>
      <c r="D4911" s="256" t="s">
        <v>10837</v>
      </c>
      <c r="E4911" s="256" t="s">
        <v>10838</v>
      </c>
      <c r="F4911" s="256" t="s">
        <v>10839</v>
      </c>
      <c r="G4911" s="257">
        <v>36</v>
      </c>
      <c r="I4911" s="257">
        <v>66258.16</v>
      </c>
    </row>
    <row r="4912" spans="3:9" x14ac:dyDescent="0.2">
      <c r="C4912" s="255">
        <v>45908</v>
      </c>
      <c r="D4912" s="256" t="s">
        <v>10840</v>
      </c>
      <c r="E4912" s="256" t="s">
        <v>10841</v>
      </c>
      <c r="F4912" s="256" t="s">
        <v>10839</v>
      </c>
      <c r="G4912" s="257">
        <v>25400</v>
      </c>
      <c r="I4912" s="257">
        <v>40858.160000000003</v>
      </c>
    </row>
    <row r="4913" spans="3:9" x14ac:dyDescent="0.2">
      <c r="C4913" s="255">
        <v>45908</v>
      </c>
      <c r="D4913" s="256" t="s">
        <v>10842</v>
      </c>
      <c r="E4913" s="256" t="s">
        <v>10843</v>
      </c>
      <c r="F4913" s="256" t="s">
        <v>10839</v>
      </c>
      <c r="G4913" s="257">
        <v>84</v>
      </c>
      <c r="I4913" s="257">
        <v>40774.160000000003</v>
      </c>
    </row>
    <row r="4914" spans="3:9" x14ac:dyDescent="0.2">
      <c r="C4914" s="255">
        <v>45908</v>
      </c>
      <c r="D4914" s="256" t="s">
        <v>10844</v>
      </c>
      <c r="E4914" s="256" t="s">
        <v>10845</v>
      </c>
      <c r="F4914" s="256" t="s">
        <v>10839</v>
      </c>
      <c r="G4914" s="257">
        <v>20</v>
      </c>
      <c r="I4914" s="257">
        <v>40754.160000000003</v>
      </c>
    </row>
    <row r="4915" spans="3:9" x14ac:dyDescent="0.2">
      <c r="C4915" s="255">
        <v>45909</v>
      </c>
      <c r="D4915" s="256" t="s">
        <v>10846</v>
      </c>
      <c r="E4915" s="256" t="s">
        <v>10847</v>
      </c>
      <c r="F4915" s="256" t="s">
        <v>10848</v>
      </c>
      <c r="G4915" s="257">
        <v>300.8</v>
      </c>
      <c r="I4915" s="257">
        <v>40453.360000000001</v>
      </c>
    </row>
    <row r="4916" spans="3:9" x14ac:dyDescent="0.2">
      <c r="C4916" s="255">
        <v>45909</v>
      </c>
      <c r="D4916" s="256" t="s">
        <v>10849</v>
      </c>
      <c r="E4916" s="256" t="s">
        <v>10850</v>
      </c>
      <c r="F4916" s="256" t="s">
        <v>10848</v>
      </c>
      <c r="G4916" s="257">
        <v>200.8</v>
      </c>
      <c r="I4916" s="257">
        <v>40252.559999999998</v>
      </c>
    </row>
    <row r="4917" spans="3:9" x14ac:dyDescent="0.2">
      <c r="C4917" s="255">
        <v>45909</v>
      </c>
      <c r="D4917" s="256" t="s">
        <v>10851</v>
      </c>
      <c r="E4917" s="256" t="s">
        <v>10852</v>
      </c>
      <c r="F4917" s="256" t="s">
        <v>10848</v>
      </c>
      <c r="G4917" s="257">
        <v>60</v>
      </c>
      <c r="I4917" s="257">
        <v>40192.559999999998</v>
      </c>
    </row>
    <row r="4918" spans="3:9" x14ac:dyDescent="0.2">
      <c r="C4918" s="255">
        <v>45909</v>
      </c>
      <c r="D4918" s="256" t="s">
        <v>10853</v>
      </c>
      <c r="E4918" s="256" t="s">
        <v>10854</v>
      </c>
      <c r="F4918" s="256" t="s">
        <v>10848</v>
      </c>
      <c r="G4918" s="257">
        <v>36</v>
      </c>
      <c r="I4918" s="257">
        <v>40156.559999999998</v>
      </c>
    </row>
    <row r="4919" spans="3:9" x14ac:dyDescent="0.2">
      <c r="C4919" s="255">
        <v>45909</v>
      </c>
      <c r="D4919" s="256" t="s">
        <v>10855</v>
      </c>
      <c r="E4919" s="256" t="s">
        <v>10856</v>
      </c>
      <c r="F4919" s="256" t="s">
        <v>10848</v>
      </c>
      <c r="G4919" s="257">
        <v>84</v>
      </c>
      <c r="I4919" s="257">
        <v>40072.559999999998</v>
      </c>
    </row>
    <row r="4920" spans="3:9" x14ac:dyDescent="0.2">
      <c r="C4920" s="255">
        <v>45909</v>
      </c>
      <c r="D4920" s="256" t="s">
        <v>10857</v>
      </c>
      <c r="E4920" s="256" t="s">
        <v>10858</v>
      </c>
      <c r="F4920" s="256" t="s">
        <v>10848</v>
      </c>
      <c r="G4920" s="257">
        <v>52</v>
      </c>
      <c r="I4920" s="257">
        <v>40020.559999999998</v>
      </c>
    </row>
    <row r="4921" spans="3:9" x14ac:dyDescent="0.2">
      <c r="C4921" s="255">
        <v>45910</v>
      </c>
      <c r="D4921" s="256" t="s">
        <v>10859</v>
      </c>
      <c r="E4921" s="256" t="s">
        <v>10860</v>
      </c>
      <c r="F4921" s="256" t="s">
        <v>10861</v>
      </c>
      <c r="G4921" s="257">
        <v>34</v>
      </c>
      <c r="I4921" s="257">
        <v>39986.559999999998</v>
      </c>
    </row>
    <row r="4922" spans="3:9" x14ac:dyDescent="0.2">
      <c r="C4922" s="255">
        <v>45910</v>
      </c>
      <c r="D4922" s="256" t="s">
        <v>10862</v>
      </c>
      <c r="E4922" s="256" t="s">
        <v>10863</v>
      </c>
      <c r="F4922" s="256" t="s">
        <v>10861</v>
      </c>
      <c r="G4922" s="257">
        <v>38</v>
      </c>
      <c r="I4922" s="257">
        <v>39948.559999999998</v>
      </c>
    </row>
    <row r="4923" spans="3:9" x14ac:dyDescent="0.2">
      <c r="C4923" s="255">
        <v>45910</v>
      </c>
      <c r="D4923" s="256" t="s">
        <v>10864</v>
      </c>
      <c r="E4923" s="256" t="s">
        <v>10865</v>
      </c>
      <c r="F4923" s="256" t="s">
        <v>10861</v>
      </c>
      <c r="G4923" s="257">
        <v>50</v>
      </c>
      <c r="I4923" s="257">
        <v>39898.559999999998</v>
      </c>
    </row>
    <row r="4924" spans="3:9" x14ac:dyDescent="0.2">
      <c r="C4924" s="255">
        <v>45910</v>
      </c>
      <c r="D4924" s="256" t="s">
        <v>10866</v>
      </c>
      <c r="E4924" s="256" t="s">
        <v>10867</v>
      </c>
      <c r="F4924" s="256" t="s">
        <v>10861</v>
      </c>
      <c r="G4924" s="257">
        <v>39</v>
      </c>
      <c r="I4924" s="257">
        <v>39859.56</v>
      </c>
    </row>
    <row r="4925" spans="3:9" x14ac:dyDescent="0.2">
      <c r="C4925" s="255">
        <v>45910</v>
      </c>
      <c r="D4925" s="256" t="s">
        <v>10868</v>
      </c>
      <c r="E4925" s="256" t="s">
        <v>10869</v>
      </c>
      <c r="F4925" s="256" t="s">
        <v>10861</v>
      </c>
      <c r="H4925" s="257">
        <v>2000</v>
      </c>
      <c r="I4925" s="257">
        <v>41859.56</v>
      </c>
    </row>
    <row r="4926" spans="3:9" x14ac:dyDescent="0.2">
      <c r="C4926" s="255">
        <v>45911</v>
      </c>
      <c r="D4926" s="256" t="s">
        <v>10870</v>
      </c>
      <c r="E4926" s="256" t="s">
        <v>10871</v>
      </c>
      <c r="F4926" s="256" t="s">
        <v>10872</v>
      </c>
      <c r="G4926" s="257">
        <v>52</v>
      </c>
      <c r="I4926" s="257">
        <v>41807.56</v>
      </c>
    </row>
    <row r="4927" spans="3:9" x14ac:dyDescent="0.2">
      <c r="C4927" s="255">
        <v>45911</v>
      </c>
      <c r="D4927" s="256" t="s">
        <v>10873</v>
      </c>
      <c r="E4927" s="256" t="s">
        <v>10874</v>
      </c>
      <c r="F4927" s="256" t="s">
        <v>10872</v>
      </c>
      <c r="G4927" s="257">
        <v>33</v>
      </c>
      <c r="I4927" s="257">
        <v>41774.559999999998</v>
      </c>
    </row>
    <row r="4928" spans="3:9" x14ac:dyDescent="0.2">
      <c r="C4928" s="255">
        <v>45911</v>
      </c>
      <c r="D4928" s="256" t="s">
        <v>10875</v>
      </c>
      <c r="E4928" s="256" t="s">
        <v>10876</v>
      </c>
      <c r="F4928" s="256" t="s">
        <v>10872</v>
      </c>
      <c r="G4928" s="257">
        <v>39</v>
      </c>
      <c r="I4928" s="257">
        <v>41735.56</v>
      </c>
    </row>
    <row r="4929" spans="3:9" x14ac:dyDescent="0.2">
      <c r="C4929" s="255">
        <v>45911</v>
      </c>
      <c r="D4929" s="256" t="s">
        <v>10877</v>
      </c>
      <c r="E4929" s="256" t="s">
        <v>10878</v>
      </c>
      <c r="F4929" s="256" t="s">
        <v>10872</v>
      </c>
      <c r="G4929" s="257">
        <v>82</v>
      </c>
      <c r="I4929" s="257">
        <v>41653.56</v>
      </c>
    </row>
    <row r="4930" spans="3:9" x14ac:dyDescent="0.2">
      <c r="C4930" s="255">
        <v>45911</v>
      </c>
      <c r="D4930" s="256" t="s">
        <v>10879</v>
      </c>
      <c r="E4930" s="256" t="s">
        <v>10880</v>
      </c>
      <c r="F4930" s="256" t="s">
        <v>10872</v>
      </c>
      <c r="G4930" s="257">
        <v>1</v>
      </c>
      <c r="I4930" s="257">
        <v>41652.559999999998</v>
      </c>
    </row>
    <row r="4931" spans="3:9" x14ac:dyDescent="0.2">
      <c r="C4931" s="255">
        <v>45911</v>
      </c>
      <c r="D4931" s="256" t="s">
        <v>10881</v>
      </c>
      <c r="E4931" s="256" t="s">
        <v>10882</v>
      </c>
      <c r="F4931" s="256" t="s">
        <v>10872</v>
      </c>
      <c r="G4931" s="257">
        <v>1899</v>
      </c>
      <c r="I4931" s="257">
        <v>39753.56</v>
      </c>
    </row>
    <row r="4932" spans="3:9" x14ac:dyDescent="0.2">
      <c r="C4932" s="255">
        <v>45912</v>
      </c>
      <c r="D4932" s="256" t="s">
        <v>10883</v>
      </c>
      <c r="E4932" s="256" t="s">
        <v>10884</v>
      </c>
      <c r="F4932" s="256" t="s">
        <v>10885</v>
      </c>
      <c r="G4932" s="257">
        <v>39</v>
      </c>
      <c r="I4932" s="257">
        <v>39714.559999999998</v>
      </c>
    </row>
    <row r="4933" spans="3:9" x14ac:dyDescent="0.2">
      <c r="C4933" s="255">
        <v>45912</v>
      </c>
      <c r="D4933" s="256" t="s">
        <v>10886</v>
      </c>
      <c r="E4933" s="256" t="s">
        <v>10887</v>
      </c>
      <c r="F4933" s="256" t="s">
        <v>10885</v>
      </c>
      <c r="G4933" s="257">
        <v>32</v>
      </c>
      <c r="I4933" s="257">
        <v>39682.559999999998</v>
      </c>
    </row>
    <row r="4934" spans="3:9" x14ac:dyDescent="0.2">
      <c r="C4934" s="255">
        <v>45912</v>
      </c>
      <c r="D4934" s="256" t="s">
        <v>10888</v>
      </c>
      <c r="E4934" s="256" t="s">
        <v>10889</v>
      </c>
      <c r="F4934" s="256" t="s">
        <v>10885</v>
      </c>
      <c r="G4934" s="257">
        <v>30</v>
      </c>
      <c r="I4934" s="257">
        <v>39652.559999999998</v>
      </c>
    </row>
    <row r="4935" spans="3:9" x14ac:dyDescent="0.2">
      <c r="C4935" s="255">
        <v>45912</v>
      </c>
      <c r="D4935" s="256" t="s">
        <v>10890</v>
      </c>
      <c r="E4935" s="256" t="s">
        <v>10891</v>
      </c>
      <c r="F4935" s="256" t="s">
        <v>10885</v>
      </c>
      <c r="G4935" s="257">
        <v>45</v>
      </c>
      <c r="I4935" s="257">
        <v>39607.56</v>
      </c>
    </row>
    <row r="4936" spans="3:9" x14ac:dyDescent="0.2">
      <c r="C4936" s="255">
        <v>45914</v>
      </c>
      <c r="D4936" s="256" t="s">
        <v>10892</v>
      </c>
      <c r="E4936" s="256" t="s">
        <v>10893</v>
      </c>
      <c r="F4936" s="256" t="s">
        <v>10894</v>
      </c>
      <c r="G4936" s="257">
        <v>35</v>
      </c>
      <c r="I4936" s="257">
        <v>39572.559999999998</v>
      </c>
    </row>
    <row r="4937" spans="3:9" x14ac:dyDescent="0.2">
      <c r="C4937" s="255">
        <v>45914</v>
      </c>
      <c r="D4937" s="256" t="s">
        <v>10895</v>
      </c>
      <c r="E4937" s="256" t="s">
        <v>10896</v>
      </c>
      <c r="F4937" s="256" t="s">
        <v>10894</v>
      </c>
      <c r="G4937" s="257">
        <v>900</v>
      </c>
      <c r="I4937" s="257">
        <v>38672.559999999998</v>
      </c>
    </row>
    <row r="4938" spans="3:9" x14ac:dyDescent="0.2">
      <c r="C4938" s="255">
        <v>45914</v>
      </c>
      <c r="D4938" s="256" t="s">
        <v>10897</v>
      </c>
      <c r="E4938" s="256" t="s">
        <v>10898</v>
      </c>
      <c r="F4938" s="256" t="s">
        <v>10894</v>
      </c>
      <c r="G4938" s="257">
        <v>61</v>
      </c>
      <c r="I4938" s="257">
        <v>38611.56</v>
      </c>
    </row>
    <row r="4939" spans="3:9" x14ac:dyDescent="0.2">
      <c r="C4939" s="255">
        <v>45914</v>
      </c>
      <c r="D4939" s="256" t="s">
        <v>10899</v>
      </c>
      <c r="E4939" s="256" t="s">
        <v>10900</v>
      </c>
      <c r="F4939" s="256" t="s">
        <v>10894</v>
      </c>
      <c r="G4939" s="257">
        <v>1</v>
      </c>
      <c r="I4939" s="257">
        <v>38610.559999999998</v>
      </c>
    </row>
    <row r="4940" spans="3:9" x14ac:dyDescent="0.2">
      <c r="C4940" s="255">
        <v>45914</v>
      </c>
      <c r="D4940" s="256" t="s">
        <v>10901</v>
      </c>
      <c r="E4940" s="256" t="s">
        <v>10902</v>
      </c>
      <c r="F4940" s="256" t="s">
        <v>10894</v>
      </c>
      <c r="H4940" s="257">
        <v>299</v>
      </c>
      <c r="I4940" s="257">
        <v>38909.56</v>
      </c>
    </row>
    <row r="4941" spans="3:9" x14ac:dyDescent="0.2">
      <c r="C4941" s="255">
        <v>45915</v>
      </c>
      <c r="D4941" s="256" t="s">
        <v>10903</v>
      </c>
      <c r="E4941" s="256" t="s">
        <v>10904</v>
      </c>
      <c r="F4941" s="256" t="s">
        <v>10905</v>
      </c>
      <c r="G4941" s="257">
        <v>50</v>
      </c>
      <c r="I4941" s="257">
        <v>38859.56</v>
      </c>
    </row>
    <row r="4942" spans="3:9" x14ac:dyDescent="0.2">
      <c r="C4942" s="255">
        <v>45915</v>
      </c>
      <c r="D4942" s="256" t="s">
        <v>10906</v>
      </c>
      <c r="E4942" s="256" t="s">
        <v>10907</v>
      </c>
      <c r="F4942" s="256" t="s">
        <v>10905</v>
      </c>
      <c r="G4942" s="257">
        <v>50</v>
      </c>
      <c r="I4942" s="257">
        <v>38809.56</v>
      </c>
    </row>
    <row r="4943" spans="3:9" x14ac:dyDescent="0.2">
      <c r="C4943" s="255">
        <v>45915</v>
      </c>
      <c r="D4943" s="256" t="s">
        <v>10908</v>
      </c>
      <c r="E4943" s="256" t="s">
        <v>10909</v>
      </c>
      <c r="F4943" s="256" t="s">
        <v>10905</v>
      </c>
      <c r="G4943" s="257">
        <v>60</v>
      </c>
      <c r="I4943" s="257">
        <v>38749.56</v>
      </c>
    </row>
    <row r="4944" spans="3:9" x14ac:dyDescent="0.2">
      <c r="C4944" s="255">
        <v>45915</v>
      </c>
      <c r="D4944" s="256" t="s">
        <v>10910</v>
      </c>
      <c r="E4944" s="256" t="s">
        <v>10911</v>
      </c>
      <c r="F4944" s="256" t="s">
        <v>10905</v>
      </c>
      <c r="G4944" s="257">
        <v>52</v>
      </c>
      <c r="I4944" s="257">
        <v>38697.56</v>
      </c>
    </row>
    <row r="4945" spans="3:9" x14ac:dyDescent="0.2">
      <c r="C4945" s="255">
        <v>45916</v>
      </c>
      <c r="D4945" s="256" t="s">
        <v>10912</v>
      </c>
      <c r="E4945" s="256" t="s">
        <v>10913</v>
      </c>
      <c r="F4945" s="256" t="s">
        <v>10914</v>
      </c>
      <c r="G4945" s="257">
        <v>45</v>
      </c>
      <c r="I4945" s="257">
        <v>38652.559999999998</v>
      </c>
    </row>
    <row r="4946" spans="3:9" x14ac:dyDescent="0.2">
      <c r="C4946" s="255">
        <v>45916</v>
      </c>
      <c r="D4946" s="256" t="s">
        <v>10915</v>
      </c>
      <c r="E4946" s="256" t="s">
        <v>10916</v>
      </c>
      <c r="F4946" s="256" t="s">
        <v>10914</v>
      </c>
      <c r="G4946" s="257">
        <v>43</v>
      </c>
      <c r="I4946" s="257">
        <v>38609.56</v>
      </c>
    </row>
    <row r="4947" spans="3:9" x14ac:dyDescent="0.2">
      <c r="C4947" s="255">
        <v>45917</v>
      </c>
      <c r="D4947" s="256" t="s">
        <v>10917</v>
      </c>
      <c r="E4947" s="256" t="s">
        <v>10918</v>
      </c>
      <c r="F4947" s="256" t="s">
        <v>10919</v>
      </c>
      <c r="G4947" s="257">
        <v>72</v>
      </c>
      <c r="I4947" s="257">
        <v>38537.56</v>
      </c>
    </row>
    <row r="4948" spans="3:9" x14ac:dyDescent="0.2">
      <c r="C4948" s="255">
        <v>45917</v>
      </c>
      <c r="D4948" s="256" t="s">
        <v>10920</v>
      </c>
      <c r="E4948" s="256" t="s">
        <v>10921</v>
      </c>
      <c r="F4948" s="256" t="s">
        <v>10919</v>
      </c>
      <c r="G4948" s="257">
        <v>31</v>
      </c>
      <c r="I4948" s="257">
        <v>38506.559999999998</v>
      </c>
    </row>
    <row r="4949" spans="3:9" x14ac:dyDescent="0.2">
      <c r="C4949" s="255">
        <v>45917</v>
      </c>
      <c r="D4949" s="256" t="s">
        <v>10922</v>
      </c>
      <c r="E4949" s="256" t="s">
        <v>10923</v>
      </c>
      <c r="F4949" s="256" t="s">
        <v>10919</v>
      </c>
      <c r="G4949" s="257">
        <v>31</v>
      </c>
      <c r="I4949" s="257">
        <v>38475.56</v>
      </c>
    </row>
    <row r="4950" spans="3:9" x14ac:dyDescent="0.2">
      <c r="C4950" s="255">
        <v>45918</v>
      </c>
      <c r="D4950" s="256" t="s">
        <v>10924</v>
      </c>
      <c r="E4950" s="256" t="s">
        <v>10925</v>
      </c>
      <c r="F4950" s="256" t="s">
        <v>10926</v>
      </c>
      <c r="G4950" s="257">
        <v>36</v>
      </c>
      <c r="I4950" s="257">
        <v>38439.56</v>
      </c>
    </row>
    <row r="4951" spans="3:9" x14ac:dyDescent="0.2">
      <c r="C4951" s="255">
        <v>45918</v>
      </c>
      <c r="D4951" s="256" t="s">
        <v>10927</v>
      </c>
      <c r="E4951" s="256" t="s">
        <v>10928</v>
      </c>
      <c r="F4951" s="256" t="s">
        <v>10926</v>
      </c>
      <c r="G4951" s="257">
        <v>35</v>
      </c>
      <c r="I4951" s="257">
        <v>38404.559999999998</v>
      </c>
    </row>
    <row r="4952" spans="3:9" x14ac:dyDescent="0.2">
      <c r="C4952" s="255">
        <v>45918</v>
      </c>
      <c r="D4952" s="256" t="s">
        <v>10929</v>
      </c>
      <c r="E4952" s="256" t="s">
        <v>10930</v>
      </c>
      <c r="F4952" s="256" t="s">
        <v>10926</v>
      </c>
      <c r="G4952" s="257">
        <v>36</v>
      </c>
      <c r="I4952" s="257">
        <v>38368.559999999998</v>
      </c>
    </row>
    <row r="4953" spans="3:9" x14ac:dyDescent="0.2">
      <c r="C4953" s="255">
        <v>45918</v>
      </c>
      <c r="D4953" s="256" t="s">
        <v>10931</v>
      </c>
      <c r="E4953" s="256" t="s">
        <v>10932</v>
      </c>
      <c r="F4953" s="256" t="s">
        <v>10926</v>
      </c>
      <c r="G4953" s="257">
        <v>30</v>
      </c>
      <c r="I4953" s="257">
        <v>38338.559999999998</v>
      </c>
    </row>
    <row r="4954" spans="3:9" x14ac:dyDescent="0.2">
      <c r="C4954" s="255">
        <v>45919</v>
      </c>
      <c r="D4954" s="256" t="s">
        <v>10933</v>
      </c>
      <c r="E4954" s="256" t="s">
        <v>10934</v>
      </c>
      <c r="F4954" s="256" t="s">
        <v>10935</v>
      </c>
      <c r="G4954" s="257">
        <v>138</v>
      </c>
      <c r="I4954" s="257">
        <v>38200.559999999998</v>
      </c>
    </row>
    <row r="4955" spans="3:9" x14ac:dyDescent="0.2">
      <c r="C4955" s="255">
        <v>45920</v>
      </c>
      <c r="D4955" s="256" t="s">
        <v>10936</v>
      </c>
      <c r="E4955" s="256" t="s">
        <v>10937</v>
      </c>
      <c r="F4955" s="256" t="s">
        <v>10938</v>
      </c>
      <c r="G4955" s="257">
        <v>120</v>
      </c>
      <c r="I4955" s="257">
        <v>38080.559999999998</v>
      </c>
    </row>
    <row r="4956" spans="3:9" x14ac:dyDescent="0.2">
      <c r="C4956" s="255">
        <v>45920</v>
      </c>
      <c r="D4956" s="256" t="s">
        <v>10939</v>
      </c>
      <c r="E4956" s="256" t="s">
        <v>10940</v>
      </c>
      <c r="F4956" s="256" t="s">
        <v>10938</v>
      </c>
      <c r="G4956" s="257">
        <v>33</v>
      </c>
      <c r="I4956" s="257">
        <v>38047.56</v>
      </c>
    </row>
    <row r="4957" spans="3:9" x14ac:dyDescent="0.2">
      <c r="C4957" s="255">
        <v>45920</v>
      </c>
      <c r="D4957" s="256" t="s">
        <v>10941</v>
      </c>
      <c r="E4957" s="256" t="s">
        <v>10942</v>
      </c>
      <c r="F4957" s="256" t="s">
        <v>10938</v>
      </c>
      <c r="G4957" s="257">
        <v>35</v>
      </c>
      <c r="I4957" s="257">
        <v>38012.559999999998</v>
      </c>
    </row>
    <row r="4958" spans="3:9" x14ac:dyDescent="0.2">
      <c r="C4958" s="255">
        <v>45922</v>
      </c>
      <c r="D4958" s="256" t="s">
        <v>10943</v>
      </c>
      <c r="E4958" s="256" t="s">
        <v>10944</v>
      </c>
      <c r="F4958" s="256" t="s">
        <v>10945</v>
      </c>
      <c r="G4958" s="257">
        <v>22</v>
      </c>
      <c r="I4958" s="257">
        <v>37990.559999999998</v>
      </c>
    </row>
    <row r="4959" spans="3:9" x14ac:dyDescent="0.2">
      <c r="C4959" s="255">
        <v>45922</v>
      </c>
      <c r="D4959" s="256" t="s">
        <v>10946</v>
      </c>
      <c r="E4959" s="256" t="s">
        <v>10947</v>
      </c>
      <c r="F4959" s="256" t="s">
        <v>10945</v>
      </c>
      <c r="G4959" s="257">
        <v>20</v>
      </c>
      <c r="I4959" s="257">
        <v>37970.559999999998</v>
      </c>
    </row>
    <row r="4960" spans="3:9" x14ac:dyDescent="0.2">
      <c r="C4960" s="255">
        <v>45922</v>
      </c>
      <c r="D4960" s="256" t="s">
        <v>10948</v>
      </c>
      <c r="E4960" s="256" t="s">
        <v>10949</v>
      </c>
      <c r="F4960" s="256" t="s">
        <v>10945</v>
      </c>
      <c r="G4960" s="257">
        <v>31</v>
      </c>
      <c r="I4960" s="257">
        <v>37939.56</v>
      </c>
    </row>
    <row r="4961" spans="3:9" x14ac:dyDescent="0.2">
      <c r="C4961" s="255">
        <v>45922</v>
      </c>
      <c r="D4961" s="256" t="s">
        <v>10950</v>
      </c>
      <c r="E4961" s="256" t="s">
        <v>10951</v>
      </c>
      <c r="F4961" s="256" t="s">
        <v>10945</v>
      </c>
      <c r="G4961" s="257">
        <v>80</v>
      </c>
      <c r="I4961" s="257">
        <v>37859.56</v>
      </c>
    </row>
    <row r="4962" spans="3:9" x14ac:dyDescent="0.2">
      <c r="C4962" s="255">
        <v>45923</v>
      </c>
      <c r="D4962" s="256" t="s">
        <v>10952</v>
      </c>
      <c r="E4962" s="256" t="s">
        <v>10953</v>
      </c>
      <c r="F4962" s="256" t="s">
        <v>10954</v>
      </c>
      <c r="G4962" s="257">
        <v>36</v>
      </c>
      <c r="I4962" s="257">
        <v>37823.56</v>
      </c>
    </row>
    <row r="4963" spans="3:9" x14ac:dyDescent="0.2">
      <c r="C4963" s="255">
        <v>45923</v>
      </c>
      <c r="D4963" s="256" t="s">
        <v>10955</v>
      </c>
      <c r="E4963" s="256" t="s">
        <v>10956</v>
      </c>
      <c r="F4963" s="256" t="s">
        <v>10954</v>
      </c>
      <c r="G4963" s="257">
        <v>5000</v>
      </c>
      <c r="I4963" s="257">
        <v>32823.56</v>
      </c>
    </row>
    <row r="4964" spans="3:9" x14ac:dyDescent="0.2">
      <c r="C4964" s="255">
        <v>45923</v>
      </c>
      <c r="D4964" s="256" t="s">
        <v>10957</v>
      </c>
      <c r="E4964" s="256" t="s">
        <v>10958</v>
      </c>
      <c r="F4964" s="256" t="s">
        <v>10954</v>
      </c>
      <c r="G4964" s="257">
        <v>1</v>
      </c>
      <c r="I4964" s="257">
        <v>32822.559999999998</v>
      </c>
    </row>
    <row r="4965" spans="3:9" x14ac:dyDescent="0.2">
      <c r="C4965" s="255">
        <v>45923</v>
      </c>
      <c r="D4965" s="256" t="s">
        <v>10959</v>
      </c>
      <c r="E4965" s="256" t="s">
        <v>10960</v>
      </c>
      <c r="F4965" s="256" t="s">
        <v>10954</v>
      </c>
      <c r="G4965" s="257">
        <v>114</v>
      </c>
      <c r="I4965" s="257">
        <v>32708.560000000001</v>
      </c>
    </row>
    <row r="4966" spans="3:9" x14ac:dyDescent="0.2">
      <c r="C4966" s="255">
        <v>45923</v>
      </c>
      <c r="D4966" s="256" t="s">
        <v>10961</v>
      </c>
      <c r="E4966" s="256" t="s">
        <v>10962</v>
      </c>
      <c r="F4966" s="256" t="s">
        <v>10954</v>
      </c>
      <c r="G4966" s="257">
        <v>40</v>
      </c>
      <c r="I4966" s="257">
        <v>32668.560000000001</v>
      </c>
    </row>
    <row r="4967" spans="3:9" x14ac:dyDescent="0.2">
      <c r="C4967" s="255">
        <v>45923</v>
      </c>
      <c r="D4967" s="256" t="s">
        <v>10963</v>
      </c>
      <c r="E4967" s="256" t="s">
        <v>10964</v>
      </c>
      <c r="F4967" s="256" t="s">
        <v>10954</v>
      </c>
      <c r="G4967" s="257">
        <v>35</v>
      </c>
      <c r="I4967" s="257">
        <v>32633.56</v>
      </c>
    </row>
    <row r="4968" spans="3:9" x14ac:dyDescent="0.2">
      <c r="C4968" s="255">
        <v>45924</v>
      </c>
      <c r="D4968" s="256" t="s">
        <v>10965</v>
      </c>
      <c r="E4968" s="256" t="s">
        <v>10966</v>
      </c>
      <c r="F4968" s="256" t="s">
        <v>10967</v>
      </c>
      <c r="G4968" s="257">
        <v>30</v>
      </c>
      <c r="I4968" s="257">
        <v>32603.56</v>
      </c>
    </row>
    <row r="4969" spans="3:9" x14ac:dyDescent="0.2">
      <c r="C4969" s="255">
        <v>45924</v>
      </c>
      <c r="D4969" s="256" t="s">
        <v>10968</v>
      </c>
      <c r="E4969" s="256" t="s">
        <v>10969</v>
      </c>
      <c r="F4969" s="256" t="s">
        <v>10967</v>
      </c>
      <c r="G4969" s="257">
        <v>114</v>
      </c>
      <c r="I4969" s="257">
        <v>32489.56</v>
      </c>
    </row>
    <row r="4970" spans="3:9" x14ac:dyDescent="0.2">
      <c r="C4970" s="255">
        <v>45924</v>
      </c>
      <c r="D4970" s="256" t="s">
        <v>10970</v>
      </c>
      <c r="E4970" s="256" t="s">
        <v>10971</v>
      </c>
      <c r="F4970" s="256" t="s">
        <v>10967</v>
      </c>
      <c r="G4970" s="257">
        <v>50</v>
      </c>
      <c r="I4970" s="257">
        <v>32439.56</v>
      </c>
    </row>
    <row r="4971" spans="3:9" x14ac:dyDescent="0.2">
      <c r="C4971" s="255">
        <v>45924</v>
      </c>
      <c r="D4971" s="256" t="s">
        <v>10972</v>
      </c>
      <c r="E4971" s="256" t="s">
        <v>10973</v>
      </c>
      <c r="F4971" s="256" t="s">
        <v>10967</v>
      </c>
      <c r="G4971" s="257">
        <v>36</v>
      </c>
      <c r="I4971" s="257">
        <v>32403.56</v>
      </c>
    </row>
    <row r="4972" spans="3:9" x14ac:dyDescent="0.2">
      <c r="C4972" s="255">
        <v>45925</v>
      </c>
      <c r="D4972" s="256" t="s">
        <v>10974</v>
      </c>
      <c r="E4972" s="256" t="s">
        <v>10975</v>
      </c>
      <c r="F4972" s="256" t="s">
        <v>10976</v>
      </c>
      <c r="G4972" s="257">
        <v>50</v>
      </c>
      <c r="I4972" s="257">
        <v>32353.56</v>
      </c>
    </row>
    <row r="4973" spans="3:9" x14ac:dyDescent="0.2">
      <c r="C4973" s="255">
        <v>45925</v>
      </c>
      <c r="D4973" s="256" t="s">
        <v>10977</v>
      </c>
      <c r="E4973" s="256" t="s">
        <v>10978</v>
      </c>
      <c r="F4973" s="256" t="s">
        <v>10976</v>
      </c>
      <c r="G4973" s="257">
        <v>84</v>
      </c>
      <c r="I4973" s="257">
        <v>32269.56</v>
      </c>
    </row>
    <row r="4974" spans="3:9" x14ac:dyDescent="0.2">
      <c r="C4974" s="255">
        <v>45925</v>
      </c>
      <c r="D4974" s="256" t="s">
        <v>10979</v>
      </c>
      <c r="E4974" s="256" t="s">
        <v>10980</v>
      </c>
      <c r="F4974" s="256" t="s">
        <v>10976</v>
      </c>
      <c r="G4974" s="257">
        <v>38</v>
      </c>
      <c r="I4974" s="257">
        <v>32231.56</v>
      </c>
    </row>
    <row r="4975" spans="3:9" x14ac:dyDescent="0.2">
      <c r="C4975" s="255">
        <v>45926</v>
      </c>
      <c r="D4975" s="256" t="s">
        <v>10981</v>
      </c>
      <c r="E4975" s="256" t="s">
        <v>10982</v>
      </c>
      <c r="F4975" s="256" t="s">
        <v>10983</v>
      </c>
      <c r="G4975" s="257">
        <v>45</v>
      </c>
      <c r="I4975" s="257">
        <v>32186.560000000001</v>
      </c>
    </row>
    <row r="4976" spans="3:9" x14ac:dyDescent="0.2">
      <c r="C4976" s="255">
        <v>45926</v>
      </c>
      <c r="D4976" s="256" t="s">
        <v>10984</v>
      </c>
      <c r="E4976" s="256" t="s">
        <v>10985</v>
      </c>
      <c r="F4976" s="256" t="s">
        <v>10983</v>
      </c>
      <c r="G4976" s="257">
        <v>42</v>
      </c>
      <c r="I4976" s="257">
        <v>32144.560000000001</v>
      </c>
    </row>
    <row r="4977" spans="3:10" x14ac:dyDescent="0.2">
      <c r="C4977" s="255">
        <v>45927</v>
      </c>
      <c r="D4977" s="256" t="s">
        <v>10986</v>
      </c>
      <c r="E4977" s="256" t="s">
        <v>10987</v>
      </c>
      <c r="F4977" s="256" t="s">
        <v>10988</v>
      </c>
      <c r="G4977" s="257">
        <v>343.8</v>
      </c>
      <c r="I4977" s="257">
        <v>31800.76</v>
      </c>
    </row>
    <row r="4978" spans="3:10" x14ac:dyDescent="0.2">
      <c r="C4978" s="255">
        <v>45927</v>
      </c>
      <c r="D4978" s="256" t="s">
        <v>10989</v>
      </c>
      <c r="E4978" s="256" t="s">
        <v>10990</v>
      </c>
      <c r="F4978" s="256" t="s">
        <v>10988</v>
      </c>
      <c r="H4978" s="257">
        <v>4120</v>
      </c>
      <c r="I4978" s="257">
        <v>35920.76</v>
      </c>
    </row>
    <row r="4979" spans="3:10" x14ac:dyDescent="0.2">
      <c r="C4979" s="255">
        <v>45927</v>
      </c>
      <c r="D4979" s="256" t="s">
        <v>10991</v>
      </c>
      <c r="E4979" s="256" t="s">
        <v>10992</v>
      </c>
      <c r="F4979" s="256" t="s">
        <v>10988</v>
      </c>
      <c r="G4979" s="257">
        <v>16</v>
      </c>
      <c r="I4979" s="257">
        <v>35904.76</v>
      </c>
    </row>
    <row r="4980" spans="3:10" x14ac:dyDescent="0.2">
      <c r="C4980" s="255">
        <v>45928</v>
      </c>
      <c r="D4980" s="256" t="s">
        <v>10993</v>
      </c>
      <c r="E4980" s="256" t="s">
        <v>10994</v>
      </c>
      <c r="F4980" s="256" t="s">
        <v>10995</v>
      </c>
      <c r="G4980" s="257">
        <v>238</v>
      </c>
      <c r="I4980" s="257">
        <v>35666.76</v>
      </c>
    </row>
    <row r="4981" spans="3:10" x14ac:dyDescent="0.2">
      <c r="C4981" s="255">
        <v>45929</v>
      </c>
      <c r="D4981" s="256" t="s">
        <v>8304</v>
      </c>
      <c r="E4981" s="256" t="s">
        <v>10996</v>
      </c>
      <c r="F4981" s="256" t="s">
        <v>10997</v>
      </c>
      <c r="H4981" s="257">
        <v>122517</v>
      </c>
      <c r="I4981" s="257">
        <v>158183.76</v>
      </c>
      <c r="J4981" s="256" t="s">
        <v>330</v>
      </c>
    </row>
    <row r="4982" spans="3:10" x14ac:dyDescent="0.2">
      <c r="C4982" s="255">
        <v>45929</v>
      </c>
      <c r="D4982" s="256" t="s">
        <v>10998</v>
      </c>
      <c r="E4982" s="256" t="s">
        <v>10999</v>
      </c>
      <c r="F4982" s="256" t="s">
        <v>10997</v>
      </c>
      <c r="G4982" s="257">
        <v>50000</v>
      </c>
      <c r="I4982" s="257">
        <v>108183.76</v>
      </c>
    </row>
    <row r="4983" spans="3:10" x14ac:dyDescent="0.2">
      <c r="C4983" s="255">
        <v>45929</v>
      </c>
      <c r="D4983" s="256" t="s">
        <v>11000</v>
      </c>
      <c r="E4983" s="256" t="s">
        <v>11001</v>
      </c>
      <c r="F4983" s="256" t="s">
        <v>10997</v>
      </c>
      <c r="G4983" s="257">
        <v>25</v>
      </c>
      <c r="I4983" s="257">
        <v>108158.76</v>
      </c>
    </row>
    <row r="4984" spans="3:10" x14ac:dyDescent="0.2">
      <c r="C4984" s="255">
        <v>45929</v>
      </c>
      <c r="D4984" s="256" t="s">
        <v>11002</v>
      </c>
      <c r="E4984" s="256" t="s">
        <v>11003</v>
      </c>
      <c r="F4984" s="256" t="s">
        <v>10997</v>
      </c>
      <c r="G4984" s="257">
        <v>60</v>
      </c>
      <c r="I4984" s="257">
        <v>108098.76</v>
      </c>
    </row>
    <row r="4985" spans="3:10" x14ac:dyDescent="0.2">
      <c r="C4985" s="255">
        <v>45929</v>
      </c>
      <c r="D4985" s="256" t="s">
        <v>11004</v>
      </c>
      <c r="E4985" s="256" t="s">
        <v>11005</v>
      </c>
      <c r="F4985" s="256" t="s">
        <v>10997</v>
      </c>
      <c r="G4985" s="257">
        <v>30</v>
      </c>
      <c r="I4985" s="257">
        <v>108068.76</v>
      </c>
    </row>
    <row r="4986" spans="3:10" x14ac:dyDescent="0.2">
      <c r="C4986" s="255">
        <v>45929</v>
      </c>
      <c r="D4986" s="256" t="s">
        <v>11006</v>
      </c>
      <c r="E4986" s="256" t="s">
        <v>11007</v>
      </c>
      <c r="F4986" s="256" t="s">
        <v>10997</v>
      </c>
      <c r="G4986" s="257">
        <v>30</v>
      </c>
      <c r="I4986" s="257">
        <v>108038.76</v>
      </c>
    </row>
    <row r="4987" spans="3:10" x14ac:dyDescent="0.2">
      <c r="C4987" s="255">
        <v>45929</v>
      </c>
      <c r="D4987" s="256" t="s">
        <v>11008</v>
      </c>
      <c r="E4987" s="256" t="s">
        <v>11009</v>
      </c>
      <c r="F4987" s="256" t="s">
        <v>10997</v>
      </c>
      <c r="G4987" s="257">
        <v>21000</v>
      </c>
      <c r="I4987" s="257">
        <v>87038.76</v>
      </c>
    </row>
    <row r="4988" spans="3:10" x14ac:dyDescent="0.2">
      <c r="C4988" s="255">
        <v>45929</v>
      </c>
      <c r="D4988" s="256" t="s">
        <v>11010</v>
      </c>
      <c r="E4988" s="256" t="s">
        <v>11011</v>
      </c>
      <c r="F4988" s="256" t="s">
        <v>10997</v>
      </c>
      <c r="G4988" s="257">
        <v>60</v>
      </c>
      <c r="I4988" s="257">
        <v>86978.76</v>
      </c>
    </row>
    <row r="4989" spans="3:10" x14ac:dyDescent="0.2">
      <c r="C4989" s="255">
        <v>45929</v>
      </c>
      <c r="D4989" s="256" t="s">
        <v>11012</v>
      </c>
      <c r="E4989" s="256" t="s">
        <v>11013</v>
      </c>
      <c r="F4989" s="256" t="s">
        <v>10997</v>
      </c>
      <c r="G4989" s="257">
        <v>40</v>
      </c>
      <c r="I4989" s="257">
        <v>86938.76</v>
      </c>
    </row>
    <row r="4990" spans="3:10" x14ac:dyDescent="0.2">
      <c r="C4990" s="255">
        <v>45929</v>
      </c>
      <c r="D4990" s="256" t="s">
        <v>11014</v>
      </c>
      <c r="E4990" s="256" t="s">
        <v>11015</v>
      </c>
      <c r="F4990" s="256" t="s">
        <v>10997</v>
      </c>
      <c r="G4990" s="257">
        <v>141</v>
      </c>
      <c r="I4990" s="257">
        <v>86797.759999999995</v>
      </c>
    </row>
    <row r="4991" spans="3:10" x14ac:dyDescent="0.2">
      <c r="C4991" s="255">
        <v>45930</v>
      </c>
      <c r="D4991" s="256" t="s">
        <v>11016</v>
      </c>
      <c r="E4991" s="256" t="s">
        <v>11017</v>
      </c>
      <c r="F4991" s="256" t="s">
        <v>11018</v>
      </c>
      <c r="G4991" s="257">
        <v>44</v>
      </c>
      <c r="I4991" s="257">
        <v>86753.76</v>
      </c>
    </row>
    <row r="4992" spans="3:10" x14ac:dyDescent="0.2">
      <c r="C4992" s="255">
        <v>45930</v>
      </c>
      <c r="D4992" s="256" t="s">
        <v>11019</v>
      </c>
      <c r="E4992" s="256" t="s">
        <v>11020</v>
      </c>
      <c r="F4992" s="256" t="s">
        <v>11018</v>
      </c>
      <c r="G4992" s="257">
        <v>10</v>
      </c>
      <c r="I4992" s="257">
        <v>86743.76</v>
      </c>
    </row>
    <row r="4993" spans="3:10" x14ac:dyDescent="0.2">
      <c r="C4993" s="255">
        <v>45930</v>
      </c>
      <c r="D4993" s="256" t="s">
        <v>11021</v>
      </c>
      <c r="E4993" s="256" t="s">
        <v>11022</v>
      </c>
      <c r="F4993" s="256" t="s">
        <v>11018</v>
      </c>
      <c r="G4993" s="257">
        <v>20</v>
      </c>
      <c r="I4993" s="257">
        <v>86723.76</v>
      </c>
    </row>
    <row r="4994" spans="3:10" x14ac:dyDescent="0.2">
      <c r="C4994" s="255">
        <v>45930</v>
      </c>
      <c r="D4994" s="256" t="s">
        <v>11023</v>
      </c>
      <c r="E4994" s="256" t="s">
        <v>11024</v>
      </c>
      <c r="F4994" s="256" t="s">
        <v>11018</v>
      </c>
      <c r="G4994" s="257">
        <v>40</v>
      </c>
      <c r="I4994" s="257">
        <v>86683.76</v>
      </c>
    </row>
    <row r="4995" spans="3:10" x14ac:dyDescent="0.2">
      <c r="C4995" s="255">
        <v>45931</v>
      </c>
      <c r="D4995" s="256" t="s">
        <v>11025</v>
      </c>
      <c r="E4995" s="256" t="s">
        <v>335</v>
      </c>
      <c r="F4995" s="256" t="s">
        <v>11018</v>
      </c>
      <c r="H4995" s="257">
        <v>606</v>
      </c>
      <c r="I4995" s="257">
        <v>87289.76</v>
      </c>
      <c r="J4995" s="256" t="s">
        <v>330</v>
      </c>
    </row>
    <row r="4996" spans="3:10" x14ac:dyDescent="0.2">
      <c r="C4996" s="255">
        <v>45931</v>
      </c>
      <c r="D4996" s="256" t="s">
        <v>11026</v>
      </c>
      <c r="E4996" s="256" t="s">
        <v>11027</v>
      </c>
      <c r="F4996" s="256" t="s">
        <v>11028</v>
      </c>
      <c r="G4996" s="257">
        <v>45</v>
      </c>
      <c r="I4996" s="257">
        <v>87244.76</v>
      </c>
    </row>
    <row r="4997" spans="3:10" x14ac:dyDescent="0.2">
      <c r="C4997" s="255">
        <v>45931</v>
      </c>
      <c r="D4997" s="256" t="s">
        <v>11029</v>
      </c>
      <c r="E4997" s="256" t="s">
        <v>11030</v>
      </c>
      <c r="F4997" s="256" t="s">
        <v>11028</v>
      </c>
      <c r="G4997" s="257">
        <v>89</v>
      </c>
      <c r="I4997" s="257">
        <v>87155.76</v>
      </c>
    </row>
    <row r="4998" spans="3:10" x14ac:dyDescent="0.2">
      <c r="C4998" s="255">
        <v>45931</v>
      </c>
      <c r="D4998" s="256" t="s">
        <v>11031</v>
      </c>
      <c r="E4998" s="256" t="s">
        <v>11032</v>
      </c>
      <c r="F4998" s="256" t="s">
        <v>11028</v>
      </c>
      <c r="G4998" s="257">
        <v>46</v>
      </c>
      <c r="I4998" s="257">
        <v>87109.759999999995</v>
      </c>
    </row>
    <row r="4999" spans="3:10" x14ac:dyDescent="0.2">
      <c r="C4999" s="255">
        <v>45932</v>
      </c>
      <c r="D4999" s="256" t="s">
        <v>11033</v>
      </c>
      <c r="E4999" s="256" t="s">
        <v>11034</v>
      </c>
      <c r="F4999" s="256" t="s">
        <v>11035</v>
      </c>
      <c r="G4999" s="257">
        <v>566</v>
      </c>
      <c r="I4999" s="257">
        <v>86543.76</v>
      </c>
    </row>
    <row r="5000" spans="3:10" x14ac:dyDescent="0.2">
      <c r="C5000" s="255">
        <v>45933</v>
      </c>
      <c r="D5000" s="256" t="s">
        <v>11036</v>
      </c>
      <c r="E5000" s="256" t="s">
        <v>11037</v>
      </c>
      <c r="F5000" s="256" t="s">
        <v>11038</v>
      </c>
      <c r="G5000" s="257">
        <v>1185</v>
      </c>
      <c r="I5000" s="257">
        <v>85358.76</v>
      </c>
    </row>
    <row r="5001" spans="3:10" x14ac:dyDescent="0.2">
      <c r="C5001" s="255">
        <v>45934</v>
      </c>
      <c r="D5001" s="256" t="s">
        <v>11039</v>
      </c>
      <c r="E5001" s="256" t="s">
        <v>11040</v>
      </c>
      <c r="F5001" s="256" t="s">
        <v>11041</v>
      </c>
      <c r="H5001" s="257">
        <v>6400</v>
      </c>
      <c r="I5001" s="257">
        <v>91758.76</v>
      </c>
    </row>
    <row r="5002" spans="3:10" x14ac:dyDescent="0.2">
      <c r="C5002" s="255">
        <v>45934</v>
      </c>
      <c r="D5002" s="256" t="s">
        <v>11042</v>
      </c>
      <c r="E5002" s="256" t="s">
        <v>11043</v>
      </c>
      <c r="F5002" s="256" t="s">
        <v>11041</v>
      </c>
      <c r="G5002" s="257">
        <v>74</v>
      </c>
      <c r="I5002" s="257">
        <v>91684.76</v>
      </c>
    </row>
    <row r="5003" spans="3:10" x14ac:dyDescent="0.2">
      <c r="C5003" s="255">
        <v>45935</v>
      </c>
      <c r="D5003" s="256" t="s">
        <v>11044</v>
      </c>
      <c r="E5003" s="256" t="s">
        <v>11045</v>
      </c>
      <c r="F5003" s="256" t="s">
        <v>11046</v>
      </c>
      <c r="G5003" s="257">
        <v>95</v>
      </c>
      <c r="I5003" s="257">
        <v>91589.759999999995</v>
      </c>
    </row>
    <row r="5004" spans="3:10" x14ac:dyDescent="0.2">
      <c r="C5004" s="255">
        <v>45935</v>
      </c>
      <c r="D5004" s="256" t="s">
        <v>11047</v>
      </c>
      <c r="E5004" s="256" t="s">
        <v>11048</v>
      </c>
      <c r="F5004" s="256" t="s">
        <v>11046</v>
      </c>
      <c r="G5004" s="257">
        <v>226</v>
      </c>
      <c r="I5004" s="257">
        <v>91363.76</v>
      </c>
    </row>
    <row r="5005" spans="3:10" x14ac:dyDescent="0.2">
      <c r="C5005" s="255">
        <v>45935</v>
      </c>
      <c r="D5005" s="256" t="s">
        <v>11049</v>
      </c>
      <c r="E5005" s="256" t="s">
        <v>11050</v>
      </c>
      <c r="F5005" s="256" t="s">
        <v>11046</v>
      </c>
      <c r="G5005" s="257">
        <v>220</v>
      </c>
      <c r="I5005" s="257">
        <v>91143.76</v>
      </c>
    </row>
    <row r="5006" spans="3:10" x14ac:dyDescent="0.2">
      <c r="C5006" s="255">
        <v>45936</v>
      </c>
      <c r="D5006" s="256" t="s">
        <v>11051</v>
      </c>
      <c r="E5006" s="256" t="s">
        <v>11052</v>
      </c>
      <c r="F5006" s="256" t="s">
        <v>11053</v>
      </c>
      <c r="G5006" s="257">
        <v>38</v>
      </c>
      <c r="I5006" s="257">
        <v>91105.76</v>
      </c>
    </row>
    <row r="5007" spans="3:10" x14ac:dyDescent="0.2">
      <c r="C5007" s="255">
        <v>45936</v>
      </c>
      <c r="D5007" s="256" t="s">
        <v>11054</v>
      </c>
      <c r="E5007" s="256" t="s">
        <v>11055</v>
      </c>
      <c r="F5007" s="256" t="s">
        <v>11053</v>
      </c>
      <c r="G5007" s="257">
        <v>1438.74</v>
      </c>
      <c r="I5007" s="257">
        <v>89667.02</v>
      </c>
    </row>
    <row r="5008" spans="3:10" x14ac:dyDescent="0.2">
      <c r="C5008" s="255">
        <v>45936</v>
      </c>
      <c r="D5008" s="256" t="s">
        <v>11056</v>
      </c>
      <c r="E5008" s="256" t="s">
        <v>11057</v>
      </c>
      <c r="F5008" s="256" t="s">
        <v>11053</v>
      </c>
      <c r="G5008" s="257">
        <v>35000</v>
      </c>
      <c r="I5008" s="257">
        <v>54667.02</v>
      </c>
    </row>
    <row r="5009" spans="3:9" x14ac:dyDescent="0.2">
      <c r="C5009" s="255">
        <v>45936</v>
      </c>
      <c r="D5009" s="256" t="s">
        <v>11058</v>
      </c>
      <c r="E5009" s="256" t="s">
        <v>11059</v>
      </c>
      <c r="F5009" s="256" t="s">
        <v>11053</v>
      </c>
      <c r="H5009" s="257">
        <v>2</v>
      </c>
      <c r="I5009" s="257">
        <v>54669.02</v>
      </c>
    </row>
    <row r="5010" spans="3:9" x14ac:dyDescent="0.2">
      <c r="C5010" s="255">
        <v>45936</v>
      </c>
      <c r="D5010" s="256" t="s">
        <v>11060</v>
      </c>
      <c r="E5010" s="256" t="s">
        <v>11061</v>
      </c>
      <c r="F5010" s="256" t="s">
        <v>11053</v>
      </c>
      <c r="G5010" s="257">
        <v>20</v>
      </c>
      <c r="I5010" s="257">
        <v>54649.02</v>
      </c>
    </row>
    <row r="5011" spans="3:9" x14ac:dyDescent="0.2">
      <c r="C5011" s="255">
        <v>45936</v>
      </c>
      <c r="D5011" s="256" t="s">
        <v>11062</v>
      </c>
      <c r="E5011" s="256" t="s">
        <v>11063</v>
      </c>
      <c r="F5011" s="256" t="s">
        <v>11053</v>
      </c>
      <c r="G5011" s="257">
        <v>49</v>
      </c>
      <c r="I5011" s="257">
        <v>54600.02</v>
      </c>
    </row>
    <row r="5012" spans="3:9" x14ac:dyDescent="0.2">
      <c r="C5012" s="255">
        <v>45936</v>
      </c>
      <c r="D5012" s="256" t="s">
        <v>11064</v>
      </c>
      <c r="E5012" s="256" t="s">
        <v>11065</v>
      </c>
      <c r="F5012" s="256" t="s">
        <v>11053</v>
      </c>
      <c r="G5012" s="257">
        <v>75</v>
      </c>
      <c r="I5012" s="257">
        <v>54525.02</v>
      </c>
    </row>
    <row r="5013" spans="3:9" x14ac:dyDescent="0.2">
      <c r="C5013" s="255">
        <v>45937</v>
      </c>
      <c r="D5013" s="256" t="s">
        <v>11066</v>
      </c>
      <c r="E5013" s="256" t="s">
        <v>11067</v>
      </c>
      <c r="F5013" s="256" t="s">
        <v>11068</v>
      </c>
      <c r="G5013" s="257">
        <v>69</v>
      </c>
      <c r="I5013" s="257">
        <v>54456.02</v>
      </c>
    </row>
    <row r="5014" spans="3:9" x14ac:dyDescent="0.2">
      <c r="C5014" s="255">
        <v>45937</v>
      </c>
      <c r="D5014" s="256" t="s">
        <v>11069</v>
      </c>
      <c r="E5014" s="256" t="s">
        <v>11070</v>
      </c>
      <c r="F5014" s="256" t="s">
        <v>11068</v>
      </c>
      <c r="G5014" s="257">
        <v>84</v>
      </c>
      <c r="I5014" s="257">
        <v>54372.02</v>
      </c>
    </row>
    <row r="5015" spans="3:9" x14ac:dyDescent="0.2">
      <c r="C5015" s="255">
        <v>45937</v>
      </c>
      <c r="D5015" s="256" t="s">
        <v>11071</v>
      </c>
      <c r="E5015" s="256" t="s">
        <v>11072</v>
      </c>
      <c r="F5015" s="256" t="s">
        <v>11068</v>
      </c>
      <c r="G5015" s="257">
        <v>40</v>
      </c>
      <c r="I5015" s="257">
        <v>54332.02</v>
      </c>
    </row>
    <row r="5016" spans="3:9" x14ac:dyDescent="0.2">
      <c r="C5016" s="255">
        <v>45937</v>
      </c>
      <c r="D5016" s="256" t="s">
        <v>11073</v>
      </c>
      <c r="E5016" s="256" t="s">
        <v>11074</v>
      </c>
      <c r="F5016" s="256" t="s">
        <v>11068</v>
      </c>
      <c r="G5016" s="257">
        <v>38</v>
      </c>
      <c r="I5016" s="257">
        <v>54294.02</v>
      </c>
    </row>
    <row r="5017" spans="3:9" x14ac:dyDescent="0.2">
      <c r="C5017" s="255">
        <v>45938</v>
      </c>
      <c r="D5017" s="256" t="s">
        <v>11075</v>
      </c>
      <c r="E5017" s="256" t="s">
        <v>11076</v>
      </c>
      <c r="F5017" s="256" t="s">
        <v>11068</v>
      </c>
      <c r="G5017" s="257">
        <v>20155</v>
      </c>
      <c r="I5017" s="257">
        <v>34139.019999999997</v>
      </c>
    </row>
    <row r="5018" spans="3:9" x14ac:dyDescent="0.2">
      <c r="C5018" s="255">
        <v>45938</v>
      </c>
      <c r="D5018" s="256" t="s">
        <v>11077</v>
      </c>
      <c r="E5018" s="256" t="s">
        <v>11078</v>
      </c>
      <c r="F5018" s="256" t="s">
        <v>11079</v>
      </c>
      <c r="G5018" s="257">
        <v>110</v>
      </c>
      <c r="I5018" s="257">
        <v>34029.019999999997</v>
      </c>
    </row>
    <row r="5019" spans="3:9" x14ac:dyDescent="0.2">
      <c r="C5019" s="255">
        <v>45938</v>
      </c>
      <c r="D5019" s="256" t="s">
        <v>11080</v>
      </c>
      <c r="E5019" s="256" t="s">
        <v>11081</v>
      </c>
      <c r="F5019" s="256" t="s">
        <v>11079</v>
      </c>
      <c r="G5019" s="257">
        <v>40</v>
      </c>
      <c r="I5019" s="257">
        <v>33989.019999999997</v>
      </c>
    </row>
    <row r="5020" spans="3:9" x14ac:dyDescent="0.2">
      <c r="C5020" s="255">
        <v>45938</v>
      </c>
      <c r="D5020" s="256" t="s">
        <v>11082</v>
      </c>
      <c r="E5020" s="256" t="s">
        <v>11083</v>
      </c>
      <c r="F5020" s="256" t="s">
        <v>11079</v>
      </c>
      <c r="G5020" s="257">
        <v>36</v>
      </c>
      <c r="I5020" s="257">
        <v>33953.019999999997</v>
      </c>
    </row>
    <row r="5021" spans="3:9" x14ac:dyDescent="0.2">
      <c r="C5021" s="255">
        <v>45939</v>
      </c>
      <c r="D5021" s="256" t="s">
        <v>11084</v>
      </c>
      <c r="E5021" s="256" t="s">
        <v>11085</v>
      </c>
      <c r="F5021" s="256" t="s">
        <v>11079</v>
      </c>
      <c r="G5021" s="257">
        <v>300</v>
      </c>
      <c r="I5021" s="257">
        <v>33653.019999999997</v>
      </c>
    </row>
    <row r="5022" spans="3:9" x14ac:dyDescent="0.2">
      <c r="C5022" s="255">
        <v>45939</v>
      </c>
      <c r="D5022" s="256" t="s">
        <v>11086</v>
      </c>
      <c r="E5022" s="256" t="s">
        <v>11087</v>
      </c>
      <c r="F5022" s="256" t="s">
        <v>11088</v>
      </c>
      <c r="G5022" s="257">
        <v>28822</v>
      </c>
      <c r="I5022" s="257">
        <v>4831.0200000000004</v>
      </c>
    </row>
    <row r="5023" spans="3:9" x14ac:dyDescent="0.2">
      <c r="C5023" s="255">
        <v>45939</v>
      </c>
      <c r="D5023" s="256" t="s">
        <v>11089</v>
      </c>
      <c r="E5023" s="256" t="s">
        <v>11090</v>
      </c>
      <c r="F5023" s="256" t="s">
        <v>11088</v>
      </c>
      <c r="H5023" s="257">
        <v>10</v>
      </c>
      <c r="I5023" s="257">
        <v>4841.0200000000004</v>
      </c>
    </row>
    <row r="5024" spans="3:9" x14ac:dyDescent="0.2">
      <c r="C5024" s="255">
        <v>45940</v>
      </c>
      <c r="D5024" s="256" t="s">
        <v>11091</v>
      </c>
      <c r="E5024" s="256" t="s">
        <v>11092</v>
      </c>
      <c r="F5024" s="256" t="s">
        <v>11093</v>
      </c>
      <c r="H5024" s="257">
        <v>10</v>
      </c>
      <c r="I5024" s="257">
        <v>4851.0200000000004</v>
      </c>
    </row>
    <row r="5025" spans="3:9" x14ac:dyDescent="0.2">
      <c r="C5025" s="255">
        <v>45940</v>
      </c>
      <c r="D5025" s="256" t="s">
        <v>11094</v>
      </c>
      <c r="E5025" s="256" t="s">
        <v>11095</v>
      </c>
      <c r="F5025" s="256" t="s">
        <v>11093</v>
      </c>
      <c r="G5025" s="257">
        <v>50</v>
      </c>
      <c r="I5025" s="257">
        <v>4801.0200000000004</v>
      </c>
    </row>
    <row r="5026" spans="3:9" x14ac:dyDescent="0.2">
      <c r="C5026" s="255">
        <v>45940</v>
      </c>
      <c r="D5026" s="256" t="s">
        <v>11096</v>
      </c>
      <c r="E5026" s="256" t="s">
        <v>11097</v>
      </c>
      <c r="F5026" s="256" t="s">
        <v>11093</v>
      </c>
      <c r="G5026" s="257">
        <v>25</v>
      </c>
      <c r="I5026" s="257">
        <v>4776.0200000000004</v>
      </c>
    </row>
    <row r="5027" spans="3:9" x14ac:dyDescent="0.2">
      <c r="C5027" s="255">
        <v>45942</v>
      </c>
      <c r="D5027" s="256" t="s">
        <v>11098</v>
      </c>
      <c r="E5027" s="256" t="s">
        <v>11099</v>
      </c>
      <c r="F5027" s="256" t="s">
        <v>11100</v>
      </c>
      <c r="H5027" s="257">
        <v>5</v>
      </c>
      <c r="I5027" s="257">
        <v>4781.0200000000004</v>
      </c>
    </row>
    <row r="5028" spans="3:9" x14ac:dyDescent="0.2">
      <c r="C5028" s="255">
        <v>45943</v>
      </c>
      <c r="D5028" s="256" t="s">
        <v>11101</v>
      </c>
      <c r="E5028" s="256" t="s">
        <v>11102</v>
      </c>
      <c r="F5028" s="256" t="s">
        <v>11103</v>
      </c>
      <c r="G5028" s="257">
        <v>988</v>
      </c>
      <c r="I5028" s="257">
        <v>3793.02</v>
      </c>
    </row>
    <row r="5029" spans="3:9" x14ac:dyDescent="0.2">
      <c r="C5029" s="255">
        <v>45944</v>
      </c>
      <c r="D5029" s="256" t="s">
        <v>11104</v>
      </c>
      <c r="E5029" s="256" t="s">
        <v>11105</v>
      </c>
      <c r="F5029" s="256" t="s">
        <v>11106</v>
      </c>
      <c r="G5029" s="257">
        <v>65</v>
      </c>
      <c r="I5029" s="257">
        <v>3728.02</v>
      </c>
    </row>
    <row r="5030" spans="3:9" x14ac:dyDescent="0.2">
      <c r="C5030" s="255">
        <v>45944</v>
      </c>
      <c r="D5030" s="256" t="s">
        <v>11107</v>
      </c>
      <c r="E5030" s="256" t="s">
        <v>11108</v>
      </c>
      <c r="F5030" s="256" t="s">
        <v>11106</v>
      </c>
      <c r="G5030" s="257">
        <v>134</v>
      </c>
      <c r="I5030" s="257">
        <v>3594.02</v>
      </c>
    </row>
    <row r="5031" spans="3:9" x14ac:dyDescent="0.2">
      <c r="C5031" s="255">
        <v>45944</v>
      </c>
      <c r="D5031" s="256" t="s">
        <v>11109</v>
      </c>
      <c r="E5031" s="256" t="s">
        <v>11110</v>
      </c>
      <c r="F5031" s="256" t="s">
        <v>11106</v>
      </c>
      <c r="G5031" s="257">
        <v>37</v>
      </c>
      <c r="I5031" s="257">
        <v>3557.02</v>
      </c>
    </row>
    <row r="5032" spans="3:9" x14ac:dyDescent="0.2">
      <c r="C5032" s="255">
        <v>45945</v>
      </c>
      <c r="D5032" s="256" t="s">
        <v>11111</v>
      </c>
      <c r="E5032" s="256" t="s">
        <v>11112</v>
      </c>
      <c r="F5032" s="256" t="s">
        <v>11113</v>
      </c>
      <c r="G5032" s="257">
        <v>36</v>
      </c>
      <c r="I5032" s="257">
        <v>3521.02</v>
      </c>
    </row>
    <row r="5033" spans="3:9" x14ac:dyDescent="0.2">
      <c r="C5033" s="255">
        <v>45945</v>
      </c>
      <c r="D5033" s="256" t="s">
        <v>11114</v>
      </c>
      <c r="E5033" s="256" t="s">
        <v>11115</v>
      </c>
      <c r="F5033" s="256" t="s">
        <v>11113</v>
      </c>
      <c r="G5033" s="257">
        <v>38</v>
      </c>
      <c r="I5033" s="257">
        <v>3483.02</v>
      </c>
    </row>
    <row r="5034" spans="3:9" x14ac:dyDescent="0.2">
      <c r="C5034" s="255">
        <v>45945</v>
      </c>
      <c r="D5034" s="256" t="s">
        <v>11116</v>
      </c>
      <c r="E5034" s="256" t="s">
        <v>11117</v>
      </c>
      <c r="F5034" s="256" t="s">
        <v>11113</v>
      </c>
      <c r="G5034" s="257">
        <v>36</v>
      </c>
      <c r="I5034" s="257">
        <v>3447.02</v>
      </c>
    </row>
    <row r="5035" spans="3:9" x14ac:dyDescent="0.2">
      <c r="C5035" s="255">
        <v>45945</v>
      </c>
      <c r="D5035" s="256" t="s">
        <v>11118</v>
      </c>
      <c r="E5035" s="256" t="s">
        <v>11119</v>
      </c>
      <c r="F5035" s="256" t="s">
        <v>11113</v>
      </c>
      <c r="G5035" s="257">
        <v>40</v>
      </c>
      <c r="I5035" s="257">
        <v>3407.02</v>
      </c>
    </row>
    <row r="5036" spans="3:9" x14ac:dyDescent="0.2">
      <c r="C5036" s="255">
        <v>45947</v>
      </c>
      <c r="D5036" s="256" t="s">
        <v>11120</v>
      </c>
      <c r="E5036" s="256" t="s">
        <v>11121</v>
      </c>
      <c r="F5036" s="256" t="s">
        <v>11122</v>
      </c>
      <c r="G5036" s="257">
        <v>40</v>
      </c>
      <c r="I5036" s="257">
        <v>3367.02</v>
      </c>
    </row>
    <row r="5037" spans="3:9" x14ac:dyDescent="0.2">
      <c r="C5037" s="255">
        <v>45947</v>
      </c>
      <c r="D5037" s="256" t="s">
        <v>11123</v>
      </c>
      <c r="E5037" s="256" t="s">
        <v>11124</v>
      </c>
      <c r="F5037" s="256" t="s">
        <v>11122</v>
      </c>
      <c r="G5037" s="257">
        <v>105</v>
      </c>
      <c r="I5037" s="257">
        <v>3262.02</v>
      </c>
    </row>
    <row r="5038" spans="3:9" x14ac:dyDescent="0.2">
      <c r="C5038" s="255">
        <v>45948</v>
      </c>
      <c r="D5038" s="256" t="s">
        <v>11125</v>
      </c>
      <c r="E5038" s="256" t="s">
        <v>11126</v>
      </c>
      <c r="F5038" s="256" t="s">
        <v>11127</v>
      </c>
      <c r="G5038" s="257">
        <v>60</v>
      </c>
      <c r="I5038" s="257">
        <v>3202.02</v>
      </c>
    </row>
    <row r="5039" spans="3:9" x14ac:dyDescent="0.2">
      <c r="C5039" s="255">
        <v>45948</v>
      </c>
      <c r="D5039" s="256" t="s">
        <v>11128</v>
      </c>
      <c r="E5039" s="256" t="s">
        <v>11129</v>
      </c>
      <c r="F5039" s="256" t="s">
        <v>11127</v>
      </c>
      <c r="G5039" s="257">
        <v>68</v>
      </c>
      <c r="I5039" s="257">
        <v>3134.02</v>
      </c>
    </row>
    <row r="5040" spans="3:9" x14ac:dyDescent="0.2">
      <c r="C5040" s="255">
        <v>45950</v>
      </c>
      <c r="D5040" s="256" t="s">
        <v>11130</v>
      </c>
      <c r="E5040" s="256" t="s">
        <v>11131</v>
      </c>
      <c r="F5040" s="256" t="s">
        <v>11132</v>
      </c>
      <c r="G5040" s="257">
        <v>127</v>
      </c>
      <c r="I5040" s="257">
        <v>3007.02</v>
      </c>
    </row>
    <row r="5041" spans="3:9" x14ac:dyDescent="0.2">
      <c r="C5041" s="255">
        <v>45950</v>
      </c>
      <c r="D5041" s="256" t="s">
        <v>11133</v>
      </c>
      <c r="E5041" s="256" t="s">
        <v>11134</v>
      </c>
      <c r="F5041" s="256" t="s">
        <v>11132</v>
      </c>
      <c r="G5041" s="257">
        <v>150</v>
      </c>
      <c r="I5041" s="257">
        <v>2857.02</v>
      </c>
    </row>
    <row r="5042" spans="3:9" x14ac:dyDescent="0.2">
      <c r="C5042" s="255">
        <v>45950</v>
      </c>
      <c r="D5042" s="256" t="s">
        <v>11135</v>
      </c>
      <c r="E5042" s="256" t="s">
        <v>11136</v>
      </c>
      <c r="F5042" s="256" t="s">
        <v>11132</v>
      </c>
      <c r="G5042" s="257">
        <v>50</v>
      </c>
      <c r="I5042" s="257">
        <v>2807.02</v>
      </c>
    </row>
    <row r="5043" spans="3:9" x14ac:dyDescent="0.2">
      <c r="C5043" s="255">
        <v>45950</v>
      </c>
      <c r="D5043" s="256" t="s">
        <v>11137</v>
      </c>
      <c r="E5043" s="256" t="s">
        <v>11138</v>
      </c>
      <c r="F5043" s="256" t="s">
        <v>11132</v>
      </c>
      <c r="G5043" s="257">
        <v>25</v>
      </c>
      <c r="I5043" s="257">
        <v>2782.02</v>
      </c>
    </row>
    <row r="5044" spans="3:9" x14ac:dyDescent="0.2">
      <c r="C5044" s="255">
        <v>45951</v>
      </c>
      <c r="D5044" s="256" t="s">
        <v>11139</v>
      </c>
      <c r="E5044" s="256" t="s">
        <v>11140</v>
      </c>
      <c r="F5044" s="256" t="s">
        <v>11141</v>
      </c>
      <c r="G5044" s="257">
        <v>20</v>
      </c>
      <c r="I5044" s="257">
        <v>2762.02</v>
      </c>
    </row>
    <row r="5045" spans="3:9" x14ac:dyDescent="0.2">
      <c r="C5045" s="255">
        <v>45951</v>
      </c>
      <c r="D5045" s="256" t="s">
        <v>11142</v>
      </c>
      <c r="E5045" s="256" t="s">
        <v>11143</v>
      </c>
      <c r="F5045" s="256" t="s">
        <v>11141</v>
      </c>
      <c r="G5045" s="257">
        <v>449</v>
      </c>
      <c r="I5045" s="257">
        <v>2313.02</v>
      </c>
    </row>
    <row r="5046" spans="3:9" x14ac:dyDescent="0.2">
      <c r="C5046" s="255">
        <v>45952</v>
      </c>
      <c r="D5046" s="256" t="s">
        <v>11144</v>
      </c>
      <c r="E5046" s="256" t="s">
        <v>11145</v>
      </c>
      <c r="F5046" s="256" t="s">
        <v>11146</v>
      </c>
      <c r="G5046" s="257">
        <v>50</v>
      </c>
      <c r="I5046" s="257">
        <v>2263.02</v>
      </c>
    </row>
    <row r="5047" spans="3:9" x14ac:dyDescent="0.2">
      <c r="C5047" s="255">
        <v>45952</v>
      </c>
      <c r="D5047" s="256" t="s">
        <v>11147</v>
      </c>
      <c r="E5047" s="256" t="s">
        <v>11148</v>
      </c>
      <c r="F5047" s="256" t="s">
        <v>11146</v>
      </c>
      <c r="G5047" s="257">
        <v>2</v>
      </c>
      <c r="I5047" s="257">
        <v>2261.02</v>
      </c>
    </row>
    <row r="5048" spans="3:9" x14ac:dyDescent="0.2">
      <c r="C5048" s="255">
        <v>45952</v>
      </c>
      <c r="D5048" s="256" t="s">
        <v>11149</v>
      </c>
      <c r="E5048" s="256" t="s">
        <v>11150</v>
      </c>
      <c r="F5048" s="256" t="s">
        <v>11146</v>
      </c>
      <c r="G5048" s="257">
        <v>90</v>
      </c>
      <c r="I5048" s="257">
        <v>2171.02</v>
      </c>
    </row>
    <row r="5049" spans="3:9" x14ac:dyDescent="0.2">
      <c r="C5049" s="255">
        <v>45952</v>
      </c>
      <c r="D5049" s="256" t="s">
        <v>11151</v>
      </c>
      <c r="E5049" s="256" t="s">
        <v>11152</v>
      </c>
      <c r="F5049" s="256" t="s">
        <v>11146</v>
      </c>
      <c r="G5049" s="257">
        <v>75</v>
      </c>
      <c r="I5049" s="257">
        <v>2096.02</v>
      </c>
    </row>
    <row r="5050" spans="3:9" x14ac:dyDescent="0.2">
      <c r="C5050" s="255">
        <v>45953</v>
      </c>
      <c r="D5050" s="256" t="s">
        <v>11153</v>
      </c>
      <c r="E5050" s="256" t="s">
        <v>11154</v>
      </c>
      <c r="F5050" s="256" t="s">
        <v>11155</v>
      </c>
      <c r="G5050" s="257">
        <v>100</v>
      </c>
      <c r="I5050" s="257">
        <v>1996.02</v>
      </c>
    </row>
    <row r="5051" spans="3:9" x14ac:dyDescent="0.2">
      <c r="C5051" s="255">
        <v>45953</v>
      </c>
      <c r="D5051" s="256" t="s">
        <v>11156</v>
      </c>
      <c r="E5051" s="256" t="s">
        <v>11157</v>
      </c>
      <c r="F5051" s="256" t="s">
        <v>11155</v>
      </c>
      <c r="G5051" s="257">
        <v>100</v>
      </c>
      <c r="I5051" s="257">
        <v>1896.02</v>
      </c>
    </row>
    <row r="5052" spans="3:9" x14ac:dyDescent="0.2">
      <c r="C5052" s="255">
        <v>45953</v>
      </c>
      <c r="D5052" s="256" t="s">
        <v>11158</v>
      </c>
      <c r="E5052" s="256" t="s">
        <v>11159</v>
      </c>
      <c r="F5052" s="256" t="s">
        <v>11155</v>
      </c>
      <c r="G5052" s="257">
        <v>100</v>
      </c>
      <c r="I5052" s="257">
        <v>1796.02</v>
      </c>
    </row>
    <row r="5053" spans="3:9" x14ac:dyDescent="0.2">
      <c r="C5053" s="255">
        <v>45955</v>
      </c>
      <c r="D5053" s="256" t="s">
        <v>11160</v>
      </c>
      <c r="E5053" s="256" t="s">
        <v>11161</v>
      </c>
      <c r="F5053" s="256" t="s">
        <v>11162</v>
      </c>
      <c r="G5053" s="257">
        <v>200</v>
      </c>
      <c r="I5053" s="257">
        <v>1596.02</v>
      </c>
    </row>
    <row r="5054" spans="3:9" x14ac:dyDescent="0.2">
      <c r="C5054" s="255">
        <v>45955</v>
      </c>
      <c r="D5054" s="256" t="s">
        <v>11163</v>
      </c>
      <c r="E5054" s="256" t="s">
        <v>11164</v>
      </c>
      <c r="F5054" s="256" t="s">
        <v>11162</v>
      </c>
      <c r="H5054" s="257">
        <v>440</v>
      </c>
      <c r="I5054" s="257">
        <v>2036.02</v>
      </c>
    </row>
    <row r="5055" spans="3:9" x14ac:dyDescent="0.2">
      <c r="C5055" s="255">
        <v>45957</v>
      </c>
      <c r="D5055" s="256" t="s">
        <v>11165</v>
      </c>
      <c r="E5055" s="256" t="s">
        <v>11166</v>
      </c>
      <c r="F5055" s="256" t="s">
        <v>11167</v>
      </c>
      <c r="G5055" s="257">
        <v>65</v>
      </c>
      <c r="I5055" s="257">
        <v>1971.02</v>
      </c>
    </row>
    <row r="5056" spans="3:9" x14ac:dyDescent="0.2">
      <c r="C5056" s="255">
        <v>45957</v>
      </c>
      <c r="D5056" s="256" t="s">
        <v>11168</v>
      </c>
      <c r="E5056" s="256" t="s">
        <v>11169</v>
      </c>
      <c r="F5056" s="256" t="s">
        <v>11167</v>
      </c>
      <c r="G5056" s="257">
        <v>1767</v>
      </c>
      <c r="I5056" s="257">
        <v>204.02</v>
      </c>
    </row>
    <row r="5057" spans="3:10" x14ac:dyDescent="0.2">
      <c r="C5057" s="255">
        <v>45957</v>
      </c>
      <c r="D5057" s="256" t="s">
        <v>11170</v>
      </c>
      <c r="E5057" s="256" t="s">
        <v>11171</v>
      </c>
      <c r="F5057" s="256" t="s">
        <v>11167</v>
      </c>
      <c r="G5057" s="257">
        <v>83</v>
      </c>
      <c r="I5057" s="257">
        <v>121.02</v>
      </c>
    </row>
    <row r="5058" spans="3:10" x14ac:dyDescent="0.2">
      <c r="C5058" s="255">
        <v>45957</v>
      </c>
      <c r="D5058" s="256" t="s">
        <v>11172</v>
      </c>
      <c r="E5058" s="256" t="s">
        <v>11173</v>
      </c>
      <c r="F5058" s="256" t="s">
        <v>11167</v>
      </c>
      <c r="G5058" s="257">
        <v>60</v>
      </c>
      <c r="I5058" s="257">
        <v>61.02</v>
      </c>
    </row>
    <row r="5059" spans="3:10" x14ac:dyDescent="0.2">
      <c r="C5059" s="255">
        <v>45957</v>
      </c>
      <c r="D5059" s="256" t="s">
        <v>11174</v>
      </c>
      <c r="E5059" s="256" t="s">
        <v>11175</v>
      </c>
      <c r="F5059" s="256" t="s">
        <v>11167</v>
      </c>
      <c r="H5059" s="257">
        <v>875</v>
      </c>
      <c r="I5059" s="257">
        <v>936.02</v>
      </c>
    </row>
    <row r="5060" spans="3:10" x14ac:dyDescent="0.2">
      <c r="C5060" s="255">
        <v>45957</v>
      </c>
      <c r="D5060" s="256" t="s">
        <v>11176</v>
      </c>
      <c r="E5060" s="256" t="s">
        <v>11177</v>
      </c>
      <c r="F5060" s="256" t="s">
        <v>11167</v>
      </c>
      <c r="H5060" s="257">
        <v>427</v>
      </c>
      <c r="I5060" s="257">
        <v>1363.02</v>
      </c>
    </row>
    <row r="5061" spans="3:10" x14ac:dyDescent="0.2">
      <c r="C5061" s="255">
        <v>45958</v>
      </c>
      <c r="D5061" s="256" t="s">
        <v>11178</v>
      </c>
      <c r="E5061" s="256" t="s">
        <v>11179</v>
      </c>
      <c r="F5061" s="256" t="s">
        <v>11180</v>
      </c>
      <c r="G5061" s="257">
        <v>12</v>
      </c>
      <c r="I5061" s="257">
        <v>1351.02</v>
      </c>
    </row>
    <row r="5062" spans="3:10" x14ac:dyDescent="0.2">
      <c r="C5062" s="255">
        <v>45958</v>
      </c>
      <c r="D5062" s="256" t="s">
        <v>11181</v>
      </c>
      <c r="E5062" s="256" t="s">
        <v>11182</v>
      </c>
      <c r="F5062" s="256" t="s">
        <v>11180</v>
      </c>
      <c r="G5062" s="257">
        <v>10</v>
      </c>
      <c r="I5062" s="257">
        <v>1341.02</v>
      </c>
    </row>
    <row r="5063" spans="3:10" x14ac:dyDescent="0.2">
      <c r="C5063" s="255">
        <v>45958</v>
      </c>
      <c r="D5063" s="256" t="s">
        <v>11183</v>
      </c>
      <c r="E5063" s="256" t="s">
        <v>11184</v>
      </c>
      <c r="F5063" s="256" t="s">
        <v>11180</v>
      </c>
      <c r="G5063" s="257">
        <v>45</v>
      </c>
      <c r="I5063" s="257">
        <v>1296.02</v>
      </c>
    </row>
    <row r="5064" spans="3:10" x14ac:dyDescent="0.2">
      <c r="C5064" s="255">
        <v>45958</v>
      </c>
      <c r="D5064" s="256" t="s">
        <v>11185</v>
      </c>
      <c r="E5064" s="256" t="s">
        <v>11186</v>
      </c>
      <c r="F5064" s="256" t="s">
        <v>11180</v>
      </c>
      <c r="H5064" s="257">
        <v>440</v>
      </c>
      <c r="I5064" s="257">
        <v>1736.02</v>
      </c>
    </row>
    <row r="5065" spans="3:10" x14ac:dyDescent="0.2">
      <c r="C5065" s="255">
        <v>45959</v>
      </c>
      <c r="D5065" s="256" t="s">
        <v>8304</v>
      </c>
      <c r="E5065" s="256" t="s">
        <v>11187</v>
      </c>
      <c r="F5065" s="256" t="s">
        <v>11188</v>
      </c>
      <c r="H5065" s="257">
        <v>145691</v>
      </c>
      <c r="I5065" s="257">
        <v>147427.01999999999</v>
      </c>
      <c r="J5065" s="256" t="s">
        <v>330</v>
      </c>
    </row>
    <row r="5066" spans="3:10" x14ac:dyDescent="0.2">
      <c r="C5066" s="255">
        <v>45959</v>
      </c>
      <c r="D5066" s="256" t="s">
        <v>11189</v>
      </c>
      <c r="E5066" s="256" t="s">
        <v>11190</v>
      </c>
      <c r="F5066" s="256" t="s">
        <v>11188</v>
      </c>
      <c r="G5066" s="257">
        <v>170</v>
      </c>
      <c r="I5066" s="257">
        <v>147257.01999999999</v>
      </c>
    </row>
    <row r="5067" spans="3:10" x14ac:dyDescent="0.2">
      <c r="C5067" s="255">
        <v>45959</v>
      </c>
      <c r="D5067" s="256" t="s">
        <v>11191</v>
      </c>
      <c r="E5067" s="256" t="s">
        <v>11192</v>
      </c>
      <c r="F5067" s="256" t="s">
        <v>11188</v>
      </c>
      <c r="G5067" s="257">
        <v>20</v>
      </c>
      <c r="I5067" s="257">
        <v>147237.01999999999</v>
      </c>
    </row>
    <row r="5068" spans="3:10" x14ac:dyDescent="0.2">
      <c r="C5068" s="255">
        <v>45961</v>
      </c>
      <c r="D5068" s="256" t="s">
        <v>11193</v>
      </c>
      <c r="E5068" s="256" t="s">
        <v>11194</v>
      </c>
      <c r="F5068" s="256" t="s">
        <v>11195</v>
      </c>
      <c r="G5068" s="257">
        <v>979</v>
      </c>
      <c r="I5068" s="257">
        <v>146258.01999999999</v>
      </c>
    </row>
    <row r="5069" spans="3:10" x14ac:dyDescent="0.2">
      <c r="C5069" s="255">
        <v>45961</v>
      </c>
      <c r="D5069" s="256" t="s">
        <v>11196</v>
      </c>
      <c r="E5069" s="256" t="s">
        <v>11197</v>
      </c>
      <c r="F5069" s="256" t="s">
        <v>11195</v>
      </c>
      <c r="H5069" s="257">
        <v>979</v>
      </c>
      <c r="I5069" s="257">
        <v>147237.01999999999</v>
      </c>
    </row>
    <row r="5070" spans="3:10" x14ac:dyDescent="0.2">
      <c r="C5070" s="255">
        <v>45961</v>
      </c>
      <c r="D5070" s="256" t="s">
        <v>11198</v>
      </c>
      <c r="E5070" s="256" t="s">
        <v>11199</v>
      </c>
      <c r="F5070" s="256" t="s">
        <v>11195</v>
      </c>
      <c r="G5070" s="257">
        <v>47</v>
      </c>
      <c r="I5070" s="257">
        <v>147190.01999999999</v>
      </c>
    </row>
    <row r="5071" spans="3:10" x14ac:dyDescent="0.2">
      <c r="C5071" s="255">
        <v>45961</v>
      </c>
      <c r="D5071" s="256" t="s">
        <v>11200</v>
      </c>
      <c r="E5071" s="256" t="s">
        <v>11201</v>
      </c>
      <c r="F5071" s="256" t="s">
        <v>11195</v>
      </c>
      <c r="G5071" s="257">
        <v>62</v>
      </c>
      <c r="I5071" s="257">
        <v>147128.01999999999</v>
      </c>
    </row>
    <row r="5072" spans="3:10" x14ac:dyDescent="0.2">
      <c r="C5072" s="255">
        <v>45962</v>
      </c>
      <c r="D5072" s="256" t="s">
        <v>11202</v>
      </c>
      <c r="E5072" s="256" t="s">
        <v>11203</v>
      </c>
      <c r="F5072" s="256" t="s">
        <v>11204</v>
      </c>
      <c r="G5072" s="257">
        <v>1643.95</v>
      </c>
      <c r="I5072" s="257">
        <v>145484.07</v>
      </c>
    </row>
    <row r="5073" spans="3:9" x14ac:dyDescent="0.2">
      <c r="C5073" s="255">
        <v>45962</v>
      </c>
      <c r="D5073" s="256" t="s">
        <v>11205</v>
      </c>
      <c r="E5073" s="256" t="s">
        <v>11206</v>
      </c>
      <c r="F5073" s="256" t="s">
        <v>11204</v>
      </c>
      <c r="G5073" s="257">
        <v>1643.95</v>
      </c>
      <c r="I5073" s="257">
        <v>143840.12</v>
      </c>
    </row>
    <row r="5074" spans="3:9" x14ac:dyDescent="0.2">
      <c r="C5074" s="255">
        <v>45962</v>
      </c>
      <c r="D5074" s="256" t="s">
        <v>11207</v>
      </c>
      <c r="E5074" s="256" t="s">
        <v>11208</v>
      </c>
      <c r="F5074" s="256" t="s">
        <v>11204</v>
      </c>
      <c r="H5074" s="257">
        <v>1643.95</v>
      </c>
      <c r="I5074" s="257">
        <v>145484.07</v>
      </c>
    </row>
    <row r="5075" spans="3:9" x14ac:dyDescent="0.2">
      <c r="C5075" s="255">
        <v>45963</v>
      </c>
      <c r="D5075" s="256" t="s">
        <v>11209</v>
      </c>
      <c r="E5075" s="256" t="s">
        <v>11210</v>
      </c>
      <c r="F5075" s="256" t="s">
        <v>11211</v>
      </c>
      <c r="G5075" s="257">
        <v>396</v>
      </c>
      <c r="I5075" s="257">
        <v>145088.07</v>
      </c>
    </row>
    <row r="5076" spans="3:9" x14ac:dyDescent="0.2">
      <c r="C5076" s="255">
        <v>45963</v>
      </c>
      <c r="D5076" s="256" t="s">
        <v>11212</v>
      </c>
      <c r="E5076" s="256" t="s">
        <v>11213</v>
      </c>
      <c r="F5076" s="256" t="s">
        <v>11211</v>
      </c>
      <c r="G5076" s="257">
        <v>200</v>
      </c>
      <c r="I5076" s="257">
        <v>144888.07</v>
      </c>
    </row>
    <row r="5077" spans="3:9" x14ac:dyDescent="0.2">
      <c r="C5077" s="255">
        <v>45963</v>
      </c>
      <c r="D5077" s="256" t="s">
        <v>11214</v>
      </c>
      <c r="E5077" s="256" t="s">
        <v>335</v>
      </c>
      <c r="F5077" s="256" t="s">
        <v>11211</v>
      </c>
      <c r="H5077" s="257">
        <v>1643.95</v>
      </c>
      <c r="I5077" s="257">
        <v>146532.01999999999</v>
      </c>
    </row>
    <row r="5078" spans="3:9" x14ac:dyDescent="0.2">
      <c r="C5078" s="255">
        <v>45964</v>
      </c>
      <c r="D5078" s="256" t="s">
        <v>11215</v>
      </c>
      <c r="E5078" s="256" t="s">
        <v>11216</v>
      </c>
      <c r="F5078" s="256" t="s">
        <v>11217</v>
      </c>
      <c r="G5078" s="257">
        <v>75</v>
      </c>
      <c r="I5078" s="257">
        <v>146457.01999999999</v>
      </c>
    </row>
    <row r="5079" spans="3:9" x14ac:dyDescent="0.2">
      <c r="C5079" s="255">
        <v>45964</v>
      </c>
      <c r="D5079" s="256" t="s">
        <v>11218</v>
      </c>
      <c r="E5079" s="256" t="s">
        <v>11219</v>
      </c>
      <c r="F5079" s="256" t="s">
        <v>11217</v>
      </c>
      <c r="G5079" s="257">
        <v>250</v>
      </c>
      <c r="I5079" s="257">
        <v>146207.01999999999</v>
      </c>
    </row>
    <row r="5080" spans="3:9" x14ac:dyDescent="0.2">
      <c r="C5080" s="255">
        <v>45964</v>
      </c>
      <c r="D5080" s="256" t="s">
        <v>11220</v>
      </c>
      <c r="E5080" s="256" t="s">
        <v>11221</v>
      </c>
      <c r="F5080" s="256" t="s">
        <v>11222</v>
      </c>
      <c r="G5080" s="257">
        <v>35000</v>
      </c>
      <c r="I5080" s="257">
        <v>111207.02</v>
      </c>
    </row>
    <row r="5081" spans="3:9" x14ac:dyDescent="0.2">
      <c r="C5081" s="255">
        <v>45965</v>
      </c>
      <c r="D5081" s="256" t="s">
        <v>11223</v>
      </c>
      <c r="E5081" s="256" t="s">
        <v>11224</v>
      </c>
      <c r="F5081" s="256" t="s">
        <v>11222</v>
      </c>
      <c r="G5081" s="257">
        <v>136</v>
      </c>
      <c r="I5081" s="257">
        <v>111071.02</v>
      </c>
    </row>
    <row r="5082" spans="3:9" x14ac:dyDescent="0.2">
      <c r="C5082" s="255">
        <v>45965</v>
      </c>
      <c r="D5082" s="256" t="s">
        <v>11225</v>
      </c>
      <c r="E5082" s="256" t="s">
        <v>11226</v>
      </c>
      <c r="F5082" s="256" t="s">
        <v>11222</v>
      </c>
      <c r="G5082" s="257">
        <v>63</v>
      </c>
      <c r="I5082" s="257">
        <v>111008.02</v>
      </c>
    </row>
    <row r="5083" spans="3:9" x14ac:dyDescent="0.2">
      <c r="C5083" s="255">
        <v>45966</v>
      </c>
      <c r="D5083" s="256" t="s">
        <v>11227</v>
      </c>
      <c r="E5083" s="256" t="s">
        <v>11228</v>
      </c>
      <c r="F5083" s="256" t="s">
        <v>11229</v>
      </c>
      <c r="G5083" s="257">
        <v>124</v>
      </c>
      <c r="I5083" s="257">
        <v>110884.02</v>
      </c>
    </row>
    <row r="5084" spans="3:9" x14ac:dyDescent="0.2">
      <c r="C5084" s="255">
        <v>45967</v>
      </c>
      <c r="D5084" s="256" t="s">
        <v>11230</v>
      </c>
      <c r="E5084" s="256" t="s">
        <v>11231</v>
      </c>
      <c r="F5084" s="256" t="s">
        <v>11232</v>
      </c>
      <c r="G5084" s="257">
        <v>43</v>
      </c>
      <c r="I5084" s="257">
        <v>110841.02</v>
      </c>
    </row>
    <row r="5085" spans="3:9" x14ac:dyDescent="0.2">
      <c r="C5085" s="255">
        <v>45967</v>
      </c>
      <c r="D5085" s="256" t="s">
        <v>11233</v>
      </c>
      <c r="E5085" s="256" t="s">
        <v>11234</v>
      </c>
      <c r="F5085" s="256" t="s">
        <v>11232</v>
      </c>
      <c r="G5085" s="257">
        <v>2201.84</v>
      </c>
      <c r="I5085" s="257">
        <v>108639.18</v>
      </c>
    </row>
    <row r="5086" spans="3:9" x14ac:dyDescent="0.2">
      <c r="C5086" s="255">
        <v>45967</v>
      </c>
      <c r="D5086" s="256" t="s">
        <v>11235</v>
      </c>
      <c r="E5086" s="256" t="s">
        <v>11236</v>
      </c>
      <c r="F5086" s="256" t="s">
        <v>11232</v>
      </c>
      <c r="G5086" s="257">
        <v>8337</v>
      </c>
      <c r="I5086" s="257">
        <v>100302.18</v>
      </c>
    </row>
    <row r="5087" spans="3:9" x14ac:dyDescent="0.2">
      <c r="C5087" s="255">
        <v>45967</v>
      </c>
      <c r="D5087" s="256" t="s">
        <v>11237</v>
      </c>
      <c r="E5087" s="256" t="s">
        <v>11238</v>
      </c>
      <c r="F5087" s="256" t="s">
        <v>11232</v>
      </c>
      <c r="G5087" s="257">
        <v>33891</v>
      </c>
      <c r="I5087" s="257">
        <v>66411.179999999993</v>
      </c>
    </row>
    <row r="5088" spans="3:9" x14ac:dyDescent="0.2">
      <c r="C5088" s="255">
        <v>45967</v>
      </c>
      <c r="D5088" s="256" t="s">
        <v>11239</v>
      </c>
      <c r="E5088" s="256" t="s">
        <v>11240</v>
      </c>
      <c r="F5088" s="256" t="s">
        <v>11232</v>
      </c>
      <c r="G5088" s="257">
        <v>50000</v>
      </c>
      <c r="I5088" s="257">
        <v>16411.18</v>
      </c>
    </row>
    <row r="5089" spans="3:9" x14ac:dyDescent="0.2">
      <c r="C5089" s="255">
        <v>45967</v>
      </c>
      <c r="D5089" s="256" t="s">
        <v>11241</v>
      </c>
      <c r="E5089" s="256" t="s">
        <v>11242</v>
      </c>
      <c r="F5089" s="256" t="s">
        <v>11232</v>
      </c>
      <c r="G5089" s="257">
        <v>75</v>
      </c>
      <c r="I5089" s="257">
        <v>16336.18</v>
      </c>
    </row>
    <row r="5090" spans="3:9" x14ac:dyDescent="0.2">
      <c r="C5090" s="255">
        <v>45968</v>
      </c>
      <c r="D5090" s="256" t="s">
        <v>11243</v>
      </c>
      <c r="E5090" s="256" t="s">
        <v>11244</v>
      </c>
      <c r="F5090" s="256" t="s">
        <v>11245</v>
      </c>
      <c r="G5090" s="257">
        <v>138</v>
      </c>
      <c r="I5090" s="257">
        <v>16198.18</v>
      </c>
    </row>
    <row r="5091" spans="3:9" x14ac:dyDescent="0.2">
      <c r="C5091" s="255">
        <v>45969</v>
      </c>
      <c r="D5091" s="256" t="s">
        <v>11246</v>
      </c>
      <c r="E5091" s="256" t="s">
        <v>11247</v>
      </c>
      <c r="F5091" s="256" t="s">
        <v>11248</v>
      </c>
      <c r="G5091" s="257">
        <v>125</v>
      </c>
      <c r="I5091" s="257">
        <v>16073.18</v>
      </c>
    </row>
    <row r="5092" spans="3:9" x14ac:dyDescent="0.2">
      <c r="C5092" s="255">
        <v>45971</v>
      </c>
      <c r="D5092" s="256" t="s">
        <v>11249</v>
      </c>
      <c r="E5092" s="256" t="s">
        <v>11250</v>
      </c>
      <c r="F5092" s="256" t="s">
        <v>11251</v>
      </c>
      <c r="G5092" s="257">
        <v>66</v>
      </c>
      <c r="I5092" s="257">
        <v>16007.18</v>
      </c>
    </row>
    <row r="5093" spans="3:9" x14ac:dyDescent="0.2">
      <c r="C5093" s="255">
        <v>45971</v>
      </c>
      <c r="D5093" s="256" t="s">
        <v>11252</v>
      </c>
      <c r="E5093" s="256" t="s">
        <v>11253</v>
      </c>
      <c r="F5093" s="256" t="s">
        <v>11251</v>
      </c>
      <c r="G5093" s="257">
        <v>76</v>
      </c>
      <c r="I5093" s="257">
        <v>15931.18</v>
      </c>
    </row>
    <row r="5094" spans="3:9" x14ac:dyDescent="0.2">
      <c r="C5094" s="255">
        <v>45971</v>
      </c>
      <c r="D5094" s="256" t="s">
        <v>11254</v>
      </c>
      <c r="E5094" s="256" t="s">
        <v>11255</v>
      </c>
      <c r="F5094" s="256" t="s">
        <v>11251</v>
      </c>
      <c r="G5094" s="257">
        <v>3500</v>
      </c>
      <c r="I5094" s="257">
        <v>12431.18</v>
      </c>
    </row>
    <row r="5095" spans="3:9" x14ac:dyDescent="0.2">
      <c r="C5095" s="255">
        <v>45972</v>
      </c>
      <c r="D5095" s="256" t="s">
        <v>11256</v>
      </c>
      <c r="E5095" s="256" t="s">
        <v>11257</v>
      </c>
      <c r="F5095" s="256" t="s">
        <v>11258</v>
      </c>
      <c r="G5095" s="257">
        <v>60</v>
      </c>
      <c r="I5095" s="257">
        <v>12371.18</v>
      </c>
    </row>
    <row r="5096" spans="3:9" x14ac:dyDescent="0.2">
      <c r="C5096" s="255">
        <v>45972</v>
      </c>
      <c r="D5096" s="256" t="s">
        <v>11259</v>
      </c>
      <c r="E5096" s="256" t="s">
        <v>11260</v>
      </c>
      <c r="F5096" s="256" t="s">
        <v>11258</v>
      </c>
      <c r="H5096" s="257">
        <v>1460</v>
      </c>
      <c r="I5096" s="257">
        <v>13831.18</v>
      </c>
    </row>
    <row r="5097" spans="3:9" x14ac:dyDescent="0.2">
      <c r="C5097" s="255">
        <v>45972</v>
      </c>
      <c r="D5097" s="256" t="s">
        <v>11261</v>
      </c>
      <c r="E5097" s="256" t="s">
        <v>11262</v>
      </c>
      <c r="F5097" s="256" t="s">
        <v>11258</v>
      </c>
      <c r="G5097" s="257">
        <v>26</v>
      </c>
      <c r="I5097" s="257">
        <v>13805.18</v>
      </c>
    </row>
    <row r="5098" spans="3:9" x14ac:dyDescent="0.2">
      <c r="C5098" s="255">
        <v>45972</v>
      </c>
      <c r="D5098" s="256" t="s">
        <v>11263</v>
      </c>
      <c r="E5098" s="256" t="s">
        <v>11264</v>
      </c>
      <c r="F5098" s="256" t="s">
        <v>11258</v>
      </c>
      <c r="G5098" s="257">
        <v>70</v>
      </c>
      <c r="I5098" s="257">
        <v>13735.18</v>
      </c>
    </row>
    <row r="5099" spans="3:9" x14ac:dyDescent="0.2">
      <c r="C5099" s="255">
        <v>45972</v>
      </c>
      <c r="D5099" s="256" t="s">
        <v>11265</v>
      </c>
      <c r="E5099" s="256" t="s">
        <v>11266</v>
      </c>
      <c r="F5099" s="256" t="s">
        <v>11267</v>
      </c>
      <c r="G5099" s="257">
        <v>50</v>
      </c>
      <c r="I5099" s="257">
        <v>13685.18</v>
      </c>
    </row>
    <row r="5100" spans="3:9" x14ac:dyDescent="0.2">
      <c r="C5100" s="255">
        <v>45974</v>
      </c>
      <c r="D5100" s="256" t="s">
        <v>11268</v>
      </c>
      <c r="E5100" s="256" t="s">
        <v>11269</v>
      </c>
      <c r="F5100" s="256" t="s">
        <v>11270</v>
      </c>
      <c r="G5100" s="257">
        <v>7</v>
      </c>
      <c r="I5100" s="257">
        <v>13678.18</v>
      </c>
    </row>
    <row r="5101" spans="3:9" x14ac:dyDescent="0.2">
      <c r="C5101" s="255">
        <v>45975</v>
      </c>
      <c r="D5101" s="256" t="s">
        <v>11271</v>
      </c>
      <c r="E5101" s="256" t="s">
        <v>11272</v>
      </c>
      <c r="F5101" s="256" t="s">
        <v>11273</v>
      </c>
      <c r="G5101" s="257">
        <v>17</v>
      </c>
      <c r="I5101" s="257">
        <v>13661.18</v>
      </c>
    </row>
    <row r="5102" spans="3:9" x14ac:dyDescent="0.2">
      <c r="C5102" s="255">
        <v>45975</v>
      </c>
      <c r="D5102" s="256" t="s">
        <v>11274</v>
      </c>
      <c r="E5102" s="256" t="s">
        <v>11275</v>
      </c>
      <c r="F5102" s="256" t="s">
        <v>11273</v>
      </c>
      <c r="G5102" s="257">
        <v>20</v>
      </c>
      <c r="I5102" s="257">
        <v>13641.18</v>
      </c>
    </row>
    <row r="5103" spans="3:9" x14ac:dyDescent="0.2">
      <c r="C5103" s="255">
        <v>45975</v>
      </c>
      <c r="D5103" s="256" t="s">
        <v>11276</v>
      </c>
      <c r="E5103" s="256" t="s">
        <v>11277</v>
      </c>
      <c r="F5103" s="256" t="s">
        <v>11273</v>
      </c>
      <c r="G5103" s="257">
        <v>25</v>
      </c>
      <c r="I5103" s="257">
        <v>13616.18</v>
      </c>
    </row>
    <row r="5104" spans="3:9" x14ac:dyDescent="0.2">
      <c r="C5104" s="255">
        <v>45976</v>
      </c>
      <c r="D5104" s="256" t="s">
        <v>11278</v>
      </c>
      <c r="E5104" s="256" t="s">
        <v>11279</v>
      </c>
      <c r="F5104" s="256" t="s">
        <v>11280</v>
      </c>
      <c r="G5104" s="257">
        <v>93</v>
      </c>
      <c r="I5104" s="257">
        <v>13523.18</v>
      </c>
    </row>
    <row r="5105" spans="3:9" x14ac:dyDescent="0.2">
      <c r="C5105" s="255">
        <v>45976</v>
      </c>
      <c r="D5105" s="256" t="s">
        <v>11281</v>
      </c>
      <c r="E5105" s="256" t="s">
        <v>11282</v>
      </c>
      <c r="F5105" s="256" t="s">
        <v>11280</v>
      </c>
      <c r="G5105" s="257">
        <v>120</v>
      </c>
      <c r="I5105" s="257">
        <v>13403.18</v>
      </c>
    </row>
    <row r="5106" spans="3:9" x14ac:dyDescent="0.2">
      <c r="C5106" s="255">
        <v>45976</v>
      </c>
      <c r="D5106" s="256" t="s">
        <v>11283</v>
      </c>
      <c r="E5106" s="256" t="s">
        <v>11284</v>
      </c>
      <c r="F5106" s="256" t="s">
        <v>11280</v>
      </c>
      <c r="G5106" s="257">
        <v>50</v>
      </c>
      <c r="I5106" s="257">
        <v>13353.18</v>
      </c>
    </row>
    <row r="5107" spans="3:9" x14ac:dyDescent="0.2">
      <c r="C5107" s="255">
        <v>45976</v>
      </c>
      <c r="D5107" s="256" t="s">
        <v>11285</v>
      </c>
      <c r="E5107" s="256" t="s">
        <v>11286</v>
      </c>
      <c r="F5107" s="256" t="s">
        <v>11280</v>
      </c>
      <c r="G5107" s="257">
        <v>10</v>
      </c>
      <c r="I5107" s="257">
        <v>13343.18</v>
      </c>
    </row>
    <row r="5108" spans="3:9" x14ac:dyDescent="0.2">
      <c r="C5108" s="255">
        <v>45976</v>
      </c>
      <c r="D5108" s="256" t="s">
        <v>11287</v>
      </c>
      <c r="E5108" s="256" t="s">
        <v>11288</v>
      </c>
      <c r="F5108" s="256" t="s">
        <v>11280</v>
      </c>
      <c r="G5108" s="257">
        <v>580</v>
      </c>
      <c r="I5108" s="257">
        <v>12763.18</v>
      </c>
    </row>
    <row r="5109" spans="3:9" x14ac:dyDescent="0.2">
      <c r="C5109" s="255">
        <v>45976</v>
      </c>
      <c r="D5109" s="256" t="s">
        <v>11289</v>
      </c>
      <c r="E5109" s="256" t="s">
        <v>11290</v>
      </c>
      <c r="F5109" s="256" t="s">
        <v>11280</v>
      </c>
      <c r="G5109" s="257">
        <v>165</v>
      </c>
      <c r="I5109" s="257">
        <v>12598.18</v>
      </c>
    </row>
    <row r="5110" spans="3:9" x14ac:dyDescent="0.2">
      <c r="C5110" s="255">
        <v>45977</v>
      </c>
      <c r="D5110" s="256" t="s">
        <v>11291</v>
      </c>
      <c r="E5110" s="256" t="s">
        <v>11292</v>
      </c>
      <c r="F5110" s="256" t="s">
        <v>11293</v>
      </c>
      <c r="G5110" s="257">
        <v>170</v>
      </c>
      <c r="I5110" s="257">
        <v>12428.18</v>
      </c>
    </row>
    <row r="5111" spans="3:9" x14ac:dyDescent="0.2">
      <c r="C5111" s="255">
        <v>45977</v>
      </c>
      <c r="D5111" s="256" t="s">
        <v>11294</v>
      </c>
      <c r="E5111" s="256" t="s">
        <v>11295</v>
      </c>
      <c r="F5111" s="256" t="s">
        <v>11293</v>
      </c>
      <c r="G5111" s="257">
        <v>23</v>
      </c>
      <c r="I5111" s="257">
        <v>12405.18</v>
      </c>
    </row>
    <row r="5112" spans="3:9" x14ac:dyDescent="0.2">
      <c r="C5112" s="255">
        <v>45977</v>
      </c>
      <c r="D5112" s="256" t="s">
        <v>11296</v>
      </c>
      <c r="E5112" s="256" t="s">
        <v>11297</v>
      </c>
      <c r="F5112" s="256" t="s">
        <v>11293</v>
      </c>
      <c r="G5112" s="257">
        <v>60</v>
      </c>
      <c r="I5112" s="257">
        <v>12345.18</v>
      </c>
    </row>
    <row r="5113" spans="3:9" x14ac:dyDescent="0.2">
      <c r="C5113" s="255">
        <v>45977</v>
      </c>
      <c r="D5113" s="256" t="s">
        <v>11298</v>
      </c>
      <c r="E5113" s="256" t="s">
        <v>11299</v>
      </c>
      <c r="F5113" s="256" t="s">
        <v>11293</v>
      </c>
      <c r="G5113" s="257">
        <v>800</v>
      </c>
      <c r="I5113" s="257">
        <v>11545.18</v>
      </c>
    </row>
    <row r="5114" spans="3:9" x14ac:dyDescent="0.2">
      <c r="C5114" s="255">
        <v>45977</v>
      </c>
      <c r="D5114" s="256" t="s">
        <v>11300</v>
      </c>
      <c r="E5114" s="256" t="s">
        <v>11301</v>
      </c>
      <c r="F5114" s="256" t="s">
        <v>11293</v>
      </c>
      <c r="G5114" s="257">
        <v>84</v>
      </c>
      <c r="I5114" s="257">
        <v>11461.18</v>
      </c>
    </row>
    <row r="5115" spans="3:9" x14ac:dyDescent="0.2">
      <c r="C5115" s="255">
        <v>45977</v>
      </c>
      <c r="D5115" s="256" t="s">
        <v>11302</v>
      </c>
      <c r="E5115" s="256" t="s">
        <v>11303</v>
      </c>
      <c r="F5115" s="256" t="s">
        <v>11293</v>
      </c>
      <c r="G5115" s="257">
        <v>105</v>
      </c>
      <c r="I5115" s="257">
        <v>11356.18</v>
      </c>
    </row>
    <row r="5116" spans="3:9" x14ac:dyDescent="0.2">
      <c r="C5116" s="255">
        <v>45978</v>
      </c>
      <c r="D5116" s="256" t="s">
        <v>11304</v>
      </c>
      <c r="E5116" s="256" t="s">
        <v>11305</v>
      </c>
      <c r="F5116" s="256" t="s">
        <v>11306</v>
      </c>
      <c r="G5116" s="257">
        <v>179</v>
      </c>
      <c r="I5116" s="257">
        <v>11177.18</v>
      </c>
    </row>
    <row r="5117" spans="3:9" x14ac:dyDescent="0.2">
      <c r="C5117" s="255">
        <v>45978</v>
      </c>
      <c r="D5117" s="256" t="s">
        <v>11307</v>
      </c>
      <c r="E5117" s="256" t="s">
        <v>11308</v>
      </c>
      <c r="F5117" s="256" t="s">
        <v>11306</v>
      </c>
      <c r="G5117" s="257">
        <v>34</v>
      </c>
      <c r="I5117" s="257">
        <v>11143.18</v>
      </c>
    </row>
    <row r="5118" spans="3:9" x14ac:dyDescent="0.2">
      <c r="C5118" s="255">
        <v>45978</v>
      </c>
      <c r="D5118" s="256" t="s">
        <v>11309</v>
      </c>
      <c r="E5118" s="256" t="s">
        <v>11310</v>
      </c>
      <c r="F5118" s="256" t="s">
        <v>11306</v>
      </c>
      <c r="G5118" s="257">
        <v>210</v>
      </c>
      <c r="I5118" s="257">
        <v>10933.18</v>
      </c>
    </row>
    <row r="5119" spans="3:9" x14ac:dyDescent="0.2">
      <c r="C5119" s="255">
        <v>45980</v>
      </c>
      <c r="D5119" s="256" t="s">
        <v>11311</v>
      </c>
      <c r="E5119" s="256" t="s">
        <v>11312</v>
      </c>
      <c r="F5119" s="256" t="s">
        <v>11313</v>
      </c>
      <c r="G5119" s="257">
        <v>5</v>
      </c>
      <c r="I5119" s="257">
        <v>10928.18</v>
      </c>
    </row>
    <row r="5120" spans="3:9" x14ac:dyDescent="0.2">
      <c r="C5120" s="255">
        <v>45980</v>
      </c>
      <c r="D5120" s="256" t="s">
        <v>11314</v>
      </c>
      <c r="E5120" s="256" t="s">
        <v>11315</v>
      </c>
      <c r="F5120" s="256" t="s">
        <v>11313</v>
      </c>
      <c r="G5120" s="257">
        <v>80</v>
      </c>
      <c r="I5120" s="257">
        <v>10848.18</v>
      </c>
    </row>
    <row r="5121" spans="3:9" x14ac:dyDescent="0.2">
      <c r="C5121" s="255">
        <v>45980</v>
      </c>
      <c r="D5121" s="256" t="s">
        <v>11316</v>
      </c>
      <c r="E5121" s="256" t="s">
        <v>11317</v>
      </c>
      <c r="F5121" s="256" t="s">
        <v>11313</v>
      </c>
      <c r="G5121" s="257">
        <v>120</v>
      </c>
      <c r="I5121" s="257">
        <v>10728.18</v>
      </c>
    </row>
    <row r="5122" spans="3:9" x14ac:dyDescent="0.2">
      <c r="C5122" s="255">
        <v>45980</v>
      </c>
      <c r="D5122" s="256" t="s">
        <v>11318</v>
      </c>
      <c r="E5122" s="256" t="s">
        <v>11319</v>
      </c>
      <c r="F5122" s="256" t="s">
        <v>11313</v>
      </c>
      <c r="G5122" s="257">
        <v>5</v>
      </c>
      <c r="I5122" s="257">
        <v>10723.18</v>
      </c>
    </row>
    <row r="5123" spans="3:9" x14ac:dyDescent="0.2">
      <c r="C5123" s="255">
        <v>45980</v>
      </c>
      <c r="D5123" s="256" t="s">
        <v>11320</v>
      </c>
      <c r="E5123" s="256" t="s">
        <v>11321</v>
      </c>
      <c r="F5123" s="256" t="s">
        <v>11313</v>
      </c>
      <c r="G5123" s="257">
        <v>80</v>
      </c>
      <c r="I5123" s="257">
        <v>10643.18</v>
      </c>
    </row>
    <row r="5124" spans="3:9" x14ac:dyDescent="0.2">
      <c r="C5124" s="255">
        <v>45980</v>
      </c>
      <c r="D5124" s="256" t="s">
        <v>11322</v>
      </c>
      <c r="E5124" s="256" t="s">
        <v>11323</v>
      </c>
      <c r="F5124" s="256" t="s">
        <v>11313</v>
      </c>
      <c r="G5124" s="257">
        <v>98</v>
      </c>
      <c r="I5124" s="257">
        <v>10545.18</v>
      </c>
    </row>
    <row r="5125" spans="3:9" x14ac:dyDescent="0.2">
      <c r="C5125" s="255">
        <v>45980</v>
      </c>
      <c r="D5125" s="256" t="s">
        <v>11324</v>
      </c>
      <c r="E5125" s="256" t="s">
        <v>11325</v>
      </c>
      <c r="F5125" s="256" t="s">
        <v>11313</v>
      </c>
      <c r="G5125" s="257">
        <v>77</v>
      </c>
      <c r="I5125" s="257">
        <v>10468.18</v>
      </c>
    </row>
    <row r="5126" spans="3:9" x14ac:dyDescent="0.2">
      <c r="C5126" s="255">
        <v>45980</v>
      </c>
      <c r="D5126" s="256" t="s">
        <v>11326</v>
      </c>
      <c r="E5126" s="256" t="s">
        <v>11327</v>
      </c>
      <c r="F5126" s="256" t="s">
        <v>11328</v>
      </c>
      <c r="G5126" s="257">
        <v>980</v>
      </c>
      <c r="I5126" s="257">
        <v>9488.18</v>
      </c>
    </row>
    <row r="5127" spans="3:9" x14ac:dyDescent="0.2">
      <c r="C5127" s="255">
        <v>45980</v>
      </c>
      <c r="D5127" s="256" t="s">
        <v>11329</v>
      </c>
      <c r="E5127" s="256" t="s">
        <v>11330</v>
      </c>
      <c r="F5127" s="256" t="s">
        <v>11328</v>
      </c>
      <c r="H5127" s="257">
        <v>490</v>
      </c>
      <c r="I5127" s="257">
        <v>9978.18</v>
      </c>
    </row>
    <row r="5128" spans="3:9" x14ac:dyDescent="0.2">
      <c r="C5128" s="255">
        <v>45982</v>
      </c>
      <c r="D5128" s="256" t="s">
        <v>11331</v>
      </c>
      <c r="E5128" s="256" t="s">
        <v>11332</v>
      </c>
      <c r="F5128" s="256" t="s">
        <v>11333</v>
      </c>
      <c r="G5128" s="257">
        <v>68</v>
      </c>
      <c r="I5128" s="257">
        <v>9910.18</v>
      </c>
    </row>
    <row r="5129" spans="3:9" x14ac:dyDescent="0.2">
      <c r="C5129" s="255">
        <v>45982</v>
      </c>
      <c r="D5129" s="256" t="s">
        <v>11334</v>
      </c>
      <c r="E5129" s="256" t="s">
        <v>11335</v>
      </c>
      <c r="F5129" s="256" t="s">
        <v>11336</v>
      </c>
      <c r="G5129" s="257">
        <v>183</v>
      </c>
      <c r="I5129" s="257">
        <v>9727.18</v>
      </c>
    </row>
    <row r="5130" spans="3:9" x14ac:dyDescent="0.2">
      <c r="C5130" s="255">
        <v>45983</v>
      </c>
      <c r="D5130" s="256" t="s">
        <v>11337</v>
      </c>
      <c r="E5130" s="256" t="s">
        <v>11338</v>
      </c>
      <c r="F5130" s="256" t="s">
        <v>11336</v>
      </c>
      <c r="G5130" s="257">
        <v>190</v>
      </c>
      <c r="I5130" s="257">
        <v>9537.18</v>
      </c>
    </row>
    <row r="5131" spans="3:9" x14ac:dyDescent="0.2">
      <c r="C5131" s="255">
        <v>45983</v>
      </c>
      <c r="D5131" s="256" t="s">
        <v>11339</v>
      </c>
      <c r="E5131" s="256" t="s">
        <v>11340</v>
      </c>
      <c r="F5131" s="256" t="s">
        <v>11336</v>
      </c>
      <c r="G5131" s="257">
        <v>32</v>
      </c>
      <c r="I5131" s="257">
        <v>9505.18</v>
      </c>
    </row>
    <row r="5132" spans="3:9" x14ac:dyDescent="0.2">
      <c r="C5132" s="255">
        <v>45983</v>
      </c>
      <c r="D5132" s="256" t="s">
        <v>11341</v>
      </c>
      <c r="E5132" s="256" t="s">
        <v>11342</v>
      </c>
      <c r="F5132" s="256" t="s">
        <v>11336</v>
      </c>
      <c r="H5132" s="257">
        <v>766</v>
      </c>
      <c r="I5132" s="257">
        <v>10271.18</v>
      </c>
    </row>
    <row r="5133" spans="3:9" x14ac:dyDescent="0.2">
      <c r="C5133" s="255">
        <v>45983</v>
      </c>
      <c r="D5133" s="256" t="s">
        <v>11343</v>
      </c>
      <c r="E5133" s="256" t="s">
        <v>11344</v>
      </c>
      <c r="F5133" s="256" t="s">
        <v>11336</v>
      </c>
      <c r="G5133" s="257">
        <v>15</v>
      </c>
      <c r="I5133" s="257">
        <v>10256.18</v>
      </c>
    </row>
    <row r="5134" spans="3:9" x14ac:dyDescent="0.2">
      <c r="C5134" s="255">
        <v>45984</v>
      </c>
      <c r="D5134" s="256" t="s">
        <v>11345</v>
      </c>
      <c r="E5134" s="256" t="s">
        <v>11346</v>
      </c>
      <c r="F5134" s="256" t="s">
        <v>11347</v>
      </c>
      <c r="G5134" s="257">
        <v>56</v>
      </c>
      <c r="I5134" s="257">
        <v>10200.18</v>
      </c>
    </row>
    <row r="5135" spans="3:9" x14ac:dyDescent="0.2">
      <c r="C5135" s="255">
        <v>45985</v>
      </c>
      <c r="D5135" s="256" t="s">
        <v>11348</v>
      </c>
      <c r="E5135" s="256" t="s">
        <v>11349</v>
      </c>
      <c r="F5135" s="256" t="s">
        <v>11350</v>
      </c>
      <c r="G5135" s="257">
        <v>28</v>
      </c>
      <c r="I5135" s="257">
        <v>10172.18</v>
      </c>
    </row>
    <row r="5136" spans="3:9" x14ac:dyDescent="0.2">
      <c r="C5136" s="255">
        <v>45985</v>
      </c>
      <c r="D5136" s="256" t="s">
        <v>11351</v>
      </c>
      <c r="E5136" s="256" t="s">
        <v>11352</v>
      </c>
      <c r="F5136" s="256" t="s">
        <v>11350</v>
      </c>
      <c r="H5136" s="257">
        <v>7000</v>
      </c>
      <c r="I5136" s="257">
        <v>17172.18</v>
      </c>
    </row>
    <row r="5137" spans="3:10" x14ac:dyDescent="0.2">
      <c r="C5137" s="255">
        <v>45985</v>
      </c>
      <c r="D5137" s="256" t="s">
        <v>11353</v>
      </c>
      <c r="E5137" s="256" t="s">
        <v>11354</v>
      </c>
      <c r="F5137" s="256" t="s">
        <v>11350</v>
      </c>
      <c r="G5137" s="257">
        <v>37</v>
      </c>
      <c r="I5137" s="257">
        <v>17135.18</v>
      </c>
    </row>
    <row r="5138" spans="3:10" x14ac:dyDescent="0.2">
      <c r="C5138" s="255">
        <v>45986</v>
      </c>
      <c r="D5138" s="256" t="s">
        <v>11355</v>
      </c>
      <c r="E5138" s="256" t="s">
        <v>11356</v>
      </c>
      <c r="F5138" s="256" t="s">
        <v>11357</v>
      </c>
      <c r="G5138" s="257">
        <v>58</v>
      </c>
      <c r="I5138" s="257">
        <v>17077.18</v>
      </c>
    </row>
    <row r="5139" spans="3:10" x14ac:dyDescent="0.2">
      <c r="C5139" s="255">
        <v>45986</v>
      </c>
      <c r="D5139" s="256" t="s">
        <v>11358</v>
      </c>
      <c r="E5139" s="256" t="s">
        <v>11359</v>
      </c>
      <c r="F5139" s="256" t="s">
        <v>11360</v>
      </c>
      <c r="G5139" s="257">
        <v>150</v>
      </c>
      <c r="I5139" s="257">
        <v>16927.18</v>
      </c>
    </row>
    <row r="5140" spans="3:10" x14ac:dyDescent="0.2">
      <c r="C5140" s="255">
        <v>45987</v>
      </c>
      <c r="D5140" s="256" t="s">
        <v>11361</v>
      </c>
      <c r="E5140" s="256" t="s">
        <v>11362</v>
      </c>
      <c r="F5140" s="256" t="s">
        <v>11360</v>
      </c>
      <c r="G5140" s="257">
        <v>85</v>
      </c>
      <c r="I5140" s="257">
        <v>16842.18</v>
      </c>
    </row>
    <row r="5141" spans="3:10" x14ac:dyDescent="0.2">
      <c r="C5141" s="255">
        <v>45987</v>
      </c>
      <c r="D5141" s="256" t="s">
        <v>11363</v>
      </c>
      <c r="E5141" s="256" t="s">
        <v>11364</v>
      </c>
      <c r="F5141" s="256" t="s">
        <v>11360</v>
      </c>
      <c r="H5141" s="257">
        <v>250</v>
      </c>
      <c r="I5141" s="257">
        <v>17092.18</v>
      </c>
    </row>
    <row r="5142" spans="3:10" x14ac:dyDescent="0.2">
      <c r="C5142" s="255">
        <v>45987</v>
      </c>
      <c r="D5142" s="256" t="s">
        <v>11365</v>
      </c>
      <c r="E5142" s="256" t="s">
        <v>11366</v>
      </c>
      <c r="F5142" s="256" t="s">
        <v>11360</v>
      </c>
      <c r="G5142" s="257">
        <v>57</v>
      </c>
      <c r="I5142" s="257">
        <v>17035.18</v>
      </c>
    </row>
    <row r="5143" spans="3:10" x14ac:dyDescent="0.2">
      <c r="C5143" s="255">
        <v>45987</v>
      </c>
      <c r="D5143" s="256" t="s">
        <v>11367</v>
      </c>
      <c r="E5143" s="256" t="s">
        <v>11368</v>
      </c>
      <c r="F5143" s="256" t="s">
        <v>11360</v>
      </c>
      <c r="G5143" s="257">
        <v>105</v>
      </c>
      <c r="I5143" s="257">
        <v>16930.18</v>
      </c>
    </row>
    <row r="5144" spans="3:10" x14ac:dyDescent="0.2">
      <c r="C5144" s="255">
        <v>45987</v>
      </c>
      <c r="D5144" s="256" t="s">
        <v>11369</v>
      </c>
      <c r="E5144" s="256" t="s">
        <v>11370</v>
      </c>
      <c r="F5144" s="256" t="s">
        <v>11360</v>
      </c>
      <c r="G5144" s="257">
        <v>523</v>
      </c>
      <c r="I5144" s="257">
        <v>16407.18</v>
      </c>
    </row>
    <row r="5145" spans="3:10" x14ac:dyDescent="0.2">
      <c r="C5145" s="255">
        <v>45987</v>
      </c>
      <c r="D5145" s="256" t="s">
        <v>11371</v>
      </c>
      <c r="E5145" s="256" t="s">
        <v>11372</v>
      </c>
      <c r="F5145" s="256" t="s">
        <v>11373</v>
      </c>
      <c r="G5145" s="257">
        <v>119</v>
      </c>
      <c r="I5145" s="257">
        <v>16288.18</v>
      </c>
    </row>
    <row r="5146" spans="3:10" x14ac:dyDescent="0.2">
      <c r="C5146" s="255">
        <v>45988</v>
      </c>
      <c r="D5146" s="256" t="s">
        <v>11374</v>
      </c>
      <c r="E5146" s="256" t="s">
        <v>11375</v>
      </c>
      <c r="F5146" s="256" t="s">
        <v>11373</v>
      </c>
      <c r="G5146" s="257">
        <v>150</v>
      </c>
      <c r="I5146" s="257">
        <v>16138.18</v>
      </c>
    </row>
    <row r="5147" spans="3:10" x14ac:dyDescent="0.2">
      <c r="C5147" s="255">
        <v>45988</v>
      </c>
      <c r="D5147" s="256" t="s">
        <v>11376</v>
      </c>
      <c r="E5147" s="256" t="s">
        <v>11377</v>
      </c>
      <c r="F5147" s="256" t="s">
        <v>11373</v>
      </c>
      <c r="G5147" s="257">
        <v>395</v>
      </c>
      <c r="I5147" s="257">
        <v>15743.18</v>
      </c>
    </row>
    <row r="5148" spans="3:10" x14ac:dyDescent="0.2">
      <c r="C5148" s="255">
        <v>45988</v>
      </c>
      <c r="D5148" s="256" t="s">
        <v>11378</v>
      </c>
      <c r="E5148" s="256" t="s">
        <v>11379</v>
      </c>
      <c r="F5148" s="256" t="s">
        <v>11373</v>
      </c>
      <c r="G5148" s="257">
        <v>27</v>
      </c>
      <c r="I5148" s="257">
        <v>15716.18</v>
      </c>
    </row>
    <row r="5149" spans="3:10" x14ac:dyDescent="0.2">
      <c r="C5149" s="255">
        <v>45989</v>
      </c>
      <c r="D5149" s="256" t="s">
        <v>8304</v>
      </c>
      <c r="E5149" s="256" t="s">
        <v>11380</v>
      </c>
      <c r="F5149" s="256" t="s">
        <v>11381</v>
      </c>
      <c r="H5149" s="257">
        <v>122517</v>
      </c>
      <c r="I5149" s="257">
        <v>138233.18</v>
      </c>
      <c r="J5149" s="256" t="s">
        <v>330</v>
      </c>
    </row>
    <row r="5150" spans="3:10" x14ac:dyDescent="0.2">
      <c r="C5150" s="255">
        <v>45989</v>
      </c>
      <c r="D5150" s="256" t="s">
        <v>11382</v>
      </c>
      <c r="E5150" s="256" t="s">
        <v>11383</v>
      </c>
      <c r="F5150" s="256" t="s">
        <v>11381</v>
      </c>
      <c r="G5150" s="257">
        <v>150</v>
      </c>
      <c r="I5150" s="257">
        <v>138083.18</v>
      </c>
    </row>
    <row r="5151" spans="3:10" x14ac:dyDescent="0.2">
      <c r="C5151" s="255">
        <v>45989</v>
      </c>
      <c r="D5151" s="256" t="s">
        <v>11384</v>
      </c>
      <c r="E5151" s="256" t="s">
        <v>11385</v>
      </c>
      <c r="F5151" s="256" t="s">
        <v>11381</v>
      </c>
      <c r="G5151" s="257">
        <v>76</v>
      </c>
      <c r="I5151" s="257">
        <v>138007.18</v>
      </c>
    </row>
    <row r="5152" spans="3:10" x14ac:dyDescent="0.2">
      <c r="C5152" s="255">
        <v>45990</v>
      </c>
      <c r="D5152" s="256" t="s">
        <v>11386</v>
      </c>
      <c r="E5152" s="256" t="s">
        <v>11387</v>
      </c>
      <c r="F5152" s="256" t="s">
        <v>11388</v>
      </c>
      <c r="G5152" s="257">
        <v>124</v>
      </c>
      <c r="I5152" s="257">
        <v>137883.18</v>
      </c>
    </row>
    <row r="5153" spans="3:9" x14ac:dyDescent="0.2">
      <c r="C5153" s="255">
        <v>45992</v>
      </c>
      <c r="D5153" s="256" t="s">
        <v>11389</v>
      </c>
      <c r="E5153" s="256" t="s">
        <v>11390</v>
      </c>
      <c r="F5153" s="256" t="s">
        <v>11391</v>
      </c>
      <c r="G5153" s="257">
        <v>61</v>
      </c>
      <c r="I5153" s="257">
        <v>137822.18</v>
      </c>
    </row>
    <row r="5154" spans="3:9" x14ac:dyDescent="0.2">
      <c r="C5154" s="255">
        <v>45993</v>
      </c>
      <c r="D5154" s="256" t="s">
        <v>11392</v>
      </c>
      <c r="E5154" s="256" t="s">
        <v>11393</v>
      </c>
      <c r="F5154" s="256" t="s">
        <v>11394</v>
      </c>
      <c r="G5154" s="257">
        <v>26</v>
      </c>
      <c r="I5154" s="257">
        <v>137796.18</v>
      </c>
    </row>
    <row r="5155" spans="3:9" x14ac:dyDescent="0.2">
      <c r="C5155" s="255">
        <v>45993</v>
      </c>
      <c r="D5155" s="256" t="s">
        <v>11395</v>
      </c>
      <c r="E5155" s="256" t="s">
        <v>11396</v>
      </c>
      <c r="F5155" s="256" t="s">
        <v>11394</v>
      </c>
      <c r="G5155" s="257">
        <v>397</v>
      </c>
      <c r="I5155" s="257">
        <v>137399.18</v>
      </c>
    </row>
    <row r="5156" spans="3:9" x14ac:dyDescent="0.2">
      <c r="C5156" s="255">
        <v>45994</v>
      </c>
      <c r="D5156" s="256" t="s">
        <v>11397</v>
      </c>
      <c r="E5156" s="256" t="s">
        <v>11398</v>
      </c>
      <c r="F5156" s="256" t="s">
        <v>11399</v>
      </c>
      <c r="G5156" s="257">
        <v>25</v>
      </c>
      <c r="I5156" s="257">
        <v>137374.18</v>
      </c>
    </row>
    <row r="5157" spans="3:9" x14ac:dyDescent="0.2">
      <c r="C5157" s="255">
        <v>45994</v>
      </c>
      <c r="D5157" s="256" t="s">
        <v>11400</v>
      </c>
      <c r="E5157" s="256" t="s">
        <v>11401</v>
      </c>
      <c r="F5157" s="256" t="s">
        <v>11399</v>
      </c>
      <c r="G5157" s="257">
        <v>20</v>
      </c>
      <c r="I5157" s="257">
        <v>137354.18</v>
      </c>
    </row>
    <row r="5158" spans="3:9" x14ac:dyDescent="0.2">
      <c r="C5158" s="255">
        <v>45995</v>
      </c>
      <c r="D5158" s="256" t="s">
        <v>11402</v>
      </c>
      <c r="E5158" s="256" t="s">
        <v>11403</v>
      </c>
      <c r="F5158" s="256" t="s">
        <v>11404</v>
      </c>
      <c r="G5158" s="257">
        <v>69</v>
      </c>
      <c r="I5158" s="257">
        <v>137285.18</v>
      </c>
    </row>
    <row r="5159" spans="3:9" x14ac:dyDescent="0.2">
      <c r="C5159" s="255">
        <v>45995</v>
      </c>
      <c r="D5159" s="256" t="s">
        <v>11405</v>
      </c>
      <c r="E5159" s="256" t="s">
        <v>11406</v>
      </c>
      <c r="F5159" s="256" t="s">
        <v>11404</v>
      </c>
      <c r="G5159" s="257">
        <v>41</v>
      </c>
      <c r="I5159" s="257">
        <v>137244.18</v>
      </c>
    </row>
    <row r="5160" spans="3:9" x14ac:dyDescent="0.2">
      <c r="C5160" s="255">
        <v>45995</v>
      </c>
      <c r="D5160" s="256" t="s">
        <v>11407</v>
      </c>
      <c r="E5160" s="256" t="s">
        <v>11408</v>
      </c>
      <c r="F5160" s="256" t="s">
        <v>11404</v>
      </c>
      <c r="G5160" s="257">
        <v>64</v>
      </c>
      <c r="I5160" s="257">
        <v>137180.18</v>
      </c>
    </row>
    <row r="5161" spans="3:9" x14ac:dyDescent="0.2">
      <c r="C5161" s="255">
        <v>45995</v>
      </c>
      <c r="D5161" s="256" t="s">
        <v>11409</v>
      </c>
      <c r="E5161" s="256" t="s">
        <v>11410</v>
      </c>
      <c r="F5161" s="256" t="s">
        <v>11404</v>
      </c>
      <c r="G5161" s="257">
        <v>50</v>
      </c>
      <c r="I5161" s="257">
        <v>137130.18</v>
      </c>
    </row>
    <row r="5162" spans="3:9" x14ac:dyDescent="0.2">
      <c r="C5162" s="255">
        <v>45995</v>
      </c>
      <c r="D5162" s="256" t="s">
        <v>11411</v>
      </c>
      <c r="E5162" s="256" t="s">
        <v>11412</v>
      </c>
      <c r="F5162" s="256" t="s">
        <v>11404</v>
      </c>
      <c r="G5162" s="257">
        <v>25</v>
      </c>
      <c r="I5162" s="257">
        <v>137105.18</v>
      </c>
    </row>
    <row r="5163" spans="3:9" x14ac:dyDescent="0.2">
      <c r="C5163" s="255">
        <v>45995</v>
      </c>
      <c r="D5163" s="256" t="s">
        <v>11413</v>
      </c>
      <c r="E5163" s="256" t="s">
        <v>11414</v>
      </c>
      <c r="F5163" s="256" t="s">
        <v>11415</v>
      </c>
      <c r="G5163" s="257">
        <v>126</v>
      </c>
      <c r="I5163" s="257">
        <v>136979.18</v>
      </c>
    </row>
    <row r="5164" spans="3:9" x14ac:dyDescent="0.2">
      <c r="C5164" s="255">
        <v>45996</v>
      </c>
      <c r="D5164" s="256" t="s">
        <v>11416</v>
      </c>
      <c r="E5164" s="256" t="s">
        <v>11417</v>
      </c>
      <c r="F5164" s="256" t="s">
        <v>11415</v>
      </c>
      <c r="G5164" s="257">
        <v>51</v>
      </c>
      <c r="I5164" s="257">
        <v>136928.18</v>
      </c>
    </row>
    <row r="5165" spans="3:9" x14ac:dyDescent="0.2">
      <c r="C5165" s="255">
        <v>45996</v>
      </c>
      <c r="D5165" s="256" t="s">
        <v>11418</v>
      </c>
      <c r="E5165" s="256" t="s">
        <v>11419</v>
      </c>
      <c r="F5165" s="256" t="s">
        <v>11415</v>
      </c>
      <c r="G5165" s="257">
        <v>243</v>
      </c>
      <c r="I5165" s="257">
        <v>136685.18</v>
      </c>
    </row>
    <row r="5166" spans="3:9" x14ac:dyDescent="0.2">
      <c r="C5166" s="255">
        <v>45996</v>
      </c>
      <c r="D5166" s="256" t="s">
        <v>11420</v>
      </c>
      <c r="E5166" s="256" t="s">
        <v>11421</v>
      </c>
      <c r="F5166" s="256" t="s">
        <v>11415</v>
      </c>
      <c r="G5166" s="257">
        <v>1700</v>
      </c>
      <c r="I5166" s="257">
        <v>134985.18</v>
      </c>
    </row>
    <row r="5167" spans="3:9" x14ac:dyDescent="0.2">
      <c r="C5167" s="255">
        <v>45996</v>
      </c>
      <c r="D5167" s="256" t="s">
        <v>11422</v>
      </c>
      <c r="E5167" s="256" t="s">
        <v>11423</v>
      </c>
      <c r="F5167" s="256" t="s">
        <v>11415</v>
      </c>
      <c r="G5167" s="257">
        <v>35000</v>
      </c>
      <c r="I5167" s="257">
        <v>99985.18</v>
      </c>
    </row>
    <row r="5168" spans="3:9" x14ac:dyDescent="0.2">
      <c r="C5168" s="255">
        <v>45996</v>
      </c>
      <c r="D5168" s="256" t="s">
        <v>11424</v>
      </c>
      <c r="E5168" s="256" t="s">
        <v>11425</v>
      </c>
      <c r="F5168" s="256" t="s">
        <v>11415</v>
      </c>
      <c r="G5168" s="257">
        <v>24131</v>
      </c>
      <c r="I5168" s="257">
        <v>75854.179999999993</v>
      </c>
    </row>
    <row r="5169" spans="3:9" x14ac:dyDescent="0.2">
      <c r="C5169" s="255">
        <v>45996</v>
      </c>
      <c r="D5169" s="256" t="s">
        <v>11426</v>
      </c>
      <c r="E5169" s="256" t="s">
        <v>11427</v>
      </c>
      <c r="F5169" s="256" t="s">
        <v>11415</v>
      </c>
      <c r="G5169" s="257">
        <v>25328</v>
      </c>
      <c r="I5169" s="257">
        <v>50526.18</v>
      </c>
    </row>
    <row r="5170" spans="3:9" x14ac:dyDescent="0.2">
      <c r="C5170" s="255">
        <v>45996</v>
      </c>
      <c r="D5170" s="256" t="s">
        <v>11428</v>
      </c>
      <c r="E5170" s="256" t="s">
        <v>11429</v>
      </c>
      <c r="F5170" s="256" t="s">
        <v>11415</v>
      </c>
      <c r="G5170" s="257">
        <v>50</v>
      </c>
      <c r="I5170" s="257">
        <v>50476.18</v>
      </c>
    </row>
    <row r="5171" spans="3:9" x14ac:dyDescent="0.2">
      <c r="C5171" s="255">
        <v>45996</v>
      </c>
      <c r="D5171" s="256" t="s">
        <v>11430</v>
      </c>
      <c r="E5171" s="256" t="s">
        <v>11431</v>
      </c>
      <c r="F5171" s="256" t="s">
        <v>11415</v>
      </c>
      <c r="G5171" s="257">
        <v>20</v>
      </c>
      <c r="I5171" s="257">
        <v>50456.18</v>
      </c>
    </row>
    <row r="5172" spans="3:9" x14ac:dyDescent="0.2">
      <c r="C5172" s="255">
        <v>45996</v>
      </c>
      <c r="D5172" s="256" t="s">
        <v>11432</v>
      </c>
      <c r="E5172" s="256" t="s">
        <v>11433</v>
      </c>
      <c r="F5172" s="256" t="s">
        <v>11415</v>
      </c>
      <c r="G5172" s="257">
        <v>2041.74</v>
      </c>
      <c r="I5172" s="257">
        <v>48414.44</v>
      </c>
    </row>
    <row r="5173" spans="3:9" x14ac:dyDescent="0.2">
      <c r="C5173" s="255">
        <v>45997</v>
      </c>
      <c r="D5173" s="256" t="s">
        <v>11434</v>
      </c>
      <c r="E5173" s="256" t="s">
        <v>11435</v>
      </c>
      <c r="F5173" s="256" t="s">
        <v>11436</v>
      </c>
      <c r="G5173" s="257">
        <v>38</v>
      </c>
      <c r="I5173" s="257">
        <v>48376.44</v>
      </c>
    </row>
    <row r="5174" spans="3:9" x14ac:dyDescent="0.2">
      <c r="C5174" s="255">
        <v>45997</v>
      </c>
      <c r="D5174" s="256" t="s">
        <v>11437</v>
      </c>
      <c r="E5174" s="256" t="s">
        <v>11438</v>
      </c>
      <c r="F5174" s="256" t="s">
        <v>11436</v>
      </c>
      <c r="G5174" s="257">
        <v>50</v>
      </c>
      <c r="I5174" s="257">
        <v>48326.44</v>
      </c>
    </row>
    <row r="5175" spans="3:9" x14ac:dyDescent="0.2">
      <c r="C5175" s="255">
        <v>45997</v>
      </c>
      <c r="D5175" s="256" t="s">
        <v>11439</v>
      </c>
      <c r="E5175" s="256" t="s">
        <v>11440</v>
      </c>
      <c r="F5175" s="256" t="s">
        <v>11436</v>
      </c>
      <c r="G5175" s="257">
        <v>23</v>
      </c>
      <c r="I5175" s="257">
        <v>48303.44</v>
      </c>
    </row>
    <row r="5176" spans="3:9" x14ac:dyDescent="0.2">
      <c r="C5176" s="255">
        <v>45997</v>
      </c>
      <c r="D5176" s="256" t="s">
        <v>11441</v>
      </c>
      <c r="E5176" s="256" t="s">
        <v>11442</v>
      </c>
      <c r="F5176" s="256" t="s">
        <v>11436</v>
      </c>
      <c r="G5176" s="257">
        <v>45</v>
      </c>
      <c r="I5176" s="257">
        <v>48258.44</v>
      </c>
    </row>
    <row r="5177" spans="3:9" x14ac:dyDescent="0.2">
      <c r="C5177" s="255">
        <v>45997</v>
      </c>
      <c r="D5177" s="256" t="s">
        <v>11443</v>
      </c>
      <c r="E5177" s="256" t="s">
        <v>11444</v>
      </c>
      <c r="F5177" s="256" t="s">
        <v>11436</v>
      </c>
      <c r="G5177" s="257">
        <v>75</v>
      </c>
      <c r="I5177" s="257">
        <v>48183.44</v>
      </c>
    </row>
    <row r="5178" spans="3:9" x14ac:dyDescent="0.2">
      <c r="C5178" s="255">
        <v>45999</v>
      </c>
      <c r="D5178" s="256" t="s">
        <v>11445</v>
      </c>
      <c r="E5178" s="256" t="s">
        <v>11446</v>
      </c>
      <c r="F5178" s="256" t="s">
        <v>11447</v>
      </c>
      <c r="G5178" s="257">
        <v>166</v>
      </c>
      <c r="I5178" s="257">
        <v>48017.440000000002</v>
      </c>
    </row>
    <row r="5179" spans="3:9" x14ac:dyDescent="0.2">
      <c r="C5179" s="255">
        <v>45999</v>
      </c>
      <c r="D5179" s="256" t="s">
        <v>11448</v>
      </c>
      <c r="E5179" s="256" t="s">
        <v>11449</v>
      </c>
      <c r="F5179" s="256" t="s">
        <v>11447</v>
      </c>
      <c r="G5179" s="257">
        <v>137</v>
      </c>
      <c r="I5179" s="257">
        <v>47880.44</v>
      </c>
    </row>
    <row r="5180" spans="3:9" x14ac:dyDescent="0.2">
      <c r="C5180" s="255">
        <v>45999</v>
      </c>
      <c r="D5180" s="256" t="s">
        <v>11450</v>
      </c>
      <c r="E5180" s="256" t="s">
        <v>11451</v>
      </c>
      <c r="F5180" s="256" t="s">
        <v>11447</v>
      </c>
      <c r="G5180" s="257">
        <v>40000</v>
      </c>
      <c r="I5180" s="257">
        <v>7880.44</v>
      </c>
    </row>
    <row r="5181" spans="3:9" x14ac:dyDescent="0.2">
      <c r="C5181" s="255">
        <v>45999</v>
      </c>
      <c r="D5181" s="256" t="s">
        <v>11452</v>
      </c>
      <c r="E5181" s="256" t="s">
        <v>11453</v>
      </c>
      <c r="F5181" s="256" t="s">
        <v>11447</v>
      </c>
      <c r="G5181" s="257">
        <v>125</v>
      </c>
      <c r="I5181" s="257">
        <v>7755.44</v>
      </c>
    </row>
    <row r="5182" spans="3:9" x14ac:dyDescent="0.2">
      <c r="C5182" s="255">
        <v>45999</v>
      </c>
      <c r="D5182" s="256" t="s">
        <v>11454</v>
      </c>
      <c r="E5182" s="256" t="s">
        <v>11455</v>
      </c>
      <c r="F5182" s="256" t="s">
        <v>11447</v>
      </c>
      <c r="G5182" s="257">
        <v>123</v>
      </c>
      <c r="I5182" s="257">
        <v>7632.44</v>
      </c>
    </row>
    <row r="5183" spans="3:9" x14ac:dyDescent="0.2">
      <c r="C5183" s="255">
        <v>46000</v>
      </c>
      <c r="D5183" s="256" t="s">
        <v>11456</v>
      </c>
      <c r="E5183" s="256" t="s">
        <v>11457</v>
      </c>
      <c r="F5183" s="256" t="s">
        <v>11458</v>
      </c>
      <c r="G5183" s="257">
        <v>106</v>
      </c>
      <c r="I5183" s="257">
        <v>7526.44</v>
      </c>
    </row>
    <row r="5184" spans="3:9" x14ac:dyDescent="0.2">
      <c r="C5184" s="255">
        <v>46000</v>
      </c>
      <c r="D5184" s="256" t="s">
        <v>11459</v>
      </c>
      <c r="E5184" s="256" t="s">
        <v>11460</v>
      </c>
      <c r="F5184" s="256" t="s">
        <v>11458</v>
      </c>
      <c r="G5184" s="257">
        <v>55</v>
      </c>
      <c r="I5184" s="257">
        <v>7471.44</v>
      </c>
    </row>
    <row r="5185" spans="3:9" x14ac:dyDescent="0.2">
      <c r="C5185" s="255">
        <v>46000</v>
      </c>
      <c r="D5185" s="256" t="s">
        <v>11461</v>
      </c>
      <c r="E5185" s="256" t="s">
        <v>11462</v>
      </c>
      <c r="F5185" s="256" t="s">
        <v>11458</v>
      </c>
      <c r="G5185" s="257">
        <v>135</v>
      </c>
      <c r="I5185" s="257">
        <v>7336.44</v>
      </c>
    </row>
    <row r="5186" spans="3:9" x14ac:dyDescent="0.2">
      <c r="C5186" s="255">
        <v>46001</v>
      </c>
      <c r="D5186" s="256" t="s">
        <v>11463</v>
      </c>
      <c r="E5186" s="256" t="s">
        <v>11464</v>
      </c>
      <c r="F5186" s="256" t="s">
        <v>11465</v>
      </c>
      <c r="G5186" s="257">
        <v>95</v>
      </c>
      <c r="I5186" s="257">
        <v>7241.44</v>
      </c>
    </row>
    <row r="5187" spans="3:9" x14ac:dyDescent="0.2">
      <c r="C5187" s="255">
        <v>46001</v>
      </c>
      <c r="D5187" s="256" t="s">
        <v>11466</v>
      </c>
      <c r="E5187" s="256" t="s">
        <v>11467</v>
      </c>
      <c r="F5187" s="256" t="s">
        <v>11465</v>
      </c>
      <c r="G5187" s="257">
        <v>16</v>
      </c>
      <c r="I5187" s="257">
        <v>7225.44</v>
      </c>
    </row>
    <row r="5188" spans="3:9" x14ac:dyDescent="0.2">
      <c r="C5188" s="255">
        <v>46001</v>
      </c>
      <c r="D5188" s="256" t="s">
        <v>11468</v>
      </c>
      <c r="E5188" s="256" t="s">
        <v>11469</v>
      </c>
      <c r="F5188" s="256" t="s">
        <v>11465</v>
      </c>
      <c r="G5188" s="257">
        <v>90</v>
      </c>
      <c r="I5188" s="257">
        <v>7135.44</v>
      </c>
    </row>
    <row r="5189" spans="3:9" x14ac:dyDescent="0.2">
      <c r="C5189" s="255">
        <v>46002</v>
      </c>
      <c r="D5189" s="256" t="s">
        <v>11470</v>
      </c>
      <c r="E5189" s="256" t="s">
        <v>11471</v>
      </c>
      <c r="F5189" s="256" t="s">
        <v>11472</v>
      </c>
      <c r="G5189" s="257">
        <v>91</v>
      </c>
      <c r="I5189" s="257">
        <v>7044.44</v>
      </c>
    </row>
    <row r="5190" spans="3:9" x14ac:dyDescent="0.2">
      <c r="C5190" s="255">
        <v>46002</v>
      </c>
      <c r="D5190" s="256" t="s">
        <v>11473</v>
      </c>
      <c r="E5190" s="256" t="s">
        <v>11474</v>
      </c>
      <c r="F5190" s="256" t="s">
        <v>11472</v>
      </c>
      <c r="G5190" s="257">
        <v>16</v>
      </c>
      <c r="I5190" s="257">
        <v>7028.44</v>
      </c>
    </row>
    <row r="5191" spans="3:9" x14ac:dyDescent="0.2">
      <c r="C5191" s="255">
        <v>46002</v>
      </c>
      <c r="D5191" s="256" t="s">
        <v>11475</v>
      </c>
      <c r="E5191" s="256" t="s">
        <v>11476</v>
      </c>
      <c r="F5191" s="256" t="s">
        <v>11472</v>
      </c>
      <c r="G5191" s="257">
        <v>105</v>
      </c>
      <c r="I5191" s="257">
        <v>6923.44</v>
      </c>
    </row>
    <row r="5192" spans="3:9" x14ac:dyDescent="0.2">
      <c r="C5192" s="255">
        <v>46002</v>
      </c>
      <c r="D5192" s="256" t="s">
        <v>11477</v>
      </c>
      <c r="E5192" s="256" t="s">
        <v>11478</v>
      </c>
      <c r="F5192" s="256" t="s">
        <v>11472</v>
      </c>
      <c r="G5192" s="257">
        <v>110</v>
      </c>
      <c r="I5192" s="257">
        <v>6813.44</v>
      </c>
    </row>
    <row r="5193" spans="3:9" x14ac:dyDescent="0.2">
      <c r="C5193" s="255">
        <v>46002</v>
      </c>
      <c r="D5193" s="256" t="s">
        <v>11479</v>
      </c>
      <c r="E5193" s="256" t="s">
        <v>11480</v>
      </c>
      <c r="F5193" s="256" t="s">
        <v>11472</v>
      </c>
      <c r="G5193" s="257">
        <v>75</v>
      </c>
      <c r="I5193" s="257">
        <v>6738.44</v>
      </c>
    </row>
    <row r="5194" spans="3:9" x14ac:dyDescent="0.2">
      <c r="C5194" s="255">
        <v>46002</v>
      </c>
      <c r="D5194" s="256" t="s">
        <v>11481</v>
      </c>
      <c r="E5194" s="256" t="s">
        <v>11482</v>
      </c>
      <c r="F5194" s="256" t="s">
        <v>11472</v>
      </c>
      <c r="G5194" s="257">
        <v>136</v>
      </c>
      <c r="I5194" s="257">
        <v>6602.44</v>
      </c>
    </row>
    <row r="5195" spans="3:9" x14ac:dyDescent="0.2">
      <c r="C5195" s="255">
        <v>46003</v>
      </c>
      <c r="D5195" s="256" t="s">
        <v>11483</v>
      </c>
      <c r="E5195" s="256" t="s">
        <v>11484</v>
      </c>
      <c r="F5195" s="256" t="s">
        <v>11485</v>
      </c>
      <c r="G5195" s="257">
        <v>110</v>
      </c>
      <c r="I5195" s="257">
        <v>6492.44</v>
      </c>
    </row>
    <row r="5196" spans="3:9" x14ac:dyDescent="0.2">
      <c r="C5196" s="255">
        <v>46003</v>
      </c>
      <c r="D5196" s="256" t="s">
        <v>11486</v>
      </c>
      <c r="E5196" s="256" t="s">
        <v>11487</v>
      </c>
      <c r="F5196" s="256" t="s">
        <v>11485</v>
      </c>
      <c r="G5196" s="257">
        <v>90</v>
      </c>
      <c r="I5196" s="257">
        <v>6402.44</v>
      </c>
    </row>
    <row r="5197" spans="3:9" x14ac:dyDescent="0.2">
      <c r="C5197" s="255">
        <v>46003</v>
      </c>
      <c r="D5197" s="256" t="s">
        <v>11488</v>
      </c>
      <c r="E5197" s="256" t="s">
        <v>11489</v>
      </c>
      <c r="F5197" s="256" t="s">
        <v>11485</v>
      </c>
      <c r="G5197" s="257">
        <v>55</v>
      </c>
      <c r="I5197" s="257">
        <v>6347.44</v>
      </c>
    </row>
    <row r="5198" spans="3:9" x14ac:dyDescent="0.2">
      <c r="C5198" s="255">
        <v>46003</v>
      </c>
      <c r="D5198" s="256" t="s">
        <v>11490</v>
      </c>
      <c r="E5198" s="256" t="s">
        <v>11491</v>
      </c>
      <c r="F5198" s="256" t="s">
        <v>11485</v>
      </c>
      <c r="G5198" s="257">
        <v>132</v>
      </c>
      <c r="I5198" s="257">
        <v>6215.44</v>
      </c>
    </row>
    <row r="5199" spans="3:9" x14ac:dyDescent="0.2">
      <c r="C5199" s="255">
        <v>46004</v>
      </c>
      <c r="D5199" s="256" t="s">
        <v>11492</v>
      </c>
      <c r="E5199" s="256" t="s">
        <v>11493</v>
      </c>
      <c r="F5199" s="256" t="s">
        <v>11494</v>
      </c>
      <c r="G5199" s="257">
        <v>120</v>
      </c>
      <c r="I5199" s="257">
        <v>6095.44</v>
      </c>
    </row>
    <row r="5200" spans="3:9" x14ac:dyDescent="0.2">
      <c r="C5200" s="255">
        <v>46005</v>
      </c>
      <c r="D5200" s="256" t="s">
        <v>11495</v>
      </c>
      <c r="E5200" s="256" t="s">
        <v>11496</v>
      </c>
      <c r="F5200" s="256" t="s">
        <v>11497</v>
      </c>
      <c r="G5200" s="257">
        <v>179</v>
      </c>
      <c r="I5200" s="257">
        <v>5916.44</v>
      </c>
    </row>
    <row r="5201" spans="3:9" x14ac:dyDescent="0.2">
      <c r="C5201" s="255">
        <v>46005</v>
      </c>
      <c r="D5201" s="256" t="s">
        <v>11498</v>
      </c>
      <c r="E5201" s="256" t="s">
        <v>11499</v>
      </c>
      <c r="F5201" s="256" t="s">
        <v>11497</v>
      </c>
      <c r="G5201" s="257">
        <v>858</v>
      </c>
      <c r="I5201" s="257">
        <v>5058.4399999999996</v>
      </c>
    </row>
    <row r="5202" spans="3:9" x14ac:dyDescent="0.2">
      <c r="C5202" s="255">
        <v>46006</v>
      </c>
      <c r="D5202" s="256" t="s">
        <v>11500</v>
      </c>
      <c r="E5202" s="256" t="s">
        <v>11501</v>
      </c>
      <c r="F5202" s="256" t="s">
        <v>11502</v>
      </c>
      <c r="G5202" s="257">
        <v>35</v>
      </c>
      <c r="I5202" s="257">
        <v>5023.4399999999996</v>
      </c>
    </row>
    <row r="5203" spans="3:9" x14ac:dyDescent="0.2">
      <c r="C5203" s="255">
        <v>46006</v>
      </c>
      <c r="D5203" s="256" t="s">
        <v>11503</v>
      </c>
      <c r="E5203" s="256" t="s">
        <v>11504</v>
      </c>
      <c r="F5203" s="256" t="s">
        <v>11502</v>
      </c>
      <c r="G5203" s="257">
        <v>40</v>
      </c>
      <c r="I5203" s="257">
        <v>4983.4399999999996</v>
      </c>
    </row>
    <row r="5204" spans="3:9" x14ac:dyDescent="0.2">
      <c r="C5204" s="255">
        <v>46007</v>
      </c>
      <c r="D5204" s="256" t="s">
        <v>11505</v>
      </c>
      <c r="E5204" s="256" t="s">
        <v>11506</v>
      </c>
      <c r="F5204" s="256" t="s">
        <v>11507</v>
      </c>
      <c r="G5204" s="257">
        <v>51</v>
      </c>
      <c r="I5204" s="257">
        <v>4932.4399999999996</v>
      </c>
    </row>
    <row r="5205" spans="3:9" x14ac:dyDescent="0.2">
      <c r="C5205" s="255">
        <v>46008</v>
      </c>
      <c r="D5205" s="256" t="s">
        <v>11508</v>
      </c>
      <c r="E5205" s="256" t="s">
        <v>11509</v>
      </c>
      <c r="F5205" s="256" t="s">
        <v>11510</v>
      </c>
      <c r="G5205" s="257">
        <v>195</v>
      </c>
      <c r="I5205" s="257">
        <v>4737.4399999999996</v>
      </c>
    </row>
    <row r="5206" spans="3:9" x14ac:dyDescent="0.2">
      <c r="C5206" s="255">
        <v>46013</v>
      </c>
      <c r="D5206" s="256" t="s">
        <v>11511</v>
      </c>
      <c r="E5206" s="256" t="s">
        <v>11512</v>
      </c>
      <c r="F5206" s="256" t="s">
        <v>11513</v>
      </c>
      <c r="G5206" s="257">
        <v>63</v>
      </c>
      <c r="I5206" s="257">
        <v>4674.4399999999996</v>
      </c>
    </row>
    <row r="5207" spans="3:9" x14ac:dyDescent="0.2">
      <c r="C5207" s="255">
        <v>46014</v>
      </c>
      <c r="D5207" s="256" t="s">
        <v>6557</v>
      </c>
      <c r="E5207" s="256" t="s">
        <v>11514</v>
      </c>
      <c r="F5207" s="256" t="s">
        <v>11515</v>
      </c>
      <c r="G5207" s="257">
        <v>2</v>
      </c>
      <c r="I5207" s="257">
        <v>4672.4399999999996</v>
      </c>
    </row>
    <row r="5208" spans="3:9" x14ac:dyDescent="0.2">
      <c r="C5208" s="255">
        <v>46014</v>
      </c>
      <c r="D5208" s="256" t="s">
        <v>11516</v>
      </c>
      <c r="E5208" s="256" t="s">
        <v>11517</v>
      </c>
      <c r="F5208" s="256" t="s">
        <v>11515</v>
      </c>
      <c r="G5208" s="257">
        <v>38</v>
      </c>
      <c r="I5208" s="257">
        <v>4634.4399999999996</v>
      </c>
    </row>
    <row r="5209" spans="3:9" x14ac:dyDescent="0.2">
      <c r="C5209" s="255">
        <v>46014</v>
      </c>
      <c r="D5209" s="256" t="s">
        <v>11518</v>
      </c>
      <c r="E5209" s="256" t="s">
        <v>11519</v>
      </c>
      <c r="F5209" s="256" t="s">
        <v>11515</v>
      </c>
      <c r="G5209" s="257">
        <v>27</v>
      </c>
      <c r="I5209" s="257">
        <v>4607.4399999999996</v>
      </c>
    </row>
    <row r="5210" spans="3:9" x14ac:dyDescent="0.2">
      <c r="C5210" s="255">
        <v>46014</v>
      </c>
      <c r="D5210" s="256" t="s">
        <v>11520</v>
      </c>
      <c r="E5210" s="256" t="s">
        <v>11521</v>
      </c>
      <c r="F5210" s="256" t="s">
        <v>11515</v>
      </c>
      <c r="G5210" s="257">
        <v>1549</v>
      </c>
      <c r="I5210" s="257">
        <v>3058.44</v>
      </c>
    </row>
    <row r="5211" spans="3:9" x14ac:dyDescent="0.2">
      <c r="C5211" s="255">
        <v>46015</v>
      </c>
      <c r="D5211" s="256" t="s">
        <v>11522</v>
      </c>
      <c r="E5211" s="256" t="s">
        <v>11523</v>
      </c>
      <c r="F5211" s="256" t="s">
        <v>11524</v>
      </c>
      <c r="G5211" s="257">
        <v>5</v>
      </c>
      <c r="I5211" s="257">
        <v>3053.44</v>
      </c>
    </row>
    <row r="5212" spans="3:9" x14ac:dyDescent="0.2">
      <c r="C5212" s="255">
        <v>46015</v>
      </c>
      <c r="D5212" s="256" t="s">
        <v>2780</v>
      </c>
      <c r="E5212" s="256" t="s">
        <v>11525</v>
      </c>
      <c r="F5212" s="256" t="s">
        <v>11524</v>
      </c>
      <c r="H5212" s="257">
        <v>150000</v>
      </c>
      <c r="I5212" s="257">
        <v>153053.44</v>
      </c>
    </row>
    <row r="5213" spans="3:9" x14ac:dyDescent="0.2">
      <c r="C5213" s="255">
        <v>46015</v>
      </c>
      <c r="D5213" s="256" t="s">
        <v>11526</v>
      </c>
      <c r="E5213" s="256" t="s">
        <v>11527</v>
      </c>
      <c r="F5213" s="256" t="s">
        <v>11524</v>
      </c>
      <c r="H5213" s="257">
        <v>49000</v>
      </c>
      <c r="I5213" s="257">
        <v>202053.44</v>
      </c>
    </row>
    <row r="5214" spans="3:9" x14ac:dyDescent="0.2">
      <c r="C5214" s="255">
        <v>46015</v>
      </c>
      <c r="D5214" s="256" t="s">
        <v>11528</v>
      </c>
      <c r="E5214" s="256" t="s">
        <v>11529</v>
      </c>
      <c r="F5214" s="256" t="s">
        <v>11524</v>
      </c>
      <c r="G5214" s="257">
        <v>12</v>
      </c>
      <c r="I5214" s="257">
        <v>202041.44</v>
      </c>
    </row>
    <row r="5215" spans="3:9" x14ac:dyDescent="0.2">
      <c r="C5215" s="255">
        <v>46015</v>
      </c>
      <c r="D5215" s="256" t="s">
        <v>11530</v>
      </c>
      <c r="E5215" s="256" t="s">
        <v>11531</v>
      </c>
      <c r="F5215" s="256" t="s">
        <v>11524</v>
      </c>
      <c r="G5215" s="257">
        <v>100</v>
      </c>
      <c r="I5215" s="257">
        <v>201941.44</v>
      </c>
    </row>
    <row r="5216" spans="3:9" x14ac:dyDescent="0.2">
      <c r="C5216" s="255">
        <v>46015</v>
      </c>
      <c r="D5216" s="256" t="s">
        <v>11532</v>
      </c>
      <c r="E5216" s="256" t="s">
        <v>11533</v>
      </c>
      <c r="F5216" s="256" t="s">
        <v>11524</v>
      </c>
      <c r="G5216" s="257">
        <v>85775</v>
      </c>
      <c r="I5216" s="257">
        <v>116166.44</v>
      </c>
    </row>
    <row r="5217" spans="3:10" x14ac:dyDescent="0.2">
      <c r="C5217" s="255">
        <v>46015</v>
      </c>
      <c r="D5217" s="256" t="s">
        <v>11534</v>
      </c>
      <c r="E5217" s="256" t="s">
        <v>11535</v>
      </c>
      <c r="F5217" s="256" t="s">
        <v>11524</v>
      </c>
      <c r="G5217" s="257">
        <v>50000</v>
      </c>
      <c r="I5217" s="257">
        <v>66166.44</v>
      </c>
    </row>
    <row r="5218" spans="3:10" x14ac:dyDescent="0.2">
      <c r="C5218" s="255">
        <v>46015</v>
      </c>
      <c r="D5218" s="256" t="s">
        <v>11536</v>
      </c>
      <c r="E5218" s="256" t="s">
        <v>11537</v>
      </c>
      <c r="F5218" s="256" t="s">
        <v>11524</v>
      </c>
      <c r="G5218" s="257">
        <v>10000</v>
      </c>
      <c r="I5218" s="257">
        <v>56166.44</v>
      </c>
    </row>
    <row r="5219" spans="3:10" x14ac:dyDescent="0.2">
      <c r="C5219" s="255">
        <v>46015</v>
      </c>
      <c r="D5219" s="256" t="s">
        <v>11538</v>
      </c>
      <c r="E5219" s="256" t="s">
        <v>11539</v>
      </c>
      <c r="F5219" s="256" t="s">
        <v>11524</v>
      </c>
      <c r="G5219" s="257">
        <v>50000</v>
      </c>
      <c r="I5219" s="257">
        <v>6166.44</v>
      </c>
    </row>
    <row r="5220" spans="3:10" x14ac:dyDescent="0.2">
      <c r="C5220" s="255">
        <v>46018</v>
      </c>
      <c r="D5220" s="256" t="s">
        <v>11540</v>
      </c>
      <c r="E5220" s="256" t="s">
        <v>11541</v>
      </c>
      <c r="F5220" s="256" t="s">
        <v>11542</v>
      </c>
      <c r="G5220" s="257">
        <v>68</v>
      </c>
      <c r="I5220" s="257">
        <v>6098.44</v>
      </c>
    </row>
    <row r="5221" spans="3:10" x14ac:dyDescent="0.2">
      <c r="C5221" s="255">
        <v>46018</v>
      </c>
      <c r="D5221" s="256" t="s">
        <v>11543</v>
      </c>
      <c r="E5221" s="256" t="s">
        <v>11544</v>
      </c>
      <c r="F5221" s="256" t="s">
        <v>11542</v>
      </c>
      <c r="G5221" s="257">
        <v>47</v>
      </c>
      <c r="I5221" s="257">
        <v>6051.44</v>
      </c>
    </row>
    <row r="5222" spans="3:10" x14ac:dyDescent="0.2">
      <c r="C5222" s="255">
        <v>46018</v>
      </c>
      <c r="D5222" s="256" t="s">
        <v>11545</v>
      </c>
      <c r="E5222" s="256" t="s">
        <v>11546</v>
      </c>
      <c r="F5222" s="256" t="s">
        <v>11542</v>
      </c>
      <c r="G5222" s="257">
        <v>127</v>
      </c>
      <c r="I5222" s="257">
        <v>5924.44</v>
      </c>
    </row>
    <row r="5223" spans="3:10" x14ac:dyDescent="0.2">
      <c r="C5223" s="255">
        <v>46020</v>
      </c>
      <c r="D5223" s="256" t="s">
        <v>8304</v>
      </c>
      <c r="E5223" s="256" t="s">
        <v>11547</v>
      </c>
      <c r="F5223" s="256" t="s">
        <v>11548</v>
      </c>
      <c r="H5223" s="257">
        <v>122516</v>
      </c>
      <c r="I5223" s="257">
        <v>128440.44</v>
      </c>
      <c r="J5223" s="256" t="s">
        <v>330</v>
      </c>
    </row>
    <row r="5224" spans="3:10" x14ac:dyDescent="0.2">
      <c r="C5224" s="255">
        <v>46020</v>
      </c>
      <c r="D5224" s="256" t="s">
        <v>11549</v>
      </c>
      <c r="E5224" s="256" t="s">
        <v>11550</v>
      </c>
      <c r="F5224" s="256" t="s">
        <v>11548</v>
      </c>
      <c r="G5224" s="257">
        <v>84</v>
      </c>
      <c r="I5224" s="257">
        <v>128356.44</v>
      </c>
    </row>
    <row r="5225" spans="3:10" x14ac:dyDescent="0.2">
      <c r="C5225" s="255">
        <v>46020</v>
      </c>
      <c r="D5225" s="256" t="s">
        <v>11551</v>
      </c>
      <c r="E5225" s="256" t="s">
        <v>11552</v>
      </c>
      <c r="F5225" s="256" t="s">
        <v>11548</v>
      </c>
      <c r="G5225" s="257">
        <v>43000</v>
      </c>
      <c r="I5225" s="257">
        <v>85356.44</v>
      </c>
    </row>
    <row r="5226" spans="3:10" x14ac:dyDescent="0.2">
      <c r="C5226" s="255">
        <v>46021</v>
      </c>
      <c r="D5226" s="256" t="s">
        <v>11553</v>
      </c>
      <c r="E5226" s="256" t="s">
        <v>11554</v>
      </c>
      <c r="F5226" s="256" t="s">
        <v>11555</v>
      </c>
      <c r="H5226" s="257">
        <v>3500</v>
      </c>
      <c r="I5226" s="257">
        <v>88856.44</v>
      </c>
    </row>
    <row r="5227" spans="3:10" x14ac:dyDescent="0.2">
      <c r="C5227" s="255">
        <v>46021</v>
      </c>
      <c r="D5227" s="256" t="s">
        <v>11556</v>
      </c>
      <c r="E5227" s="256" t="s">
        <v>11557</v>
      </c>
      <c r="F5227" s="256" t="s">
        <v>11555</v>
      </c>
      <c r="G5227" s="257">
        <v>25</v>
      </c>
      <c r="I5227" s="257">
        <v>88831.44</v>
      </c>
    </row>
    <row r="5228" spans="3:10" x14ac:dyDescent="0.2">
      <c r="C5228" s="255">
        <v>46021</v>
      </c>
      <c r="D5228" s="256" t="s">
        <v>11558</v>
      </c>
      <c r="E5228" s="256" t="s">
        <v>11559</v>
      </c>
      <c r="F5228" s="256" t="s">
        <v>11555</v>
      </c>
      <c r="G5228" s="257">
        <v>25</v>
      </c>
      <c r="I5228" s="257">
        <v>88806.44</v>
      </c>
    </row>
    <row r="5229" spans="3:10" x14ac:dyDescent="0.2">
      <c r="C5229" s="255">
        <v>46022</v>
      </c>
      <c r="D5229" s="256" t="s">
        <v>11560</v>
      </c>
      <c r="E5229" s="256" t="s">
        <v>11561</v>
      </c>
      <c r="F5229" s="256" t="s">
        <v>11562</v>
      </c>
      <c r="G5229" s="257">
        <v>54</v>
      </c>
      <c r="I5229" s="257">
        <v>88752.44</v>
      </c>
    </row>
    <row r="5230" spans="3:10" x14ac:dyDescent="0.2">
      <c r="C5230" s="255">
        <v>46022</v>
      </c>
      <c r="D5230" s="256" t="s">
        <v>11563</v>
      </c>
      <c r="E5230" s="256" t="s">
        <v>11564</v>
      </c>
      <c r="F5230" s="256" t="s">
        <v>11562</v>
      </c>
      <c r="G5230" s="257">
        <v>45</v>
      </c>
      <c r="I5230" s="257">
        <v>88707.44</v>
      </c>
    </row>
    <row r="5231" spans="3:10" x14ac:dyDescent="0.2">
      <c r="C5231" s="255">
        <v>46022</v>
      </c>
      <c r="D5231" s="256" t="s">
        <v>11565</v>
      </c>
      <c r="E5231" s="256" t="s">
        <v>11566</v>
      </c>
      <c r="F5231" s="256" t="s">
        <v>11562</v>
      </c>
      <c r="G5231" s="257">
        <v>62</v>
      </c>
      <c r="I5231" s="257">
        <v>88645.440000000002</v>
      </c>
    </row>
    <row r="5232" spans="3:10" x14ac:dyDescent="0.2">
      <c r="C5232" s="255">
        <v>46022</v>
      </c>
      <c r="D5232" s="256" t="s">
        <v>11567</v>
      </c>
      <c r="E5232" s="256" t="s">
        <v>11568</v>
      </c>
      <c r="F5232" s="256" t="s">
        <v>11562</v>
      </c>
      <c r="G5232" s="257">
        <v>1179</v>
      </c>
      <c r="I5232" s="257">
        <v>87466.44</v>
      </c>
    </row>
    <row r="5233" spans="3:10" x14ac:dyDescent="0.2">
      <c r="C5233" s="255">
        <v>46022</v>
      </c>
      <c r="D5233" s="256" t="s">
        <v>11569</v>
      </c>
      <c r="E5233" s="256" t="s">
        <v>11570</v>
      </c>
      <c r="F5233" s="256" t="s">
        <v>11562</v>
      </c>
      <c r="G5233" s="257">
        <v>270</v>
      </c>
      <c r="I5233" s="257">
        <v>87196.44</v>
      </c>
    </row>
    <row r="5234" spans="3:10" x14ac:dyDescent="0.2">
      <c r="C5234" s="255">
        <v>46022</v>
      </c>
      <c r="D5234" s="256" t="s">
        <v>11571</v>
      </c>
      <c r="E5234" s="256" t="s">
        <v>11572</v>
      </c>
      <c r="F5234" s="256" t="s">
        <v>11562</v>
      </c>
      <c r="G5234" s="257">
        <v>1700</v>
      </c>
      <c r="I5234" s="257">
        <v>85496.44</v>
      </c>
    </row>
    <row r="5235" spans="3:10" x14ac:dyDescent="0.2">
      <c r="C5235" s="255">
        <v>46023</v>
      </c>
      <c r="D5235" s="256" t="s">
        <v>11573</v>
      </c>
      <c r="E5235" s="256" t="s">
        <v>335</v>
      </c>
      <c r="F5235" s="256" t="s">
        <v>11562</v>
      </c>
      <c r="H5235" s="257">
        <v>240</v>
      </c>
      <c r="I5235" s="257">
        <v>85736.44</v>
      </c>
      <c r="J5235" s="256" t="s">
        <v>330</v>
      </c>
    </row>
    <row r="5236" spans="3:10" x14ac:dyDescent="0.2">
      <c r="C5236" s="255">
        <v>46023</v>
      </c>
      <c r="D5236" s="256" t="s">
        <v>6692</v>
      </c>
      <c r="E5236" s="256" t="s">
        <v>335</v>
      </c>
      <c r="F5236" s="256" t="s">
        <v>11574</v>
      </c>
      <c r="H5236" s="257">
        <v>2</v>
      </c>
      <c r="I5236" s="257">
        <v>85738.44</v>
      </c>
    </row>
    <row r="5237" spans="3:10" x14ac:dyDescent="0.2">
      <c r="C5237" s="255">
        <v>46024</v>
      </c>
      <c r="D5237" s="256" t="s">
        <v>11575</v>
      </c>
      <c r="E5237" s="256" t="s">
        <v>11576</v>
      </c>
      <c r="F5237" s="256" t="s">
        <v>11577</v>
      </c>
      <c r="G5237" s="257">
        <v>20</v>
      </c>
      <c r="I5237" s="257">
        <v>85718.44</v>
      </c>
    </row>
    <row r="5238" spans="3:10" x14ac:dyDescent="0.2">
      <c r="C5238" s="255">
        <v>46024</v>
      </c>
      <c r="D5238" s="256" t="s">
        <v>11578</v>
      </c>
      <c r="E5238" s="256" t="s">
        <v>11579</v>
      </c>
      <c r="F5238" s="256" t="s">
        <v>11577</v>
      </c>
      <c r="G5238" s="257">
        <v>36</v>
      </c>
      <c r="I5238" s="257">
        <v>85682.44</v>
      </c>
    </row>
    <row r="5239" spans="3:10" x14ac:dyDescent="0.2">
      <c r="C5239" s="255">
        <v>46026</v>
      </c>
      <c r="D5239" s="256" t="s">
        <v>11580</v>
      </c>
      <c r="E5239" s="256" t="s">
        <v>11581</v>
      </c>
      <c r="F5239" s="256" t="s">
        <v>11582</v>
      </c>
      <c r="G5239" s="257">
        <v>227</v>
      </c>
      <c r="I5239" s="257">
        <v>85455.44</v>
      </c>
    </row>
    <row r="5240" spans="3:10" x14ac:dyDescent="0.2">
      <c r="C5240" s="255">
        <v>46027</v>
      </c>
      <c r="D5240" s="256" t="s">
        <v>11583</v>
      </c>
      <c r="E5240" s="256" t="s">
        <v>11584</v>
      </c>
      <c r="F5240" s="256" t="s">
        <v>11585</v>
      </c>
      <c r="G5240" s="257">
        <v>48</v>
      </c>
      <c r="I5240" s="257">
        <v>85407.44</v>
      </c>
    </row>
    <row r="5241" spans="3:10" x14ac:dyDescent="0.2">
      <c r="C5241" s="255">
        <v>46027</v>
      </c>
      <c r="D5241" s="256" t="s">
        <v>11586</v>
      </c>
      <c r="E5241" s="256" t="s">
        <v>11587</v>
      </c>
      <c r="F5241" s="256" t="s">
        <v>11585</v>
      </c>
      <c r="G5241" s="257">
        <v>35000</v>
      </c>
      <c r="I5241" s="257">
        <v>50407.44</v>
      </c>
    </row>
    <row r="5242" spans="3:10" x14ac:dyDescent="0.2">
      <c r="C5242" s="255">
        <v>46028</v>
      </c>
      <c r="D5242" s="256" t="s">
        <v>11588</v>
      </c>
      <c r="E5242" s="256" t="s">
        <v>11589</v>
      </c>
      <c r="F5242" s="256" t="s">
        <v>11590</v>
      </c>
      <c r="G5242" s="257">
        <v>43</v>
      </c>
      <c r="I5242" s="257">
        <v>50364.44</v>
      </c>
    </row>
    <row r="5243" spans="3:10" x14ac:dyDescent="0.2">
      <c r="C5243" s="255">
        <v>46028</v>
      </c>
      <c r="D5243" s="256" t="s">
        <v>11591</v>
      </c>
      <c r="E5243" s="256" t="s">
        <v>11592</v>
      </c>
      <c r="F5243" s="256" t="s">
        <v>11590</v>
      </c>
      <c r="G5243" s="257">
        <v>75</v>
      </c>
      <c r="I5243" s="257">
        <v>50289.440000000002</v>
      </c>
    </row>
    <row r="5244" spans="3:10" x14ac:dyDescent="0.2">
      <c r="C5244" s="255">
        <v>46028</v>
      </c>
      <c r="D5244" s="256" t="s">
        <v>11593</v>
      </c>
      <c r="E5244" s="256" t="s">
        <v>11594</v>
      </c>
      <c r="F5244" s="256" t="s">
        <v>11595</v>
      </c>
      <c r="G5244" s="257">
        <v>33</v>
      </c>
      <c r="I5244" s="257">
        <v>50256.44</v>
      </c>
    </row>
    <row r="5245" spans="3:10" x14ac:dyDescent="0.2">
      <c r="C5245" s="255">
        <v>46029</v>
      </c>
      <c r="D5245" s="256" t="s">
        <v>11596</v>
      </c>
      <c r="E5245" s="256" t="s">
        <v>11597</v>
      </c>
      <c r="F5245" s="256" t="s">
        <v>11595</v>
      </c>
      <c r="G5245" s="257">
        <v>45</v>
      </c>
      <c r="I5245" s="257">
        <v>50211.44</v>
      </c>
    </row>
    <row r="5246" spans="3:10" x14ac:dyDescent="0.2">
      <c r="C5246" s="255">
        <v>46029</v>
      </c>
      <c r="D5246" s="256" t="s">
        <v>11598</v>
      </c>
      <c r="E5246" s="256" t="s">
        <v>11599</v>
      </c>
      <c r="F5246" s="256" t="s">
        <v>11595</v>
      </c>
      <c r="G5246" s="257">
        <v>49</v>
      </c>
      <c r="I5246" s="257">
        <v>50162.44</v>
      </c>
    </row>
    <row r="5247" spans="3:10" x14ac:dyDescent="0.2">
      <c r="C5247" s="255">
        <v>46030</v>
      </c>
      <c r="D5247" s="256" t="s">
        <v>11600</v>
      </c>
      <c r="E5247" s="256" t="s">
        <v>11601</v>
      </c>
      <c r="F5247" s="256" t="s">
        <v>11602</v>
      </c>
      <c r="G5247" s="257">
        <v>45</v>
      </c>
      <c r="I5247" s="257">
        <v>50117.440000000002</v>
      </c>
    </row>
    <row r="5248" spans="3:10" x14ac:dyDescent="0.2">
      <c r="C5248" s="255">
        <v>46030</v>
      </c>
      <c r="D5248" s="256" t="s">
        <v>11603</v>
      </c>
      <c r="E5248" s="256" t="s">
        <v>11604</v>
      </c>
      <c r="F5248" s="256" t="s">
        <v>11602</v>
      </c>
      <c r="G5248" s="257">
        <v>47</v>
      </c>
      <c r="I5248" s="257">
        <v>50070.44</v>
      </c>
    </row>
    <row r="5249" spans="3:9" x14ac:dyDescent="0.2">
      <c r="C5249" s="255">
        <v>46030</v>
      </c>
      <c r="D5249" s="256" t="s">
        <v>11605</v>
      </c>
      <c r="E5249" s="256" t="s">
        <v>11606</v>
      </c>
      <c r="F5249" s="256" t="s">
        <v>11602</v>
      </c>
      <c r="G5249" s="257">
        <v>34300</v>
      </c>
      <c r="I5249" s="257">
        <v>15770.44</v>
      </c>
    </row>
    <row r="5250" spans="3:9" x14ac:dyDescent="0.2">
      <c r="C5250" s="255">
        <v>46031</v>
      </c>
      <c r="D5250" s="256" t="s">
        <v>11607</v>
      </c>
      <c r="E5250" s="256" t="s">
        <v>11608</v>
      </c>
      <c r="F5250" s="256" t="s">
        <v>11609</v>
      </c>
      <c r="G5250" s="257">
        <v>838.95</v>
      </c>
      <c r="I5250" s="257">
        <v>14931.49</v>
      </c>
    </row>
    <row r="5251" spans="3:9" x14ac:dyDescent="0.2">
      <c r="C5251" s="255">
        <v>46034</v>
      </c>
      <c r="D5251" s="256" t="s">
        <v>11610</v>
      </c>
      <c r="E5251" s="256" t="s">
        <v>11611</v>
      </c>
      <c r="F5251" s="256" t="s">
        <v>11612</v>
      </c>
      <c r="G5251" s="257">
        <v>53</v>
      </c>
      <c r="I5251" s="257">
        <v>14878.49</v>
      </c>
    </row>
    <row r="5252" spans="3:9" x14ac:dyDescent="0.2">
      <c r="C5252" s="255">
        <v>46035</v>
      </c>
      <c r="D5252" s="256" t="s">
        <v>11613</v>
      </c>
      <c r="E5252" s="256" t="s">
        <v>11614</v>
      </c>
      <c r="F5252" s="256" t="s">
        <v>11615</v>
      </c>
      <c r="G5252" s="257">
        <v>60</v>
      </c>
      <c r="I5252" s="257">
        <v>14818.49</v>
      </c>
    </row>
    <row r="5253" spans="3:9" x14ac:dyDescent="0.2">
      <c r="C5253" s="255">
        <v>46035</v>
      </c>
      <c r="D5253" s="256" t="s">
        <v>11616</v>
      </c>
      <c r="E5253" s="256" t="s">
        <v>11617</v>
      </c>
      <c r="F5253" s="256" t="s">
        <v>11615</v>
      </c>
      <c r="G5253" s="257">
        <v>28</v>
      </c>
      <c r="I5253" s="257">
        <v>14790.49</v>
      </c>
    </row>
    <row r="5254" spans="3:9" x14ac:dyDescent="0.2">
      <c r="C5254" s="255">
        <v>46036</v>
      </c>
      <c r="D5254" s="256" t="s">
        <v>11618</v>
      </c>
      <c r="E5254" s="256" t="s">
        <v>11619</v>
      </c>
      <c r="F5254" s="256" t="s">
        <v>11620</v>
      </c>
      <c r="G5254" s="257">
        <v>53</v>
      </c>
      <c r="I5254" s="257">
        <v>14737.49</v>
      </c>
    </row>
    <row r="5255" spans="3:9" x14ac:dyDescent="0.2">
      <c r="C5255" s="255">
        <v>46036</v>
      </c>
      <c r="D5255" s="256" t="s">
        <v>11495</v>
      </c>
      <c r="E5255" s="256" t="s">
        <v>11621</v>
      </c>
      <c r="F5255" s="256" t="s">
        <v>11620</v>
      </c>
      <c r="G5255" s="257">
        <v>179</v>
      </c>
      <c r="I5255" s="257">
        <v>14558.49</v>
      </c>
    </row>
    <row r="5256" spans="3:9" x14ac:dyDescent="0.2">
      <c r="C5256" s="255">
        <v>46036</v>
      </c>
      <c r="D5256" s="256" t="s">
        <v>11622</v>
      </c>
      <c r="E5256" s="256" t="s">
        <v>11623</v>
      </c>
      <c r="F5256" s="256" t="s">
        <v>11620</v>
      </c>
      <c r="G5256" s="257">
        <v>1400</v>
      </c>
      <c r="I5256" s="257">
        <v>13158.49</v>
      </c>
    </row>
    <row r="5257" spans="3:9" x14ac:dyDescent="0.2">
      <c r="C5257" s="255">
        <v>46040</v>
      </c>
      <c r="D5257" s="256" t="s">
        <v>11624</v>
      </c>
      <c r="E5257" s="256" t="s">
        <v>11625</v>
      </c>
      <c r="F5257" s="256" t="s">
        <v>11626</v>
      </c>
      <c r="G5257" s="257">
        <v>70</v>
      </c>
      <c r="I5257" s="257">
        <v>13088.49</v>
      </c>
    </row>
    <row r="5258" spans="3:9" x14ac:dyDescent="0.2">
      <c r="C5258" s="255">
        <v>46040</v>
      </c>
      <c r="D5258" s="256" t="s">
        <v>11627</v>
      </c>
      <c r="E5258" s="256" t="s">
        <v>11628</v>
      </c>
      <c r="F5258" s="256" t="s">
        <v>11626</v>
      </c>
      <c r="G5258" s="257">
        <v>750</v>
      </c>
      <c r="I5258" s="257">
        <v>12338.49</v>
      </c>
    </row>
    <row r="5259" spans="3:9" x14ac:dyDescent="0.2">
      <c r="C5259" s="255">
        <v>46040</v>
      </c>
      <c r="D5259" s="256" t="s">
        <v>11629</v>
      </c>
      <c r="E5259" s="256" t="s">
        <v>11630</v>
      </c>
      <c r="F5259" s="256" t="s">
        <v>11626</v>
      </c>
      <c r="G5259" s="257">
        <v>750</v>
      </c>
      <c r="I5259" s="257">
        <v>11588.49</v>
      </c>
    </row>
    <row r="5260" spans="3:9" x14ac:dyDescent="0.2">
      <c r="C5260" s="255">
        <v>46040</v>
      </c>
      <c r="D5260" s="256" t="s">
        <v>11631</v>
      </c>
      <c r="E5260" s="256" t="s">
        <v>11632</v>
      </c>
      <c r="F5260" s="256" t="s">
        <v>11626</v>
      </c>
      <c r="G5260" s="257">
        <v>300</v>
      </c>
      <c r="I5260" s="257">
        <v>11288.49</v>
      </c>
    </row>
    <row r="5261" spans="3:9" x14ac:dyDescent="0.2">
      <c r="C5261" s="255">
        <v>46040</v>
      </c>
      <c r="D5261" s="256" t="s">
        <v>11633</v>
      </c>
      <c r="E5261" s="256" t="s">
        <v>11634</v>
      </c>
      <c r="F5261" s="256" t="s">
        <v>11626</v>
      </c>
      <c r="G5261" s="257">
        <v>1750</v>
      </c>
      <c r="I5261" s="257">
        <v>9538.49</v>
      </c>
    </row>
    <row r="5262" spans="3:9" x14ac:dyDescent="0.2">
      <c r="C5262" s="255">
        <v>46040</v>
      </c>
      <c r="D5262" s="256" t="s">
        <v>11635</v>
      </c>
      <c r="E5262" s="256" t="s">
        <v>11636</v>
      </c>
      <c r="F5262" s="256" t="s">
        <v>11626</v>
      </c>
      <c r="G5262" s="257">
        <v>500</v>
      </c>
      <c r="I5262" s="257">
        <v>9038.49</v>
      </c>
    </row>
    <row r="5263" spans="3:9" x14ac:dyDescent="0.2">
      <c r="C5263" s="255">
        <v>46040</v>
      </c>
      <c r="D5263" s="256" t="s">
        <v>11637</v>
      </c>
      <c r="E5263" s="256" t="s">
        <v>11638</v>
      </c>
      <c r="F5263" s="256" t="s">
        <v>11626</v>
      </c>
      <c r="G5263" s="257">
        <v>70</v>
      </c>
      <c r="I5263" s="257">
        <v>8968.49</v>
      </c>
    </row>
    <row r="5264" spans="3:9" x14ac:dyDescent="0.2">
      <c r="C5264" s="255">
        <v>46041</v>
      </c>
      <c r="D5264" s="256" t="s">
        <v>11639</v>
      </c>
      <c r="E5264" s="256" t="s">
        <v>11640</v>
      </c>
      <c r="F5264" s="256" t="s">
        <v>11641</v>
      </c>
      <c r="G5264" s="257">
        <v>64</v>
      </c>
      <c r="I5264" s="257">
        <v>8904.49</v>
      </c>
    </row>
    <row r="5265" spans="3:10" x14ac:dyDescent="0.2">
      <c r="C5265" s="255">
        <v>46042</v>
      </c>
      <c r="D5265" s="256" t="s">
        <v>11642</v>
      </c>
      <c r="E5265" s="256" t="s">
        <v>11643</v>
      </c>
      <c r="F5265" s="256" t="s">
        <v>11644</v>
      </c>
      <c r="G5265" s="257">
        <v>95</v>
      </c>
      <c r="I5265" s="257">
        <v>8809.49</v>
      </c>
    </row>
    <row r="5266" spans="3:10" x14ac:dyDescent="0.2">
      <c r="C5266" s="255">
        <v>46042</v>
      </c>
      <c r="D5266" s="256" t="s">
        <v>11645</v>
      </c>
      <c r="E5266" s="256" t="s">
        <v>11646</v>
      </c>
      <c r="F5266" s="256" t="s">
        <v>11644</v>
      </c>
      <c r="G5266" s="257">
        <v>48</v>
      </c>
      <c r="I5266" s="257">
        <v>8761.49</v>
      </c>
    </row>
    <row r="5267" spans="3:10" x14ac:dyDescent="0.2">
      <c r="C5267" s="255">
        <v>46042</v>
      </c>
      <c r="D5267" s="256" t="s">
        <v>11647</v>
      </c>
      <c r="E5267" s="256" t="s">
        <v>11648</v>
      </c>
      <c r="F5267" s="256" t="s">
        <v>11644</v>
      </c>
      <c r="G5267" s="257">
        <v>35</v>
      </c>
      <c r="I5267" s="257">
        <v>8726.49</v>
      </c>
    </row>
    <row r="5268" spans="3:10" x14ac:dyDescent="0.2">
      <c r="C5268" s="255">
        <v>46042</v>
      </c>
      <c r="D5268" s="256" t="s">
        <v>11649</v>
      </c>
      <c r="E5268" s="256" t="s">
        <v>11650</v>
      </c>
      <c r="F5268" s="256" t="s">
        <v>11644</v>
      </c>
      <c r="G5268" s="257">
        <v>1225</v>
      </c>
      <c r="I5268" s="257">
        <v>7501.49</v>
      </c>
    </row>
    <row r="5269" spans="3:10" x14ac:dyDescent="0.2">
      <c r="C5269" s="255">
        <v>46042</v>
      </c>
      <c r="D5269" s="256" t="s">
        <v>11651</v>
      </c>
      <c r="E5269" s="256" t="s">
        <v>11652</v>
      </c>
      <c r="F5269" s="256" t="s">
        <v>11644</v>
      </c>
      <c r="G5269" s="257">
        <v>70</v>
      </c>
      <c r="I5269" s="257">
        <v>7431.49</v>
      </c>
    </row>
    <row r="5270" spans="3:10" x14ac:dyDescent="0.2">
      <c r="C5270" s="255">
        <v>46044</v>
      </c>
      <c r="D5270" s="256" t="s">
        <v>11653</v>
      </c>
      <c r="E5270" s="256" t="s">
        <v>11654</v>
      </c>
      <c r="F5270" s="256" t="s">
        <v>11655</v>
      </c>
      <c r="G5270" s="257">
        <v>38</v>
      </c>
      <c r="I5270" s="257">
        <v>7393.49</v>
      </c>
    </row>
    <row r="5271" spans="3:10" x14ac:dyDescent="0.2">
      <c r="C5271" s="255">
        <v>46045</v>
      </c>
      <c r="D5271" s="256" t="s">
        <v>11656</v>
      </c>
      <c r="E5271" s="256" t="s">
        <v>11657</v>
      </c>
      <c r="F5271" s="256" t="s">
        <v>11658</v>
      </c>
      <c r="G5271" s="257">
        <v>1950</v>
      </c>
      <c r="I5271" s="257">
        <v>5443.49</v>
      </c>
    </row>
    <row r="5272" spans="3:10" x14ac:dyDescent="0.2">
      <c r="C5272" s="255">
        <v>46047</v>
      </c>
      <c r="D5272" s="256" t="s">
        <v>6692</v>
      </c>
      <c r="E5272" s="256" t="s">
        <v>335</v>
      </c>
      <c r="F5272" s="256" t="s">
        <v>11659</v>
      </c>
      <c r="H5272" s="257">
        <v>1950</v>
      </c>
      <c r="I5272" s="257">
        <v>7393.49</v>
      </c>
    </row>
    <row r="5273" spans="3:10" x14ac:dyDescent="0.2">
      <c r="C5273" s="255">
        <v>46048</v>
      </c>
      <c r="D5273" s="256" t="s">
        <v>11660</v>
      </c>
      <c r="E5273" s="256" t="s">
        <v>11661</v>
      </c>
      <c r="F5273" s="256" t="s">
        <v>11662</v>
      </c>
      <c r="G5273" s="257">
        <v>200</v>
      </c>
      <c r="I5273" s="257">
        <v>7193.49</v>
      </c>
    </row>
    <row r="5274" spans="3:10" x14ac:dyDescent="0.2">
      <c r="C5274" s="255">
        <v>46049</v>
      </c>
      <c r="D5274" s="256" t="s">
        <v>11663</v>
      </c>
      <c r="E5274" s="256" t="s">
        <v>11664</v>
      </c>
      <c r="F5274" s="256" t="s">
        <v>11665</v>
      </c>
      <c r="G5274" s="257">
        <v>520</v>
      </c>
      <c r="I5274" s="257">
        <v>6673.49</v>
      </c>
    </row>
    <row r="5275" spans="3:10" x14ac:dyDescent="0.2">
      <c r="C5275" s="255">
        <v>46049</v>
      </c>
      <c r="D5275" s="256" t="s">
        <v>11666</v>
      </c>
      <c r="E5275" s="256" t="s">
        <v>11667</v>
      </c>
      <c r="F5275" s="256" t="s">
        <v>11665</v>
      </c>
      <c r="G5275" s="257">
        <v>26</v>
      </c>
      <c r="I5275" s="257">
        <v>6647.49</v>
      </c>
    </row>
    <row r="5276" spans="3:10" x14ac:dyDescent="0.2">
      <c r="C5276" s="255">
        <v>46049</v>
      </c>
      <c r="D5276" s="256" t="s">
        <v>11668</v>
      </c>
      <c r="E5276" s="256" t="s">
        <v>11669</v>
      </c>
      <c r="F5276" s="256" t="s">
        <v>11665</v>
      </c>
      <c r="G5276" s="257">
        <v>40</v>
      </c>
      <c r="I5276" s="257">
        <v>6607.49</v>
      </c>
    </row>
    <row r="5277" spans="3:10" x14ac:dyDescent="0.2">
      <c r="C5277" s="255">
        <v>46050</v>
      </c>
      <c r="D5277" s="256" t="s">
        <v>11670</v>
      </c>
      <c r="E5277" s="256" t="s">
        <v>11671</v>
      </c>
      <c r="F5277" s="256" t="s">
        <v>11672</v>
      </c>
      <c r="G5277" s="257">
        <v>71</v>
      </c>
      <c r="I5277" s="257">
        <v>6536.49</v>
      </c>
    </row>
    <row r="5278" spans="3:10" x14ac:dyDescent="0.2">
      <c r="C5278" s="255">
        <v>46051</v>
      </c>
      <c r="D5278" s="256" t="s">
        <v>11673</v>
      </c>
      <c r="E5278" s="256" t="s">
        <v>11674</v>
      </c>
      <c r="F5278" s="256" t="s">
        <v>11675</v>
      </c>
      <c r="H5278" s="257">
        <v>2000</v>
      </c>
      <c r="I5278" s="257">
        <v>8536.49</v>
      </c>
      <c r="J5278" s="256" t="s">
        <v>330</v>
      </c>
    </row>
    <row r="5279" spans="3:10" x14ac:dyDescent="0.2">
      <c r="C5279" s="255">
        <v>46051</v>
      </c>
      <c r="D5279" s="256" t="s">
        <v>8304</v>
      </c>
      <c r="E5279" s="256" t="s">
        <v>11676</v>
      </c>
      <c r="F5279" s="256" t="s">
        <v>11675</v>
      </c>
      <c r="H5279" s="257">
        <v>190209</v>
      </c>
      <c r="I5279" s="257">
        <v>198745.49</v>
      </c>
      <c r="J5279" s="256" t="s">
        <v>330</v>
      </c>
    </row>
    <row r="5280" spans="3:10" x14ac:dyDescent="0.2">
      <c r="C5280" s="255">
        <v>46051</v>
      </c>
      <c r="D5280" s="256" t="s">
        <v>11677</v>
      </c>
      <c r="E5280" s="256" t="s">
        <v>11678</v>
      </c>
      <c r="F5280" s="256" t="s">
        <v>11675</v>
      </c>
      <c r="G5280" s="257">
        <v>50</v>
      </c>
      <c r="I5280" s="257">
        <v>198695.49</v>
      </c>
    </row>
    <row r="5281" spans="3:10" x14ac:dyDescent="0.2">
      <c r="C5281" s="255">
        <v>46051</v>
      </c>
      <c r="D5281" s="256" t="s">
        <v>11679</v>
      </c>
      <c r="E5281" s="256" t="s">
        <v>11680</v>
      </c>
      <c r="F5281" s="256" t="s">
        <v>11675</v>
      </c>
      <c r="H5281" s="257">
        <v>2000</v>
      </c>
      <c r="I5281" s="257">
        <v>200695.49</v>
      </c>
      <c r="J5281" s="256" t="s">
        <v>330</v>
      </c>
    </row>
    <row r="5282" spans="3:10" x14ac:dyDescent="0.2">
      <c r="C5282" s="255">
        <v>46051</v>
      </c>
      <c r="D5282" s="256" t="s">
        <v>11681</v>
      </c>
      <c r="E5282" s="256" t="s">
        <v>11682</v>
      </c>
      <c r="F5282" s="256" t="s">
        <v>11675</v>
      </c>
      <c r="G5282" s="257">
        <v>71</v>
      </c>
      <c r="I5282" s="257">
        <v>200624.49</v>
      </c>
    </row>
    <row r="5283" spans="3:10" x14ac:dyDescent="0.2">
      <c r="C5283" s="255">
        <v>46054</v>
      </c>
      <c r="D5283" s="256" t="s">
        <v>11683</v>
      </c>
      <c r="E5283" s="256" t="s">
        <v>11684</v>
      </c>
      <c r="F5283" s="256" t="s">
        <v>11685</v>
      </c>
      <c r="G5283" s="257">
        <v>9460</v>
      </c>
      <c r="I5283" s="257">
        <v>191164.49</v>
      </c>
    </row>
    <row r="5284" spans="3:10" x14ac:dyDescent="0.2">
      <c r="C5284" s="255">
        <v>46056</v>
      </c>
      <c r="D5284" s="256" t="s">
        <v>11686</v>
      </c>
      <c r="E5284" s="256" t="s">
        <v>11687</v>
      </c>
      <c r="F5284" s="256" t="s">
        <v>11688</v>
      </c>
      <c r="H5284" s="257">
        <v>20</v>
      </c>
      <c r="I5284" s="257">
        <v>191184.49</v>
      </c>
    </row>
    <row r="5285" spans="3:10" x14ac:dyDescent="0.2">
      <c r="C5285" s="255">
        <v>46057</v>
      </c>
      <c r="D5285" s="256" t="s">
        <v>11689</v>
      </c>
      <c r="E5285" s="256" t="s">
        <v>11690</v>
      </c>
      <c r="F5285" s="256" t="s">
        <v>11691</v>
      </c>
      <c r="H5285" s="257">
        <v>3</v>
      </c>
      <c r="I5285" s="257">
        <v>191187.49</v>
      </c>
    </row>
    <row r="5286" spans="3:10" x14ac:dyDescent="0.2">
      <c r="C5286" s="255">
        <v>46057</v>
      </c>
      <c r="D5286" s="256" t="s">
        <v>11692</v>
      </c>
      <c r="E5286" s="256" t="s">
        <v>11693</v>
      </c>
      <c r="F5286" s="256" t="s">
        <v>11691</v>
      </c>
      <c r="G5286" s="257">
        <v>40</v>
      </c>
      <c r="I5286" s="257">
        <v>191147.49</v>
      </c>
    </row>
    <row r="5287" spans="3:10" x14ac:dyDescent="0.2">
      <c r="C5287" s="255">
        <v>46057</v>
      </c>
      <c r="D5287" s="256" t="s">
        <v>11694</v>
      </c>
      <c r="E5287" s="256" t="s">
        <v>11695</v>
      </c>
      <c r="F5287" s="256" t="s">
        <v>11691</v>
      </c>
      <c r="G5287" s="257">
        <v>35000</v>
      </c>
      <c r="I5287" s="257">
        <v>156147.49</v>
      </c>
    </row>
    <row r="5288" spans="3:10" x14ac:dyDescent="0.2">
      <c r="C5288" s="255">
        <v>46057</v>
      </c>
      <c r="D5288" s="256" t="s">
        <v>11696</v>
      </c>
      <c r="E5288" s="256" t="s">
        <v>11697</v>
      </c>
      <c r="F5288" s="256" t="s">
        <v>11691</v>
      </c>
      <c r="G5288" s="257">
        <v>50000</v>
      </c>
      <c r="I5288" s="257">
        <v>106147.49</v>
      </c>
    </row>
    <row r="5289" spans="3:10" x14ac:dyDescent="0.2">
      <c r="C5289" s="255">
        <v>46058</v>
      </c>
      <c r="D5289" s="256" t="s">
        <v>11698</v>
      </c>
      <c r="E5289" s="256" t="s">
        <v>11699</v>
      </c>
      <c r="F5289" s="256" t="s">
        <v>11700</v>
      </c>
      <c r="H5289" s="257">
        <v>600</v>
      </c>
      <c r="I5289" s="257">
        <v>106747.49</v>
      </c>
      <c r="J5289" s="256" t="s">
        <v>330</v>
      </c>
    </row>
    <row r="5290" spans="3:10" x14ac:dyDescent="0.2">
      <c r="C5290" s="255">
        <v>46058</v>
      </c>
      <c r="D5290" s="256" t="s">
        <v>11701</v>
      </c>
      <c r="E5290" s="256" t="s">
        <v>11702</v>
      </c>
      <c r="F5290" s="256" t="s">
        <v>11700</v>
      </c>
      <c r="G5290" s="257">
        <v>36</v>
      </c>
      <c r="I5290" s="257">
        <v>106711.49</v>
      </c>
    </row>
    <row r="5291" spans="3:10" x14ac:dyDescent="0.2">
      <c r="C5291" s="255">
        <v>46058</v>
      </c>
      <c r="D5291" s="256" t="s">
        <v>11703</v>
      </c>
      <c r="E5291" s="256" t="s">
        <v>11704</v>
      </c>
      <c r="F5291" s="256" t="s">
        <v>11700</v>
      </c>
      <c r="G5291" s="257">
        <v>142</v>
      </c>
      <c r="I5291" s="257">
        <v>106569.49</v>
      </c>
    </row>
    <row r="5292" spans="3:10" x14ac:dyDescent="0.2">
      <c r="C5292" s="255">
        <v>46058</v>
      </c>
      <c r="D5292" s="256" t="s">
        <v>11705</v>
      </c>
      <c r="E5292" s="256" t="s">
        <v>11706</v>
      </c>
      <c r="F5292" s="256" t="s">
        <v>11700</v>
      </c>
      <c r="G5292" s="257">
        <v>309.25</v>
      </c>
      <c r="I5292" s="257">
        <v>106260.24</v>
      </c>
    </row>
    <row r="5293" spans="3:10" x14ac:dyDescent="0.2">
      <c r="C5293" s="255">
        <v>46058</v>
      </c>
      <c r="D5293" s="256" t="s">
        <v>11707</v>
      </c>
      <c r="E5293" s="256" t="s">
        <v>11708</v>
      </c>
      <c r="F5293" s="256" t="s">
        <v>11700</v>
      </c>
      <c r="G5293" s="257">
        <v>86</v>
      </c>
      <c r="I5293" s="257">
        <v>106174.24</v>
      </c>
    </row>
    <row r="5294" spans="3:10" x14ac:dyDescent="0.2">
      <c r="C5294" s="255">
        <v>46059</v>
      </c>
      <c r="D5294" s="256" t="s">
        <v>11709</v>
      </c>
      <c r="E5294" s="256" t="s">
        <v>11710</v>
      </c>
      <c r="F5294" s="256" t="s">
        <v>11711</v>
      </c>
      <c r="G5294" s="257">
        <v>40</v>
      </c>
      <c r="I5294" s="257">
        <v>106134.24</v>
      </c>
    </row>
    <row r="5295" spans="3:10" x14ac:dyDescent="0.2">
      <c r="C5295" s="255">
        <v>46059</v>
      </c>
      <c r="D5295" s="256" t="s">
        <v>11712</v>
      </c>
      <c r="E5295" s="256" t="s">
        <v>11713</v>
      </c>
      <c r="F5295" s="256" t="s">
        <v>11711</v>
      </c>
      <c r="G5295" s="257">
        <v>20</v>
      </c>
      <c r="I5295" s="257">
        <v>106114.24000000001</v>
      </c>
    </row>
    <row r="5296" spans="3:10" x14ac:dyDescent="0.2">
      <c r="C5296" s="255">
        <v>46059</v>
      </c>
      <c r="D5296" s="256" t="s">
        <v>11714</v>
      </c>
      <c r="E5296" s="256" t="s">
        <v>11715</v>
      </c>
      <c r="F5296" s="256" t="s">
        <v>11711</v>
      </c>
      <c r="G5296" s="257">
        <v>121</v>
      </c>
      <c r="I5296" s="257">
        <v>105993.24</v>
      </c>
    </row>
    <row r="5297" spans="3:9" x14ac:dyDescent="0.2">
      <c r="C5297" s="255">
        <v>46059</v>
      </c>
      <c r="D5297" s="256" t="s">
        <v>11716</v>
      </c>
      <c r="E5297" s="256" t="s">
        <v>11717</v>
      </c>
      <c r="F5297" s="256" t="s">
        <v>11711</v>
      </c>
      <c r="G5297" s="257">
        <v>75</v>
      </c>
      <c r="I5297" s="257">
        <v>105918.24</v>
      </c>
    </row>
    <row r="5298" spans="3:9" x14ac:dyDescent="0.2">
      <c r="C5298" s="255">
        <v>46060</v>
      </c>
      <c r="D5298" s="256" t="s">
        <v>11718</v>
      </c>
      <c r="E5298" s="256" t="s">
        <v>11719</v>
      </c>
      <c r="F5298" s="256" t="s">
        <v>11720</v>
      </c>
      <c r="G5298" s="257">
        <v>28</v>
      </c>
      <c r="I5298" s="257">
        <v>105890.24000000001</v>
      </c>
    </row>
    <row r="5299" spans="3:9" x14ac:dyDescent="0.2">
      <c r="C5299" s="255">
        <v>46061</v>
      </c>
      <c r="D5299" s="256" t="s">
        <v>11721</v>
      </c>
      <c r="E5299" s="256" t="s">
        <v>11722</v>
      </c>
      <c r="F5299" s="256" t="s">
        <v>11723</v>
      </c>
      <c r="G5299" s="257">
        <v>47333</v>
      </c>
      <c r="I5299" s="257">
        <v>58557.24</v>
      </c>
    </row>
    <row r="5300" spans="3:9" x14ac:dyDescent="0.2">
      <c r="C5300" s="255">
        <v>46061</v>
      </c>
      <c r="D5300" s="256" t="s">
        <v>11724</v>
      </c>
      <c r="E5300" s="256" t="s">
        <v>11725</v>
      </c>
      <c r="F5300" s="256" t="s">
        <v>11723</v>
      </c>
      <c r="H5300" s="257">
        <v>1</v>
      </c>
      <c r="I5300" s="257">
        <v>58558.239999999998</v>
      </c>
    </row>
    <row r="5301" spans="3:9" x14ac:dyDescent="0.2">
      <c r="C5301" s="255">
        <v>46063</v>
      </c>
      <c r="D5301" s="256" t="s">
        <v>11726</v>
      </c>
      <c r="E5301" s="256" t="s">
        <v>11727</v>
      </c>
      <c r="F5301" s="256" t="s">
        <v>11728</v>
      </c>
      <c r="G5301" s="257">
        <v>57</v>
      </c>
      <c r="I5301" s="257">
        <v>58501.24</v>
      </c>
    </row>
    <row r="5302" spans="3:9" x14ac:dyDescent="0.2">
      <c r="C5302" s="255">
        <v>46064</v>
      </c>
      <c r="D5302" s="256" t="s">
        <v>11729</v>
      </c>
      <c r="E5302" s="256" t="s">
        <v>11730</v>
      </c>
      <c r="F5302" s="256" t="s">
        <v>11731</v>
      </c>
      <c r="G5302" s="257">
        <v>100</v>
      </c>
      <c r="I5302" s="257">
        <v>58401.24</v>
      </c>
    </row>
    <row r="5303" spans="3:9" x14ac:dyDescent="0.2">
      <c r="C5303" s="255">
        <v>46064</v>
      </c>
      <c r="D5303" s="256" t="s">
        <v>11732</v>
      </c>
      <c r="E5303" s="256" t="s">
        <v>11733</v>
      </c>
      <c r="F5303" s="256" t="s">
        <v>11731</v>
      </c>
      <c r="G5303" s="257">
        <v>49</v>
      </c>
      <c r="I5303" s="257">
        <v>58352.24</v>
      </c>
    </row>
    <row r="5304" spans="3:9" x14ac:dyDescent="0.2">
      <c r="C5304" s="255">
        <v>46065</v>
      </c>
      <c r="D5304" s="256" t="s">
        <v>11734</v>
      </c>
      <c r="E5304" s="256" t="s">
        <v>11735</v>
      </c>
      <c r="F5304" s="256" t="s">
        <v>11736</v>
      </c>
      <c r="G5304" s="257">
        <v>999</v>
      </c>
      <c r="I5304" s="257">
        <v>57353.24</v>
      </c>
    </row>
    <row r="5305" spans="3:9" x14ac:dyDescent="0.2">
      <c r="C5305" s="255">
        <v>46066</v>
      </c>
      <c r="D5305" s="256" t="s">
        <v>11737</v>
      </c>
      <c r="E5305" s="256" t="s">
        <v>11738</v>
      </c>
      <c r="F5305" s="256" t="s">
        <v>11739</v>
      </c>
      <c r="G5305" s="257">
        <v>53</v>
      </c>
      <c r="I5305" s="257">
        <v>57300.24</v>
      </c>
    </row>
    <row r="5306" spans="3:9" x14ac:dyDescent="0.2">
      <c r="C5306" s="255">
        <v>46066</v>
      </c>
      <c r="D5306" s="256" t="s">
        <v>11740</v>
      </c>
      <c r="E5306" s="256" t="s">
        <v>11741</v>
      </c>
      <c r="F5306" s="256" t="s">
        <v>11739</v>
      </c>
      <c r="G5306" s="257">
        <v>598</v>
      </c>
      <c r="I5306" s="257">
        <v>56702.239999999998</v>
      </c>
    </row>
    <row r="5307" spans="3:9" x14ac:dyDescent="0.2">
      <c r="C5307" s="255">
        <v>46067</v>
      </c>
      <c r="D5307" s="256" t="s">
        <v>11495</v>
      </c>
      <c r="E5307" s="256" t="s">
        <v>11742</v>
      </c>
      <c r="F5307" s="256" t="s">
        <v>11743</v>
      </c>
      <c r="G5307" s="257">
        <v>179</v>
      </c>
      <c r="I5307" s="257">
        <v>56523.24</v>
      </c>
    </row>
    <row r="5308" spans="3:9" x14ac:dyDescent="0.2">
      <c r="C5308" s="255">
        <v>46067</v>
      </c>
      <c r="D5308" s="256" t="s">
        <v>11744</v>
      </c>
      <c r="E5308" s="256" t="s">
        <v>11745</v>
      </c>
      <c r="F5308" s="256" t="s">
        <v>11743</v>
      </c>
      <c r="G5308" s="257">
        <v>200</v>
      </c>
      <c r="I5308" s="257">
        <v>56323.24</v>
      </c>
    </row>
    <row r="5309" spans="3:9" x14ac:dyDescent="0.2">
      <c r="C5309" s="255">
        <v>46067</v>
      </c>
      <c r="D5309" s="256" t="s">
        <v>11746</v>
      </c>
      <c r="E5309" s="256" t="s">
        <v>11747</v>
      </c>
      <c r="F5309" s="256" t="s">
        <v>11743</v>
      </c>
      <c r="G5309" s="257">
        <v>334</v>
      </c>
      <c r="I5309" s="257">
        <v>55989.24</v>
      </c>
    </row>
    <row r="5310" spans="3:9" x14ac:dyDescent="0.2">
      <c r="C5310" s="255">
        <v>46067</v>
      </c>
      <c r="D5310" s="256" t="s">
        <v>11748</v>
      </c>
      <c r="E5310" s="256" t="s">
        <v>11749</v>
      </c>
      <c r="F5310" s="256" t="s">
        <v>11743</v>
      </c>
      <c r="G5310" s="257">
        <v>61</v>
      </c>
      <c r="I5310" s="257">
        <v>55928.24</v>
      </c>
    </row>
    <row r="5311" spans="3:9" x14ac:dyDescent="0.2">
      <c r="C5311" s="255">
        <v>46067</v>
      </c>
      <c r="D5311" s="256" t="s">
        <v>11750</v>
      </c>
      <c r="E5311" s="256" t="s">
        <v>11751</v>
      </c>
      <c r="F5311" s="256" t="s">
        <v>11743</v>
      </c>
      <c r="G5311" s="257">
        <v>120</v>
      </c>
      <c r="I5311" s="257">
        <v>55808.24</v>
      </c>
    </row>
    <row r="5312" spans="3:9" x14ac:dyDescent="0.2">
      <c r="C5312" s="255">
        <v>46067</v>
      </c>
      <c r="D5312" s="256" t="s">
        <v>11752</v>
      </c>
      <c r="E5312" s="256" t="s">
        <v>11753</v>
      </c>
      <c r="F5312" s="256" t="s">
        <v>11743</v>
      </c>
      <c r="G5312" s="257">
        <v>5</v>
      </c>
      <c r="I5312" s="257">
        <v>55803.24</v>
      </c>
    </row>
    <row r="5313" spans="3:9" x14ac:dyDescent="0.2">
      <c r="C5313" s="255">
        <v>46067</v>
      </c>
      <c r="D5313" s="256" t="s">
        <v>11754</v>
      </c>
      <c r="E5313" s="256" t="s">
        <v>11755</v>
      </c>
      <c r="F5313" s="256" t="s">
        <v>11743</v>
      </c>
      <c r="G5313" s="257">
        <v>30</v>
      </c>
      <c r="I5313" s="257">
        <v>55773.24</v>
      </c>
    </row>
    <row r="5314" spans="3:9" x14ac:dyDescent="0.2">
      <c r="C5314" s="255">
        <v>46068</v>
      </c>
      <c r="D5314" s="256" t="s">
        <v>11756</v>
      </c>
      <c r="E5314" s="256" t="s">
        <v>11757</v>
      </c>
      <c r="F5314" s="256" t="s">
        <v>11758</v>
      </c>
      <c r="G5314" s="257">
        <v>581</v>
      </c>
      <c r="I5314" s="257">
        <v>55192.24</v>
      </c>
    </row>
    <row r="5315" spans="3:9" x14ac:dyDescent="0.2">
      <c r="C5315" s="255">
        <v>46068</v>
      </c>
      <c r="D5315" s="256" t="s">
        <v>11759</v>
      </c>
      <c r="E5315" s="256" t="s">
        <v>11760</v>
      </c>
      <c r="F5315" s="256" t="s">
        <v>11758</v>
      </c>
      <c r="G5315" s="257">
        <v>1200</v>
      </c>
      <c r="I5315" s="257">
        <v>53992.24</v>
      </c>
    </row>
    <row r="5316" spans="3:9" x14ac:dyDescent="0.2">
      <c r="C5316" s="255">
        <v>46069</v>
      </c>
      <c r="D5316" s="256" t="s">
        <v>11761</v>
      </c>
      <c r="E5316" s="256" t="s">
        <v>11762</v>
      </c>
      <c r="F5316" s="256" t="s">
        <v>11763</v>
      </c>
      <c r="G5316" s="257">
        <v>65</v>
      </c>
      <c r="I5316" s="257">
        <v>53927.24</v>
      </c>
    </row>
    <row r="5317" spans="3:9" x14ac:dyDescent="0.2">
      <c r="C5317" s="255">
        <v>46069</v>
      </c>
      <c r="D5317" s="256" t="s">
        <v>11764</v>
      </c>
      <c r="E5317" s="256" t="s">
        <v>11765</v>
      </c>
      <c r="F5317" s="256" t="s">
        <v>11763</v>
      </c>
      <c r="H5317" s="257">
        <v>581</v>
      </c>
      <c r="I5317" s="257">
        <v>54508.24</v>
      </c>
    </row>
    <row r="5318" spans="3:9" x14ac:dyDescent="0.2">
      <c r="C5318" s="255">
        <v>46069</v>
      </c>
      <c r="D5318" s="256" t="s">
        <v>11766</v>
      </c>
      <c r="E5318" s="256" t="s">
        <v>11767</v>
      </c>
      <c r="F5318" s="256" t="s">
        <v>11763</v>
      </c>
      <c r="H5318" s="257">
        <v>334</v>
      </c>
      <c r="I5318" s="257">
        <v>54842.239999999998</v>
      </c>
    </row>
    <row r="5319" spans="3:9" x14ac:dyDescent="0.2">
      <c r="C5319" s="255">
        <v>46070</v>
      </c>
      <c r="D5319" s="256" t="s">
        <v>11768</v>
      </c>
      <c r="E5319" s="256" t="s">
        <v>11769</v>
      </c>
      <c r="F5319" s="256" t="s">
        <v>11770</v>
      </c>
      <c r="G5319" s="257">
        <v>45</v>
      </c>
      <c r="I5319" s="257">
        <v>54797.24</v>
      </c>
    </row>
    <row r="5320" spans="3:9" x14ac:dyDescent="0.2">
      <c r="C5320" s="255">
        <v>46071</v>
      </c>
      <c r="D5320" s="256" t="s">
        <v>11771</v>
      </c>
      <c r="E5320" s="256" t="s">
        <v>11772</v>
      </c>
      <c r="F5320" s="256" t="s">
        <v>11773</v>
      </c>
      <c r="G5320" s="257">
        <v>51</v>
      </c>
      <c r="I5320" s="257">
        <v>54746.239999999998</v>
      </c>
    </row>
    <row r="5321" spans="3:9" x14ac:dyDescent="0.2">
      <c r="C5321" s="255">
        <v>46071</v>
      </c>
      <c r="D5321" s="256" t="s">
        <v>11774</v>
      </c>
      <c r="E5321" s="256" t="s">
        <v>11775</v>
      </c>
      <c r="F5321" s="256" t="s">
        <v>11773</v>
      </c>
      <c r="G5321" s="257">
        <v>20</v>
      </c>
      <c r="I5321" s="257">
        <v>54726.239999999998</v>
      </c>
    </row>
    <row r="5322" spans="3:9" x14ac:dyDescent="0.2">
      <c r="C5322" s="255">
        <v>46071</v>
      </c>
      <c r="D5322" s="256" t="s">
        <v>11776</v>
      </c>
      <c r="E5322" s="256" t="s">
        <v>11777</v>
      </c>
      <c r="F5322" s="256" t="s">
        <v>11773</v>
      </c>
      <c r="G5322" s="257">
        <v>45</v>
      </c>
      <c r="I5322" s="257">
        <v>54681.24</v>
      </c>
    </row>
    <row r="5323" spans="3:9" x14ac:dyDescent="0.2">
      <c r="C5323" s="255">
        <v>46071</v>
      </c>
      <c r="D5323" s="256" t="s">
        <v>11778</v>
      </c>
      <c r="E5323" s="256" t="s">
        <v>11779</v>
      </c>
      <c r="F5323" s="256" t="s">
        <v>11773</v>
      </c>
      <c r="G5323" s="257">
        <v>39</v>
      </c>
      <c r="I5323" s="257">
        <v>54642.239999999998</v>
      </c>
    </row>
    <row r="5324" spans="3:9" x14ac:dyDescent="0.2">
      <c r="C5324" s="255">
        <v>46072</v>
      </c>
      <c r="D5324" s="256" t="s">
        <v>11780</v>
      </c>
      <c r="E5324" s="256" t="s">
        <v>11781</v>
      </c>
      <c r="F5324" s="256" t="s">
        <v>11782</v>
      </c>
      <c r="G5324" s="257">
        <v>39</v>
      </c>
      <c r="I5324" s="257">
        <v>54603.24</v>
      </c>
    </row>
    <row r="5325" spans="3:9" x14ac:dyDescent="0.2">
      <c r="C5325" s="255">
        <v>46072</v>
      </c>
      <c r="D5325" s="256" t="s">
        <v>11783</v>
      </c>
      <c r="E5325" s="256" t="s">
        <v>11784</v>
      </c>
      <c r="F5325" s="256" t="s">
        <v>11782</v>
      </c>
      <c r="G5325" s="257">
        <v>4600</v>
      </c>
      <c r="I5325" s="257">
        <v>50003.24</v>
      </c>
    </row>
    <row r="5326" spans="3:9" x14ac:dyDescent="0.2">
      <c r="C5326" s="255">
        <v>46073</v>
      </c>
      <c r="D5326" s="256" t="s">
        <v>11785</v>
      </c>
      <c r="E5326" s="256" t="s">
        <v>11786</v>
      </c>
      <c r="F5326" s="256" t="s">
        <v>11787</v>
      </c>
      <c r="G5326" s="257">
        <v>20</v>
      </c>
      <c r="I5326" s="257">
        <v>49983.24</v>
      </c>
    </row>
    <row r="5327" spans="3:9" x14ac:dyDescent="0.2">
      <c r="C5327" s="255">
        <v>46073</v>
      </c>
      <c r="D5327" s="256" t="s">
        <v>11788</v>
      </c>
      <c r="E5327" s="256" t="s">
        <v>11789</v>
      </c>
      <c r="F5327" s="256" t="s">
        <v>11787</v>
      </c>
      <c r="G5327" s="257">
        <v>46</v>
      </c>
      <c r="I5327" s="257">
        <v>49937.24</v>
      </c>
    </row>
    <row r="5328" spans="3:9" x14ac:dyDescent="0.2">
      <c r="C5328" s="255">
        <v>46073</v>
      </c>
      <c r="D5328" s="256" t="s">
        <v>11790</v>
      </c>
      <c r="E5328" s="256" t="s">
        <v>11791</v>
      </c>
      <c r="F5328" s="256" t="s">
        <v>11787</v>
      </c>
      <c r="G5328" s="257">
        <v>30</v>
      </c>
      <c r="I5328" s="257">
        <v>49907.24</v>
      </c>
    </row>
    <row r="5329" spans="3:10" x14ac:dyDescent="0.2">
      <c r="C5329" s="255">
        <v>46074</v>
      </c>
      <c r="D5329" s="256" t="s">
        <v>11792</v>
      </c>
      <c r="E5329" s="256" t="s">
        <v>11793</v>
      </c>
      <c r="F5329" s="256" t="s">
        <v>11794</v>
      </c>
      <c r="G5329" s="257">
        <v>10</v>
      </c>
      <c r="I5329" s="257">
        <v>49897.24</v>
      </c>
    </row>
    <row r="5330" spans="3:10" x14ac:dyDescent="0.2">
      <c r="C5330" s="255">
        <v>46074</v>
      </c>
      <c r="D5330" s="256" t="s">
        <v>11795</v>
      </c>
      <c r="E5330" s="256" t="s">
        <v>11796</v>
      </c>
      <c r="F5330" s="256" t="s">
        <v>11794</v>
      </c>
      <c r="G5330" s="257">
        <v>83</v>
      </c>
      <c r="I5330" s="257">
        <v>49814.239999999998</v>
      </c>
    </row>
    <row r="5331" spans="3:10" x14ac:dyDescent="0.2">
      <c r="C5331" s="255">
        <v>46074</v>
      </c>
      <c r="D5331" s="256" t="s">
        <v>11797</v>
      </c>
      <c r="E5331" s="256" t="s">
        <v>11798</v>
      </c>
      <c r="F5331" s="256" t="s">
        <v>11794</v>
      </c>
      <c r="G5331" s="257">
        <v>199</v>
      </c>
      <c r="I5331" s="257">
        <v>49615.24</v>
      </c>
    </row>
    <row r="5332" spans="3:10" x14ac:dyDescent="0.2">
      <c r="C5332" s="255">
        <v>46074</v>
      </c>
      <c r="D5332" s="256" t="s">
        <v>11799</v>
      </c>
      <c r="E5332" s="256" t="s">
        <v>11800</v>
      </c>
      <c r="F5332" s="256" t="s">
        <v>11794</v>
      </c>
      <c r="G5332" s="257">
        <v>10</v>
      </c>
      <c r="I5332" s="257">
        <v>49605.24</v>
      </c>
    </row>
    <row r="5333" spans="3:10" x14ac:dyDescent="0.2">
      <c r="C5333" s="255">
        <v>46077</v>
      </c>
      <c r="D5333" s="256" t="s">
        <v>11801</v>
      </c>
      <c r="E5333" s="256" t="s">
        <v>11802</v>
      </c>
      <c r="F5333" s="256" t="s">
        <v>11803</v>
      </c>
      <c r="G5333" s="257">
        <v>41</v>
      </c>
      <c r="I5333" s="257">
        <v>49564.24</v>
      </c>
    </row>
    <row r="5334" spans="3:10" x14ac:dyDescent="0.2">
      <c r="C5334" s="255">
        <v>46078</v>
      </c>
      <c r="D5334" s="256" t="s">
        <v>11804</v>
      </c>
      <c r="E5334" s="256" t="s">
        <v>11805</v>
      </c>
      <c r="F5334" s="256" t="s">
        <v>11806</v>
      </c>
      <c r="G5334" s="257">
        <v>194</v>
      </c>
      <c r="I5334" s="257">
        <v>49370.239999999998</v>
      </c>
    </row>
    <row r="5335" spans="3:10" x14ac:dyDescent="0.2">
      <c r="C5335" s="255">
        <v>46078</v>
      </c>
      <c r="D5335" s="256" t="s">
        <v>11807</v>
      </c>
      <c r="E5335" s="256" t="s">
        <v>11808</v>
      </c>
      <c r="F5335" s="256" t="s">
        <v>11806</v>
      </c>
      <c r="G5335" s="257">
        <v>261</v>
      </c>
      <c r="I5335" s="257">
        <v>49109.24</v>
      </c>
    </row>
    <row r="5336" spans="3:10" x14ac:dyDescent="0.2">
      <c r="C5336" s="255">
        <v>46079</v>
      </c>
      <c r="D5336" s="256" t="s">
        <v>11809</v>
      </c>
      <c r="E5336" s="256" t="s">
        <v>11810</v>
      </c>
      <c r="F5336" s="256" t="s">
        <v>11811</v>
      </c>
      <c r="G5336" s="257">
        <v>59</v>
      </c>
      <c r="I5336" s="257">
        <v>49050.239999999998</v>
      </c>
    </row>
    <row r="5337" spans="3:10" x14ac:dyDescent="0.2">
      <c r="C5337" s="255">
        <v>46079</v>
      </c>
      <c r="D5337" s="256" t="s">
        <v>11812</v>
      </c>
      <c r="E5337" s="256" t="s">
        <v>11813</v>
      </c>
      <c r="F5337" s="256" t="s">
        <v>11811</v>
      </c>
      <c r="G5337" s="257">
        <v>1600</v>
      </c>
      <c r="I5337" s="257">
        <v>47450.239999999998</v>
      </c>
    </row>
    <row r="5338" spans="3:10" x14ac:dyDescent="0.2">
      <c r="C5338" s="255">
        <v>46079</v>
      </c>
      <c r="D5338" s="256" t="s">
        <v>11814</v>
      </c>
      <c r="E5338" s="256" t="s">
        <v>11815</v>
      </c>
      <c r="F5338" s="256" t="s">
        <v>11811</v>
      </c>
      <c r="G5338" s="257">
        <v>230</v>
      </c>
      <c r="I5338" s="257">
        <v>47220.24</v>
      </c>
    </row>
    <row r="5339" spans="3:10" x14ac:dyDescent="0.2">
      <c r="C5339" s="255">
        <v>46079</v>
      </c>
      <c r="D5339" s="256" t="s">
        <v>11816</v>
      </c>
      <c r="E5339" s="256" t="s">
        <v>11817</v>
      </c>
      <c r="F5339" s="256" t="s">
        <v>11811</v>
      </c>
      <c r="G5339" s="257">
        <v>1000</v>
      </c>
      <c r="I5339" s="257">
        <v>46220.24</v>
      </c>
    </row>
    <row r="5340" spans="3:10" x14ac:dyDescent="0.2">
      <c r="C5340" s="255">
        <v>46079</v>
      </c>
      <c r="D5340" s="256" t="s">
        <v>11818</v>
      </c>
      <c r="E5340" s="256" t="s">
        <v>11819</v>
      </c>
      <c r="F5340" s="256" t="s">
        <v>11811</v>
      </c>
      <c r="G5340" s="257">
        <v>120</v>
      </c>
      <c r="I5340" s="257">
        <v>46100.24</v>
      </c>
    </row>
    <row r="5341" spans="3:10" x14ac:dyDescent="0.2">
      <c r="C5341" s="255">
        <v>46079</v>
      </c>
      <c r="D5341" s="256" t="s">
        <v>11820</v>
      </c>
      <c r="E5341" s="256" t="s">
        <v>11821</v>
      </c>
      <c r="F5341" s="256" t="s">
        <v>11811</v>
      </c>
      <c r="G5341" s="257">
        <v>70</v>
      </c>
      <c r="I5341" s="257">
        <v>46030.239999999998</v>
      </c>
    </row>
    <row r="5342" spans="3:10" x14ac:dyDescent="0.2">
      <c r="C5342" s="255">
        <v>46080</v>
      </c>
      <c r="D5342" s="256" t="s">
        <v>8304</v>
      </c>
      <c r="E5342" s="256" t="s">
        <v>11822</v>
      </c>
      <c r="F5342" s="256" t="s">
        <v>11823</v>
      </c>
      <c r="H5342" s="257">
        <v>144447</v>
      </c>
      <c r="I5342" s="257">
        <v>190477.24</v>
      </c>
      <c r="J5342" s="256" t="s">
        <v>330</v>
      </c>
    </row>
    <row r="5343" spans="3:10" x14ac:dyDescent="0.2">
      <c r="C5343" s="255">
        <v>46080</v>
      </c>
      <c r="D5343" s="256" t="s">
        <v>11824</v>
      </c>
      <c r="E5343" s="256" t="s">
        <v>11825</v>
      </c>
      <c r="F5343" s="256" t="s">
        <v>11823</v>
      </c>
      <c r="G5343" s="257">
        <v>39</v>
      </c>
      <c r="I5343" s="257">
        <v>190438.24</v>
      </c>
    </row>
    <row r="5344" spans="3:10" x14ac:dyDescent="0.2">
      <c r="C5344" s="255">
        <v>46080</v>
      </c>
      <c r="D5344" s="256" t="s">
        <v>11826</v>
      </c>
      <c r="E5344" s="256" t="s">
        <v>11827</v>
      </c>
      <c r="F5344" s="256" t="s">
        <v>11823</v>
      </c>
      <c r="G5344" s="257">
        <v>200</v>
      </c>
      <c r="I5344" s="257">
        <v>190238.24</v>
      </c>
    </row>
    <row r="5345" spans="3:9" x14ac:dyDescent="0.2">
      <c r="C5345" s="255">
        <v>46080</v>
      </c>
      <c r="D5345" s="256" t="s">
        <v>11828</v>
      </c>
      <c r="E5345" s="256" t="s">
        <v>11829</v>
      </c>
      <c r="F5345" s="256" t="s">
        <v>11823</v>
      </c>
      <c r="G5345" s="257">
        <v>25</v>
      </c>
      <c r="I5345" s="257">
        <v>190213.24</v>
      </c>
    </row>
    <row r="5346" spans="3:9" x14ac:dyDescent="0.2">
      <c r="C5346" s="255">
        <v>46080</v>
      </c>
      <c r="D5346" s="256" t="s">
        <v>11830</v>
      </c>
      <c r="E5346" s="256" t="s">
        <v>11831</v>
      </c>
      <c r="F5346" s="256" t="s">
        <v>11823</v>
      </c>
      <c r="G5346" s="257">
        <v>35</v>
      </c>
      <c r="I5346" s="257">
        <v>190178.24</v>
      </c>
    </row>
    <row r="5347" spans="3:9" x14ac:dyDescent="0.2">
      <c r="C5347" s="255">
        <v>46080</v>
      </c>
      <c r="D5347" s="256" t="s">
        <v>11832</v>
      </c>
      <c r="E5347" s="256" t="s">
        <v>11833</v>
      </c>
      <c r="F5347" s="256" t="s">
        <v>11823</v>
      </c>
      <c r="G5347" s="257">
        <v>52</v>
      </c>
      <c r="I5347" s="257">
        <v>190126.24</v>
      </c>
    </row>
    <row r="5348" spans="3:9" x14ac:dyDescent="0.2">
      <c r="C5348" s="255">
        <v>46081</v>
      </c>
      <c r="D5348" s="256" t="s">
        <v>11834</v>
      </c>
      <c r="E5348" s="256" t="s">
        <v>11835</v>
      </c>
      <c r="F5348" s="256" t="s">
        <v>11836</v>
      </c>
      <c r="G5348" s="257">
        <v>80000</v>
      </c>
      <c r="I5348" s="257">
        <v>110126.24</v>
      </c>
    </row>
    <row r="5349" spans="3:9" x14ac:dyDescent="0.2">
      <c r="C5349" s="255">
        <v>46081</v>
      </c>
      <c r="D5349" s="256" t="s">
        <v>11837</v>
      </c>
      <c r="E5349" s="256" t="s">
        <v>11838</v>
      </c>
      <c r="F5349" s="256" t="s">
        <v>11836</v>
      </c>
      <c r="G5349" s="257">
        <v>62</v>
      </c>
      <c r="I5349" s="257">
        <v>110064.24</v>
      </c>
    </row>
    <row r="5350" spans="3:9" x14ac:dyDescent="0.2">
      <c r="C5350" s="255">
        <v>46081</v>
      </c>
      <c r="D5350" s="256" t="s">
        <v>11839</v>
      </c>
      <c r="E5350" s="256" t="s">
        <v>11840</v>
      </c>
      <c r="F5350" s="256" t="s">
        <v>11836</v>
      </c>
      <c r="G5350" s="257">
        <v>480</v>
      </c>
      <c r="I5350" s="257">
        <v>109584.24</v>
      </c>
    </row>
    <row r="5351" spans="3:9" x14ac:dyDescent="0.2">
      <c r="C5351" s="255">
        <v>46082</v>
      </c>
      <c r="D5351" s="256" t="s">
        <v>11841</v>
      </c>
      <c r="E5351" s="256" t="s">
        <v>11842</v>
      </c>
      <c r="F5351" s="256" t="s">
        <v>11843</v>
      </c>
      <c r="G5351" s="257">
        <v>48</v>
      </c>
      <c r="I5351" s="257">
        <v>109536.24</v>
      </c>
    </row>
    <row r="5352" spans="3:9" x14ac:dyDescent="0.2">
      <c r="C5352" s="255">
        <v>46082</v>
      </c>
      <c r="D5352" s="256" t="s">
        <v>11844</v>
      </c>
      <c r="E5352" s="256" t="s">
        <v>11845</v>
      </c>
      <c r="F5352" s="256" t="s">
        <v>11843</v>
      </c>
      <c r="G5352" s="257">
        <v>100</v>
      </c>
      <c r="I5352" s="257">
        <v>109436.24</v>
      </c>
    </row>
    <row r="5353" spans="3:9" x14ac:dyDescent="0.2">
      <c r="C5353" s="255">
        <v>46082</v>
      </c>
      <c r="D5353" s="256" t="s">
        <v>11846</v>
      </c>
      <c r="E5353" s="256" t="s">
        <v>11847</v>
      </c>
      <c r="F5353" s="256" t="s">
        <v>11843</v>
      </c>
      <c r="G5353" s="257">
        <v>250</v>
      </c>
      <c r="I5353" s="257">
        <v>109186.24000000001</v>
      </c>
    </row>
    <row r="5354" spans="3:9" x14ac:dyDescent="0.2">
      <c r="C5354" s="255">
        <v>46082</v>
      </c>
      <c r="D5354" s="256" t="s">
        <v>11848</v>
      </c>
      <c r="E5354" s="256" t="s">
        <v>11849</v>
      </c>
      <c r="F5354" s="256" t="s">
        <v>11843</v>
      </c>
      <c r="G5354" s="257">
        <v>127</v>
      </c>
      <c r="I5354" s="257">
        <v>109059.24</v>
      </c>
    </row>
    <row r="5355" spans="3:9" x14ac:dyDescent="0.2">
      <c r="C5355" s="255">
        <v>46083</v>
      </c>
      <c r="D5355" s="256" t="s">
        <v>11850</v>
      </c>
      <c r="E5355" s="256" t="s">
        <v>11851</v>
      </c>
      <c r="F5355" s="256" t="s">
        <v>11852</v>
      </c>
      <c r="G5355" s="257">
        <v>16247</v>
      </c>
      <c r="I5355" s="257">
        <v>92812.24</v>
      </c>
    </row>
    <row r="5356" spans="3:9" x14ac:dyDescent="0.2">
      <c r="C5356" s="255">
        <v>46083</v>
      </c>
      <c r="D5356" s="256" t="s">
        <v>11853</v>
      </c>
      <c r="E5356" s="256" t="s">
        <v>11854</v>
      </c>
      <c r="F5356" s="256" t="s">
        <v>11852</v>
      </c>
      <c r="G5356" s="257">
        <v>47</v>
      </c>
      <c r="I5356" s="257">
        <v>92765.24</v>
      </c>
    </row>
    <row r="5357" spans="3:9" x14ac:dyDescent="0.2">
      <c r="C5357" s="255">
        <v>46083</v>
      </c>
      <c r="D5357" s="256" t="s">
        <v>11855</v>
      </c>
      <c r="E5357" s="256" t="s">
        <v>11856</v>
      </c>
      <c r="F5357" s="256" t="s">
        <v>11852</v>
      </c>
      <c r="G5357" s="257">
        <v>486</v>
      </c>
      <c r="I5357" s="257">
        <v>92279.24</v>
      </c>
    </row>
    <row r="5358" spans="3:9" x14ac:dyDescent="0.2">
      <c r="C5358" s="255">
        <v>46084</v>
      </c>
      <c r="D5358" s="256" t="s">
        <v>11857</v>
      </c>
      <c r="E5358" s="256" t="s">
        <v>11858</v>
      </c>
      <c r="F5358" s="256" t="s">
        <v>11859</v>
      </c>
      <c r="G5358" s="257">
        <v>106</v>
      </c>
      <c r="I5358" s="257">
        <v>92173.24</v>
      </c>
    </row>
    <row r="5359" spans="3:9" x14ac:dyDescent="0.2">
      <c r="C5359" s="255">
        <v>46084</v>
      </c>
      <c r="D5359" s="256" t="s">
        <v>11860</v>
      </c>
      <c r="E5359" s="256" t="s">
        <v>11861</v>
      </c>
      <c r="F5359" s="256" t="s">
        <v>11859</v>
      </c>
      <c r="G5359" s="257">
        <v>860</v>
      </c>
      <c r="I5359" s="257">
        <v>91313.24</v>
      </c>
    </row>
    <row r="5360" spans="3:9" x14ac:dyDescent="0.2">
      <c r="C5360" s="255">
        <v>46085</v>
      </c>
      <c r="D5360" s="256" t="s">
        <v>11862</v>
      </c>
      <c r="E5360" s="256" t="s">
        <v>11863</v>
      </c>
      <c r="F5360" s="256" t="s">
        <v>11864</v>
      </c>
      <c r="G5360" s="257">
        <v>35000</v>
      </c>
      <c r="I5360" s="257">
        <v>56313.24</v>
      </c>
    </row>
    <row r="5361" spans="3:9" x14ac:dyDescent="0.2">
      <c r="C5361" s="255">
        <v>46086</v>
      </c>
      <c r="D5361" s="256" t="s">
        <v>11865</v>
      </c>
      <c r="E5361" s="256" t="s">
        <v>11866</v>
      </c>
      <c r="F5361" s="256" t="s">
        <v>11867</v>
      </c>
      <c r="H5361" s="257">
        <v>1</v>
      </c>
      <c r="I5361" s="257">
        <v>56314.239999999998</v>
      </c>
    </row>
    <row r="5362" spans="3:9" x14ac:dyDescent="0.2">
      <c r="C5362" s="255">
        <v>46086</v>
      </c>
      <c r="D5362" s="256" t="s">
        <v>11868</v>
      </c>
      <c r="E5362" s="256" t="s">
        <v>11869</v>
      </c>
      <c r="F5362" s="256" t="s">
        <v>11867</v>
      </c>
      <c r="G5362" s="257">
        <v>1</v>
      </c>
      <c r="I5362" s="257">
        <v>56313.24</v>
      </c>
    </row>
    <row r="5363" spans="3:9" x14ac:dyDescent="0.2">
      <c r="C5363" s="255">
        <v>46087</v>
      </c>
      <c r="D5363" s="256" t="s">
        <v>11870</v>
      </c>
      <c r="E5363" s="256" t="s">
        <v>11871</v>
      </c>
      <c r="F5363" s="256" t="s">
        <v>11872</v>
      </c>
      <c r="H5363" s="257">
        <v>3</v>
      </c>
      <c r="I5363" s="257">
        <v>56316.24</v>
      </c>
    </row>
    <row r="5364" spans="3:9" x14ac:dyDescent="0.2">
      <c r="C5364" s="255">
        <v>46087</v>
      </c>
      <c r="D5364" s="256" t="s">
        <v>11873</v>
      </c>
      <c r="E5364" s="256" t="s">
        <v>11874</v>
      </c>
      <c r="F5364" s="256" t="s">
        <v>11872</v>
      </c>
      <c r="G5364" s="257">
        <v>200</v>
      </c>
      <c r="I5364" s="257">
        <v>56116.24</v>
      </c>
    </row>
    <row r="5365" spans="3:9" x14ac:dyDescent="0.2">
      <c r="C5365" s="255">
        <v>46087</v>
      </c>
      <c r="D5365" s="256" t="s">
        <v>11875</v>
      </c>
      <c r="E5365" s="256" t="s">
        <v>11876</v>
      </c>
      <c r="F5365" s="256" t="s">
        <v>11872</v>
      </c>
      <c r="G5365" s="257">
        <v>120</v>
      </c>
      <c r="I5365" s="257">
        <v>55996.24</v>
      </c>
    </row>
    <row r="5366" spans="3:9" x14ac:dyDescent="0.2">
      <c r="C5366" s="255">
        <v>46087</v>
      </c>
      <c r="D5366" s="256" t="s">
        <v>11877</v>
      </c>
      <c r="E5366" s="256" t="s">
        <v>11878</v>
      </c>
      <c r="F5366" s="256" t="s">
        <v>11872</v>
      </c>
      <c r="G5366" s="257">
        <v>75</v>
      </c>
      <c r="I5366" s="257">
        <v>55921.24</v>
      </c>
    </row>
    <row r="5367" spans="3:9" x14ac:dyDescent="0.2">
      <c r="C5367" s="255">
        <v>46088</v>
      </c>
      <c r="D5367" s="256" t="s">
        <v>11879</v>
      </c>
      <c r="E5367" s="256" t="s">
        <v>11880</v>
      </c>
      <c r="F5367" s="256" t="s">
        <v>11881</v>
      </c>
      <c r="G5367" s="257">
        <v>67</v>
      </c>
      <c r="I5367" s="257">
        <v>55854.239999999998</v>
      </c>
    </row>
    <row r="5368" spans="3:9" x14ac:dyDescent="0.2">
      <c r="C5368" s="255">
        <v>46088</v>
      </c>
      <c r="D5368" s="256" t="s">
        <v>11882</v>
      </c>
      <c r="E5368" s="256" t="s">
        <v>11883</v>
      </c>
      <c r="F5368" s="256" t="s">
        <v>11881</v>
      </c>
      <c r="G5368" s="257">
        <v>653</v>
      </c>
      <c r="I5368" s="257">
        <v>55201.24</v>
      </c>
    </row>
    <row r="5369" spans="3:9" x14ac:dyDescent="0.2">
      <c r="C5369" s="255">
        <v>46088</v>
      </c>
      <c r="D5369" s="256" t="s">
        <v>11884</v>
      </c>
      <c r="E5369" s="256" t="s">
        <v>11885</v>
      </c>
      <c r="F5369" s="256" t="s">
        <v>11881</v>
      </c>
      <c r="G5369" s="257">
        <v>60</v>
      </c>
      <c r="I5369" s="257">
        <v>55141.24</v>
      </c>
    </row>
    <row r="5370" spans="3:9" x14ac:dyDescent="0.2">
      <c r="C5370" s="255">
        <v>46088</v>
      </c>
      <c r="D5370" s="256" t="s">
        <v>11886</v>
      </c>
      <c r="E5370" s="256" t="s">
        <v>11887</v>
      </c>
      <c r="F5370" s="256" t="s">
        <v>11881</v>
      </c>
      <c r="G5370" s="257">
        <v>20</v>
      </c>
      <c r="I5370" s="257">
        <v>55121.24</v>
      </c>
    </row>
    <row r="5371" spans="3:9" x14ac:dyDescent="0.2">
      <c r="C5371" s="255">
        <v>46088</v>
      </c>
      <c r="D5371" s="256" t="s">
        <v>11888</v>
      </c>
      <c r="E5371" s="256" t="s">
        <v>11889</v>
      </c>
      <c r="F5371" s="256" t="s">
        <v>11881</v>
      </c>
      <c r="G5371" s="257">
        <v>90</v>
      </c>
      <c r="I5371" s="257">
        <v>55031.24</v>
      </c>
    </row>
    <row r="5372" spans="3:9" x14ac:dyDescent="0.2">
      <c r="C5372" s="255">
        <v>46088</v>
      </c>
      <c r="D5372" s="256" t="s">
        <v>11890</v>
      </c>
      <c r="E5372" s="256" t="s">
        <v>11891</v>
      </c>
      <c r="F5372" s="256" t="s">
        <v>11881</v>
      </c>
      <c r="G5372" s="257">
        <v>200</v>
      </c>
      <c r="I5372" s="257">
        <v>54831.24</v>
      </c>
    </row>
    <row r="5373" spans="3:9" x14ac:dyDescent="0.2">
      <c r="C5373" s="255">
        <v>46088</v>
      </c>
      <c r="D5373" s="256" t="s">
        <v>11892</v>
      </c>
      <c r="E5373" s="256" t="s">
        <v>11893</v>
      </c>
      <c r="F5373" s="256" t="s">
        <v>11881</v>
      </c>
      <c r="G5373" s="257">
        <v>347</v>
      </c>
      <c r="I5373" s="257">
        <v>54484.24</v>
      </c>
    </row>
    <row r="5374" spans="3:9" x14ac:dyDescent="0.2">
      <c r="C5374" s="255">
        <v>46088</v>
      </c>
      <c r="D5374" s="256" t="s">
        <v>11894</v>
      </c>
      <c r="E5374" s="256" t="s">
        <v>11895</v>
      </c>
      <c r="F5374" s="256" t="s">
        <v>11881</v>
      </c>
      <c r="G5374" s="257">
        <v>120</v>
      </c>
      <c r="I5374" s="257">
        <v>54364.24</v>
      </c>
    </row>
    <row r="5375" spans="3:9" x14ac:dyDescent="0.2">
      <c r="C5375" s="255">
        <v>46088</v>
      </c>
      <c r="D5375" s="256" t="s">
        <v>11896</v>
      </c>
      <c r="E5375" s="256" t="s">
        <v>11897</v>
      </c>
      <c r="F5375" s="256" t="s">
        <v>11881</v>
      </c>
      <c r="G5375" s="257">
        <v>27</v>
      </c>
      <c r="I5375" s="257">
        <v>54337.24</v>
      </c>
    </row>
    <row r="5376" spans="3:9" x14ac:dyDescent="0.2">
      <c r="C5376" s="255">
        <v>46089</v>
      </c>
      <c r="D5376" s="256" t="s">
        <v>11898</v>
      </c>
      <c r="E5376" s="256" t="s">
        <v>11899</v>
      </c>
      <c r="F5376" s="256" t="s">
        <v>11900</v>
      </c>
      <c r="G5376" s="257">
        <v>77</v>
      </c>
      <c r="I5376" s="257">
        <v>54260.24</v>
      </c>
    </row>
    <row r="5377" spans="3:9" x14ac:dyDescent="0.2">
      <c r="C5377" s="255">
        <v>46089</v>
      </c>
      <c r="D5377" s="256" t="s">
        <v>11901</v>
      </c>
      <c r="E5377" s="256" t="s">
        <v>11902</v>
      </c>
      <c r="F5377" s="256" t="s">
        <v>11900</v>
      </c>
      <c r="G5377" s="257">
        <v>100</v>
      </c>
      <c r="I5377" s="257">
        <v>54160.24</v>
      </c>
    </row>
    <row r="5378" spans="3:9" x14ac:dyDescent="0.2">
      <c r="C5378" s="255">
        <v>46089</v>
      </c>
      <c r="D5378" s="256" t="s">
        <v>11903</v>
      </c>
      <c r="E5378" s="256" t="s">
        <v>11904</v>
      </c>
      <c r="F5378" s="256" t="s">
        <v>11900</v>
      </c>
      <c r="G5378" s="257">
        <v>29434</v>
      </c>
      <c r="I5378" s="257">
        <v>24726.240000000002</v>
      </c>
    </row>
    <row r="5379" spans="3:9" x14ac:dyDescent="0.2">
      <c r="C5379" s="255">
        <v>46090</v>
      </c>
      <c r="D5379" s="256" t="s">
        <v>11905</v>
      </c>
      <c r="E5379" s="256" t="s">
        <v>11906</v>
      </c>
      <c r="F5379" s="256" t="s">
        <v>11907</v>
      </c>
      <c r="G5379" s="257">
        <v>920</v>
      </c>
      <c r="I5379" s="257">
        <v>23806.240000000002</v>
      </c>
    </row>
    <row r="5380" spans="3:9" x14ac:dyDescent="0.2">
      <c r="C5380" s="255">
        <v>46090</v>
      </c>
      <c r="D5380" s="256" t="s">
        <v>11908</v>
      </c>
      <c r="E5380" s="256" t="s">
        <v>11909</v>
      </c>
      <c r="F5380" s="256" t="s">
        <v>11907</v>
      </c>
      <c r="G5380" s="257">
        <v>320</v>
      </c>
      <c r="I5380" s="257">
        <v>23486.240000000002</v>
      </c>
    </row>
    <row r="5381" spans="3:9" x14ac:dyDescent="0.2">
      <c r="C5381" s="255">
        <v>46090</v>
      </c>
      <c r="D5381" s="256" t="s">
        <v>11910</v>
      </c>
      <c r="E5381" s="256" t="s">
        <v>11911</v>
      </c>
      <c r="F5381" s="256" t="s">
        <v>11907</v>
      </c>
      <c r="G5381" s="257">
        <v>90</v>
      </c>
      <c r="I5381" s="257">
        <v>23396.240000000002</v>
      </c>
    </row>
    <row r="5382" spans="3:9" x14ac:dyDescent="0.2">
      <c r="C5382" s="255">
        <v>46090</v>
      </c>
      <c r="D5382" s="256" t="s">
        <v>11912</v>
      </c>
      <c r="E5382" s="256" t="s">
        <v>11913</v>
      </c>
      <c r="F5382" s="256" t="s">
        <v>11907</v>
      </c>
      <c r="G5382" s="257">
        <v>100</v>
      </c>
      <c r="I5382" s="257">
        <v>23296.240000000002</v>
      </c>
    </row>
    <row r="5383" spans="3:9" x14ac:dyDescent="0.2">
      <c r="C5383" s="255">
        <v>46090</v>
      </c>
      <c r="D5383" s="256" t="s">
        <v>11914</v>
      </c>
      <c r="E5383" s="256" t="s">
        <v>11915</v>
      </c>
      <c r="F5383" s="256" t="s">
        <v>11907</v>
      </c>
      <c r="G5383" s="257">
        <v>100</v>
      </c>
      <c r="I5383" s="257">
        <v>23196.240000000002</v>
      </c>
    </row>
    <row r="5384" spans="3:9" x14ac:dyDescent="0.2">
      <c r="C5384" s="255">
        <v>46091</v>
      </c>
      <c r="D5384" s="256" t="s">
        <v>11916</v>
      </c>
      <c r="E5384" s="256" t="s">
        <v>11917</v>
      </c>
      <c r="F5384" s="256" t="s">
        <v>11918</v>
      </c>
      <c r="G5384" s="257">
        <v>131</v>
      </c>
      <c r="I5384" s="257">
        <v>23065.24</v>
      </c>
    </row>
    <row r="5385" spans="3:9" x14ac:dyDescent="0.2">
      <c r="C5385" s="255">
        <v>46091</v>
      </c>
      <c r="D5385" s="256" t="s">
        <v>11919</v>
      </c>
      <c r="E5385" s="256" t="s">
        <v>11920</v>
      </c>
      <c r="F5385" s="256" t="s">
        <v>11918</v>
      </c>
      <c r="G5385" s="257">
        <v>48</v>
      </c>
      <c r="I5385" s="257">
        <v>23017.24</v>
      </c>
    </row>
    <row r="5386" spans="3:9" x14ac:dyDescent="0.2">
      <c r="C5386" s="255">
        <v>46091</v>
      </c>
      <c r="D5386" s="256" t="s">
        <v>11921</v>
      </c>
      <c r="E5386" s="256" t="s">
        <v>11922</v>
      </c>
      <c r="F5386" s="256" t="s">
        <v>11918</v>
      </c>
      <c r="G5386" s="257">
        <v>43</v>
      </c>
      <c r="I5386" s="257">
        <v>22974.240000000002</v>
      </c>
    </row>
    <row r="5387" spans="3:9" x14ac:dyDescent="0.2">
      <c r="C5387" s="255">
        <v>46092</v>
      </c>
      <c r="D5387" s="256" t="s">
        <v>11923</v>
      </c>
      <c r="E5387" s="256" t="s">
        <v>11924</v>
      </c>
      <c r="F5387" s="256" t="s">
        <v>11925</v>
      </c>
      <c r="G5387" s="257">
        <v>599</v>
      </c>
      <c r="I5387" s="257">
        <v>22375.24</v>
      </c>
    </row>
    <row r="5388" spans="3:9" x14ac:dyDescent="0.2">
      <c r="C5388" s="255">
        <v>46092</v>
      </c>
      <c r="D5388" s="256" t="s">
        <v>11926</v>
      </c>
      <c r="E5388" s="256" t="s">
        <v>11927</v>
      </c>
      <c r="F5388" s="256" t="s">
        <v>11925</v>
      </c>
      <c r="G5388" s="257">
        <v>8884</v>
      </c>
      <c r="I5388" s="257">
        <v>13491.24</v>
      </c>
    </row>
    <row r="5389" spans="3:9" x14ac:dyDescent="0.2">
      <c r="C5389" s="255">
        <v>46092</v>
      </c>
      <c r="D5389" s="256" t="s">
        <v>11928</v>
      </c>
      <c r="E5389" s="256" t="s">
        <v>11929</v>
      </c>
      <c r="F5389" s="256" t="s">
        <v>11925</v>
      </c>
      <c r="G5389" s="257">
        <v>100</v>
      </c>
      <c r="I5389" s="257">
        <v>13391.24</v>
      </c>
    </row>
    <row r="5390" spans="3:9" x14ac:dyDescent="0.2">
      <c r="C5390" s="255">
        <v>46093</v>
      </c>
      <c r="D5390" s="256" t="s">
        <v>11930</v>
      </c>
      <c r="E5390" s="256" t="s">
        <v>11931</v>
      </c>
      <c r="F5390" s="256" t="s">
        <v>11932</v>
      </c>
      <c r="G5390" s="257">
        <v>43</v>
      </c>
      <c r="I5390" s="257">
        <v>13348.24</v>
      </c>
    </row>
    <row r="5391" spans="3:9" x14ac:dyDescent="0.2">
      <c r="C5391" s="255">
        <v>46094</v>
      </c>
      <c r="D5391" s="256" t="s">
        <v>11933</v>
      </c>
      <c r="E5391" s="256" t="s">
        <v>11934</v>
      </c>
      <c r="F5391" s="256" t="s">
        <v>11935</v>
      </c>
      <c r="G5391" s="257">
        <v>54.77</v>
      </c>
      <c r="I5391" s="257">
        <v>13293.47</v>
      </c>
    </row>
    <row r="5392" spans="3:9" x14ac:dyDescent="0.2">
      <c r="C5392" s="255">
        <v>46094</v>
      </c>
      <c r="D5392" s="256" t="s">
        <v>11936</v>
      </c>
      <c r="E5392" s="256" t="s">
        <v>11937</v>
      </c>
      <c r="F5392" s="256" t="s">
        <v>11935</v>
      </c>
      <c r="H5392" s="257">
        <v>1.02</v>
      </c>
      <c r="I5392" s="257">
        <v>13294.49</v>
      </c>
    </row>
    <row r="5393" spans="3:9" x14ac:dyDescent="0.2">
      <c r="C5393" s="255">
        <v>46094</v>
      </c>
      <c r="D5393" s="256" t="s">
        <v>11938</v>
      </c>
      <c r="E5393" s="256" t="s">
        <v>11939</v>
      </c>
      <c r="F5393" s="256" t="s">
        <v>11935</v>
      </c>
      <c r="G5393" s="257">
        <v>43</v>
      </c>
      <c r="I5393" s="257">
        <v>13251.49</v>
      </c>
    </row>
    <row r="5394" spans="3:9" x14ac:dyDescent="0.2">
      <c r="C5394" s="255">
        <v>46097</v>
      </c>
      <c r="D5394" s="256" t="s">
        <v>11940</v>
      </c>
      <c r="E5394" s="256" t="s">
        <v>11941</v>
      </c>
      <c r="F5394" s="256" t="s">
        <v>11942</v>
      </c>
      <c r="G5394" s="257">
        <v>44</v>
      </c>
      <c r="I5394" s="257">
        <v>13207.49</v>
      </c>
    </row>
    <row r="5395" spans="3:9" x14ac:dyDescent="0.2">
      <c r="C5395" s="255">
        <v>46097</v>
      </c>
      <c r="D5395" s="256" t="s">
        <v>11943</v>
      </c>
      <c r="E5395" s="256" t="s">
        <v>11944</v>
      </c>
      <c r="F5395" s="256" t="s">
        <v>11942</v>
      </c>
      <c r="G5395" s="257">
        <v>84</v>
      </c>
      <c r="I5395" s="257">
        <v>13123.49</v>
      </c>
    </row>
    <row r="5396" spans="3:9" x14ac:dyDescent="0.2">
      <c r="C5396" s="255">
        <v>46097</v>
      </c>
      <c r="D5396" s="256" t="s">
        <v>11945</v>
      </c>
      <c r="E5396" s="256" t="s">
        <v>11946</v>
      </c>
      <c r="F5396" s="256" t="s">
        <v>11942</v>
      </c>
      <c r="G5396" s="257">
        <v>20</v>
      </c>
      <c r="I5396" s="257">
        <v>13103.49</v>
      </c>
    </row>
    <row r="5397" spans="3:9" x14ac:dyDescent="0.2">
      <c r="C5397" s="255">
        <v>46097</v>
      </c>
      <c r="D5397" s="256" t="s">
        <v>11947</v>
      </c>
      <c r="E5397" s="256" t="s">
        <v>11948</v>
      </c>
      <c r="F5397" s="256" t="s">
        <v>11942</v>
      </c>
      <c r="G5397" s="257">
        <v>34</v>
      </c>
      <c r="I5397" s="257">
        <v>13069.49</v>
      </c>
    </row>
    <row r="5398" spans="3:9" x14ac:dyDescent="0.2">
      <c r="C5398" s="255">
        <v>46098</v>
      </c>
      <c r="D5398" s="256" t="s">
        <v>11949</v>
      </c>
      <c r="E5398" s="256" t="s">
        <v>11950</v>
      </c>
      <c r="F5398" s="256" t="s">
        <v>11951</v>
      </c>
      <c r="G5398" s="257">
        <v>2000</v>
      </c>
      <c r="I5398" s="257">
        <v>11069.49</v>
      </c>
    </row>
    <row r="5399" spans="3:9" x14ac:dyDescent="0.2">
      <c r="C5399" s="255">
        <v>46098</v>
      </c>
      <c r="D5399" s="256" t="s">
        <v>11952</v>
      </c>
      <c r="E5399" s="256" t="s">
        <v>11953</v>
      </c>
      <c r="F5399" s="256" t="s">
        <v>11951</v>
      </c>
      <c r="G5399" s="257">
        <v>850</v>
      </c>
      <c r="I5399" s="257">
        <v>10219.49</v>
      </c>
    </row>
    <row r="5400" spans="3:9" x14ac:dyDescent="0.2">
      <c r="C5400" s="255">
        <v>46098</v>
      </c>
      <c r="D5400" s="256" t="s">
        <v>11954</v>
      </c>
      <c r="E5400" s="256" t="s">
        <v>11955</v>
      </c>
      <c r="F5400" s="256" t="s">
        <v>11951</v>
      </c>
      <c r="G5400" s="257">
        <v>1500</v>
      </c>
      <c r="I5400" s="257">
        <v>8719.49</v>
      </c>
    </row>
    <row r="5401" spans="3:9" x14ac:dyDescent="0.2">
      <c r="C5401" s="255">
        <v>46098</v>
      </c>
      <c r="D5401" s="256" t="s">
        <v>11956</v>
      </c>
      <c r="E5401" s="256" t="s">
        <v>11957</v>
      </c>
      <c r="F5401" s="256" t="s">
        <v>11951</v>
      </c>
      <c r="G5401" s="257">
        <v>86</v>
      </c>
      <c r="I5401" s="257">
        <v>8633.49</v>
      </c>
    </row>
    <row r="5402" spans="3:9" x14ac:dyDescent="0.2">
      <c r="C5402" s="255">
        <v>46100</v>
      </c>
      <c r="D5402" s="256" t="s">
        <v>11958</v>
      </c>
      <c r="E5402" s="256" t="s">
        <v>11959</v>
      </c>
      <c r="F5402" s="256" t="s">
        <v>11960</v>
      </c>
      <c r="G5402" s="257">
        <v>115</v>
      </c>
      <c r="I5402" s="257">
        <v>8518.49</v>
      </c>
    </row>
    <row r="5403" spans="3:9" x14ac:dyDescent="0.2">
      <c r="C5403" s="255">
        <v>46100</v>
      </c>
      <c r="D5403" s="256" t="s">
        <v>11961</v>
      </c>
      <c r="E5403" s="256" t="s">
        <v>11962</v>
      </c>
      <c r="F5403" s="256" t="s">
        <v>11960</v>
      </c>
      <c r="G5403" s="257">
        <v>132</v>
      </c>
      <c r="I5403" s="257">
        <v>8386.49</v>
      </c>
    </row>
    <row r="5404" spans="3:9" x14ac:dyDescent="0.2">
      <c r="C5404" s="255">
        <v>46100</v>
      </c>
      <c r="D5404" s="256" t="s">
        <v>11963</v>
      </c>
      <c r="E5404" s="256" t="s">
        <v>11964</v>
      </c>
      <c r="F5404" s="256" t="s">
        <v>11960</v>
      </c>
      <c r="H5404" s="257">
        <v>4200</v>
      </c>
      <c r="I5404" s="257">
        <v>12586.49</v>
      </c>
    </row>
    <row r="5405" spans="3:9" x14ac:dyDescent="0.2">
      <c r="C5405" s="255">
        <v>46101</v>
      </c>
      <c r="D5405" s="256" t="s">
        <v>11965</v>
      </c>
      <c r="E5405" s="256" t="s">
        <v>11966</v>
      </c>
      <c r="F5405" s="256" t="s">
        <v>11967</v>
      </c>
      <c r="G5405" s="257">
        <v>43</v>
      </c>
      <c r="I5405" s="257">
        <v>12543.49</v>
      </c>
    </row>
    <row r="5406" spans="3:9" x14ac:dyDescent="0.2">
      <c r="C5406" s="255">
        <v>46102</v>
      </c>
      <c r="D5406" s="256" t="s">
        <v>11968</v>
      </c>
      <c r="E5406" s="256" t="s">
        <v>11969</v>
      </c>
      <c r="F5406" s="256" t="s">
        <v>11970</v>
      </c>
      <c r="G5406" s="257">
        <v>1120</v>
      </c>
      <c r="I5406" s="257">
        <v>11423.49</v>
      </c>
    </row>
    <row r="5407" spans="3:9" x14ac:dyDescent="0.2">
      <c r="C5407" s="255">
        <v>46102</v>
      </c>
      <c r="D5407" s="256" t="s">
        <v>11971</v>
      </c>
      <c r="E5407" s="256" t="s">
        <v>11972</v>
      </c>
      <c r="F5407" s="256" t="s">
        <v>11973</v>
      </c>
      <c r="G5407" s="257">
        <v>179</v>
      </c>
      <c r="I5407" s="257">
        <v>11244.49</v>
      </c>
    </row>
    <row r="5408" spans="3:9" x14ac:dyDescent="0.2">
      <c r="C5408" s="255">
        <v>46103</v>
      </c>
      <c r="D5408" s="256" t="s">
        <v>11974</v>
      </c>
      <c r="E5408" s="256" t="s">
        <v>11975</v>
      </c>
      <c r="F5408" s="256" t="s">
        <v>11973</v>
      </c>
      <c r="H5408" s="257">
        <v>1</v>
      </c>
      <c r="I5408" s="257">
        <v>11245.49</v>
      </c>
    </row>
    <row r="5409" spans="3:10" x14ac:dyDescent="0.2">
      <c r="C5409" s="255">
        <v>46104</v>
      </c>
      <c r="D5409" s="256" t="s">
        <v>11976</v>
      </c>
      <c r="E5409" s="256" t="s">
        <v>11977</v>
      </c>
      <c r="F5409" s="256" t="s">
        <v>11978</v>
      </c>
      <c r="G5409" s="257">
        <v>45</v>
      </c>
      <c r="I5409" s="257">
        <v>11200.49</v>
      </c>
    </row>
    <row r="5410" spans="3:10" x14ac:dyDescent="0.2">
      <c r="C5410" s="255">
        <v>46104</v>
      </c>
      <c r="D5410" s="256" t="s">
        <v>11979</v>
      </c>
      <c r="E5410" s="256" t="s">
        <v>11980</v>
      </c>
      <c r="F5410" s="256" t="s">
        <v>11978</v>
      </c>
      <c r="G5410" s="257">
        <v>1150</v>
      </c>
      <c r="I5410" s="257">
        <v>10050.49</v>
      </c>
    </row>
    <row r="5411" spans="3:10" x14ac:dyDescent="0.2">
      <c r="C5411" s="255">
        <v>46104</v>
      </c>
      <c r="D5411" s="256" t="s">
        <v>11981</v>
      </c>
      <c r="E5411" s="256" t="s">
        <v>11982</v>
      </c>
      <c r="F5411" s="256" t="s">
        <v>11978</v>
      </c>
      <c r="G5411" s="257">
        <v>65</v>
      </c>
      <c r="I5411" s="257">
        <v>9985.49</v>
      </c>
    </row>
    <row r="5412" spans="3:10" x14ac:dyDescent="0.2">
      <c r="C5412" s="255">
        <v>46105</v>
      </c>
      <c r="D5412" s="256" t="s">
        <v>11983</v>
      </c>
      <c r="E5412" s="256" t="s">
        <v>11984</v>
      </c>
      <c r="F5412" s="256" t="s">
        <v>11985</v>
      </c>
      <c r="G5412" s="257">
        <v>1200</v>
      </c>
      <c r="I5412" s="257">
        <v>8785.49</v>
      </c>
    </row>
    <row r="5413" spans="3:10" x14ac:dyDescent="0.2">
      <c r="C5413" s="255">
        <v>46105</v>
      </c>
      <c r="D5413" s="256" t="s">
        <v>11986</v>
      </c>
      <c r="E5413" s="256" t="s">
        <v>11987</v>
      </c>
      <c r="F5413" s="256" t="s">
        <v>11985</v>
      </c>
      <c r="H5413" s="257">
        <v>1000</v>
      </c>
      <c r="I5413" s="257">
        <v>9785.49</v>
      </c>
    </row>
    <row r="5414" spans="3:10" x14ac:dyDescent="0.2">
      <c r="C5414" s="255">
        <v>46105</v>
      </c>
      <c r="D5414" s="256" t="s">
        <v>11988</v>
      </c>
      <c r="E5414" s="256" t="s">
        <v>11989</v>
      </c>
      <c r="F5414" s="256" t="s">
        <v>11985</v>
      </c>
      <c r="H5414" s="257">
        <v>520</v>
      </c>
      <c r="I5414" s="257">
        <v>10305.49</v>
      </c>
    </row>
    <row r="5415" spans="3:10" x14ac:dyDescent="0.2">
      <c r="C5415" s="255">
        <v>46105</v>
      </c>
      <c r="D5415" s="256" t="s">
        <v>11990</v>
      </c>
      <c r="E5415" s="256" t="s">
        <v>11991</v>
      </c>
      <c r="F5415" s="256" t="s">
        <v>11985</v>
      </c>
      <c r="H5415" s="257">
        <v>810</v>
      </c>
      <c r="I5415" s="257">
        <v>11115.49</v>
      </c>
    </row>
    <row r="5416" spans="3:10" x14ac:dyDescent="0.2">
      <c r="C5416" s="255">
        <v>46105</v>
      </c>
      <c r="D5416" s="256" t="s">
        <v>11992</v>
      </c>
      <c r="E5416" s="256" t="s">
        <v>11993</v>
      </c>
      <c r="F5416" s="256" t="s">
        <v>11985</v>
      </c>
      <c r="G5416" s="257">
        <v>54</v>
      </c>
      <c r="I5416" s="257">
        <v>11061.49</v>
      </c>
    </row>
    <row r="5417" spans="3:10" x14ac:dyDescent="0.2">
      <c r="C5417" s="255">
        <v>46106</v>
      </c>
      <c r="D5417" s="256" t="s">
        <v>11994</v>
      </c>
      <c r="E5417" s="256" t="s">
        <v>11995</v>
      </c>
      <c r="F5417" s="256" t="s">
        <v>11996</v>
      </c>
      <c r="G5417" s="257">
        <v>47</v>
      </c>
      <c r="I5417" s="257">
        <v>11014.49</v>
      </c>
    </row>
    <row r="5418" spans="3:10" x14ac:dyDescent="0.2">
      <c r="C5418" s="255">
        <v>46106</v>
      </c>
      <c r="D5418" s="256" t="s">
        <v>11997</v>
      </c>
      <c r="E5418" s="256" t="s">
        <v>11998</v>
      </c>
      <c r="F5418" s="256" t="s">
        <v>11996</v>
      </c>
      <c r="G5418" s="257">
        <v>58</v>
      </c>
      <c r="I5418" s="257">
        <v>10956.49</v>
      </c>
    </row>
    <row r="5419" spans="3:10" x14ac:dyDescent="0.2">
      <c r="C5419" s="255">
        <v>46107</v>
      </c>
      <c r="D5419" s="256" t="s">
        <v>11999</v>
      </c>
      <c r="E5419" s="256" t="s">
        <v>12000</v>
      </c>
      <c r="F5419" s="256" t="s">
        <v>12001</v>
      </c>
      <c r="G5419" s="257">
        <v>43</v>
      </c>
      <c r="I5419" s="257">
        <v>10913.49</v>
      </c>
    </row>
    <row r="5420" spans="3:10" x14ac:dyDescent="0.2">
      <c r="C5420" s="255">
        <v>46107</v>
      </c>
      <c r="D5420" s="256" t="s">
        <v>12002</v>
      </c>
      <c r="E5420" s="256" t="s">
        <v>12003</v>
      </c>
      <c r="F5420" s="256" t="s">
        <v>12001</v>
      </c>
      <c r="G5420" s="257">
        <v>60</v>
      </c>
      <c r="I5420" s="257">
        <v>10853.49</v>
      </c>
    </row>
    <row r="5421" spans="3:10" x14ac:dyDescent="0.2">
      <c r="C5421" s="255">
        <v>46108</v>
      </c>
      <c r="D5421" s="256" t="s">
        <v>8304</v>
      </c>
      <c r="E5421" s="256" t="s">
        <v>12004</v>
      </c>
      <c r="F5421" s="256" t="s">
        <v>12005</v>
      </c>
      <c r="H5421" s="257">
        <v>168003</v>
      </c>
      <c r="I5421" s="257">
        <v>178856.49</v>
      </c>
      <c r="J5421" s="256" t="s">
        <v>330</v>
      </c>
    </row>
    <row r="5422" spans="3:10" x14ac:dyDescent="0.2">
      <c r="C5422" s="255">
        <v>46109</v>
      </c>
      <c r="D5422" s="256" t="s">
        <v>12006</v>
      </c>
      <c r="E5422" s="256" t="s">
        <v>12007</v>
      </c>
      <c r="F5422" s="256" t="s">
        <v>12008</v>
      </c>
      <c r="G5422" s="257">
        <v>590</v>
      </c>
      <c r="I5422" s="257">
        <v>178266.49</v>
      </c>
      <c r="J5422" s="256" t="s">
        <v>330</v>
      </c>
    </row>
    <row r="5423" spans="3:10" x14ac:dyDescent="0.2">
      <c r="C5423" s="255">
        <v>46109</v>
      </c>
      <c r="D5423" s="256" t="s">
        <v>12009</v>
      </c>
      <c r="E5423" s="256" t="s">
        <v>12010</v>
      </c>
      <c r="F5423" s="256" t="s">
        <v>12008</v>
      </c>
      <c r="G5423" s="257">
        <v>1003</v>
      </c>
      <c r="I5423" s="257">
        <v>177263.49</v>
      </c>
      <c r="J5423" s="256" t="s">
        <v>330</v>
      </c>
    </row>
    <row r="5424" spans="3:10" x14ac:dyDescent="0.2">
      <c r="C5424" s="255">
        <v>46109</v>
      </c>
      <c r="D5424" s="256" t="s">
        <v>12011</v>
      </c>
      <c r="E5424" s="256" t="s">
        <v>12012</v>
      </c>
      <c r="F5424" s="256" t="s">
        <v>12008</v>
      </c>
      <c r="G5424" s="257">
        <v>1400</v>
      </c>
      <c r="I5424" s="257">
        <v>175863.49</v>
      </c>
    </row>
    <row r="5425" spans="3:11" x14ac:dyDescent="0.2">
      <c r="C5425" s="255">
        <v>46110</v>
      </c>
      <c r="D5425" s="256" t="s">
        <v>12013</v>
      </c>
      <c r="E5425" s="256" t="s">
        <v>12014</v>
      </c>
      <c r="F5425" s="256" t="s">
        <v>12015</v>
      </c>
      <c r="G5425" s="257">
        <v>200</v>
      </c>
      <c r="I5425" s="257">
        <v>175663.49</v>
      </c>
    </row>
    <row r="5426" spans="3:11" x14ac:dyDescent="0.2">
      <c r="C5426" s="255">
        <v>46110</v>
      </c>
      <c r="D5426" s="256" t="s">
        <v>12016</v>
      </c>
      <c r="E5426" s="256" t="s">
        <v>12017</v>
      </c>
      <c r="F5426" s="256" t="s">
        <v>12015</v>
      </c>
      <c r="G5426" s="257">
        <v>965</v>
      </c>
      <c r="I5426" s="257">
        <v>174698.49</v>
      </c>
    </row>
    <row r="5427" spans="3:11" x14ac:dyDescent="0.2">
      <c r="C5427" s="255">
        <v>46110</v>
      </c>
      <c r="D5427" s="256" t="s">
        <v>12018</v>
      </c>
      <c r="E5427" s="256" t="s">
        <v>12019</v>
      </c>
      <c r="F5427" s="256" t="s">
        <v>12015</v>
      </c>
      <c r="G5427" s="257">
        <v>500</v>
      </c>
      <c r="I5427" s="257">
        <v>174198.49</v>
      </c>
    </row>
    <row r="5428" spans="3:11" x14ac:dyDescent="0.2">
      <c r="C5428" s="255">
        <v>46110</v>
      </c>
      <c r="D5428" s="256" t="s">
        <v>12020</v>
      </c>
      <c r="E5428" s="256" t="s">
        <v>12021</v>
      </c>
      <c r="F5428" s="256" t="s">
        <v>12015</v>
      </c>
      <c r="G5428" s="257">
        <v>1200</v>
      </c>
      <c r="I5428" s="257">
        <v>172998.49</v>
      </c>
    </row>
    <row r="5429" spans="3:11" x14ac:dyDescent="0.2">
      <c r="C5429" s="255">
        <v>46110</v>
      </c>
      <c r="D5429" s="256" t="s">
        <v>12022</v>
      </c>
      <c r="E5429" s="256" t="s">
        <v>12023</v>
      </c>
      <c r="F5429" s="256" t="s">
        <v>12015</v>
      </c>
      <c r="G5429" s="257">
        <v>350</v>
      </c>
      <c r="I5429" s="257">
        <v>172648.49</v>
      </c>
    </row>
    <row r="5430" spans="3:11" x14ac:dyDescent="0.2">
      <c r="C5430" s="255">
        <v>46110</v>
      </c>
      <c r="D5430" s="256" t="s">
        <v>12024</v>
      </c>
      <c r="E5430" s="256" t="s">
        <v>12025</v>
      </c>
      <c r="F5430" s="256" t="s">
        <v>12015</v>
      </c>
      <c r="G5430" s="257">
        <v>1167</v>
      </c>
      <c r="I5430" s="257">
        <v>171481.49</v>
      </c>
    </row>
    <row r="5431" spans="3:11" x14ac:dyDescent="0.2">
      <c r="C5431" s="255">
        <v>46110</v>
      </c>
      <c r="D5431" s="256" t="s">
        <v>12026</v>
      </c>
      <c r="E5431" s="256" t="s">
        <v>12027</v>
      </c>
      <c r="F5431" s="256" t="s">
        <v>12015</v>
      </c>
      <c r="H5431" s="257">
        <v>2000</v>
      </c>
      <c r="I5431" s="257">
        <v>173481.49</v>
      </c>
    </row>
    <row r="5432" spans="3:11" x14ac:dyDescent="0.2">
      <c r="C5432" s="255">
        <v>46111</v>
      </c>
      <c r="D5432" s="256" t="s">
        <v>12028</v>
      </c>
      <c r="E5432" s="256" t="s">
        <v>12029</v>
      </c>
      <c r="F5432" s="256" t="s">
        <v>12030</v>
      </c>
      <c r="G5432" s="257">
        <v>1506.6</v>
      </c>
      <c r="I5432" s="257">
        <v>171974.89</v>
      </c>
    </row>
    <row r="5433" spans="3:11" x14ac:dyDescent="0.2">
      <c r="C5433" s="255">
        <v>46112</v>
      </c>
      <c r="D5433" s="256" t="s">
        <v>12031</v>
      </c>
      <c r="E5433" s="256" t="s">
        <v>12032</v>
      </c>
      <c r="F5433" s="256" t="s">
        <v>12033</v>
      </c>
      <c r="G5433" s="257">
        <v>700</v>
      </c>
      <c r="I5433" s="257">
        <v>171274.89</v>
      </c>
    </row>
    <row r="5434" spans="3:11" x14ac:dyDescent="0.2">
      <c r="C5434" s="255">
        <v>46113</v>
      </c>
      <c r="D5434" s="256" t="s">
        <v>12034</v>
      </c>
      <c r="E5434" s="256" t="s">
        <v>12035</v>
      </c>
      <c r="F5434" s="256" t="s">
        <v>12036</v>
      </c>
      <c r="G5434" s="256">
        <v>189</v>
      </c>
      <c r="H5434" s="256"/>
      <c r="I5434" s="256">
        <v>171085.89</v>
      </c>
    </row>
    <row r="5435" spans="3:11" x14ac:dyDescent="0.2">
      <c r="C5435" s="255">
        <v>46113</v>
      </c>
      <c r="D5435" s="256" t="s">
        <v>12037</v>
      </c>
      <c r="E5435" s="256" t="s">
        <v>335</v>
      </c>
      <c r="F5435" s="256" t="s">
        <v>12033</v>
      </c>
      <c r="G5435" s="256"/>
      <c r="H5435" s="256">
        <v>362</v>
      </c>
      <c r="I5435" s="256">
        <v>171447.89</v>
      </c>
      <c r="J5435" s="256" t="s">
        <v>330</v>
      </c>
    </row>
    <row r="5436" spans="3:11" x14ac:dyDescent="0.2">
      <c r="C5436" s="255">
        <v>46113</v>
      </c>
      <c r="D5436" s="256" t="s">
        <v>12038</v>
      </c>
      <c r="E5436" s="256" t="s">
        <v>12039</v>
      </c>
      <c r="F5436" s="256" t="s">
        <v>12036</v>
      </c>
      <c r="G5436" s="256">
        <v>63</v>
      </c>
      <c r="H5436" s="256"/>
      <c r="I5436" s="256">
        <v>171384.89</v>
      </c>
    </row>
    <row r="5437" spans="3:11" x14ac:dyDescent="0.2">
      <c r="C5437" s="255">
        <v>46114</v>
      </c>
      <c r="D5437" s="256" t="s">
        <v>12040</v>
      </c>
      <c r="E5437" s="256" t="s">
        <v>12041</v>
      </c>
      <c r="F5437" s="256" t="s">
        <v>12042</v>
      </c>
      <c r="G5437" s="256">
        <v>199</v>
      </c>
      <c r="H5437" s="256"/>
      <c r="I5437" s="256">
        <v>171185.89</v>
      </c>
    </row>
    <row r="5438" spans="3:11" x14ac:dyDescent="0.2">
      <c r="C5438" s="255">
        <v>46115</v>
      </c>
      <c r="D5438" s="256" t="s">
        <v>12043</v>
      </c>
      <c r="E5438" s="256" t="s">
        <v>12044</v>
      </c>
      <c r="F5438" s="256" t="s">
        <v>12045</v>
      </c>
      <c r="G5438" s="256">
        <v>42200</v>
      </c>
      <c r="H5438" s="256"/>
      <c r="I5438" s="256">
        <v>128985.89</v>
      </c>
    </row>
    <row r="5439" spans="3:11" x14ac:dyDescent="0.2">
      <c r="C5439" s="255">
        <v>46115</v>
      </c>
      <c r="D5439" s="256" t="s">
        <v>12046</v>
      </c>
      <c r="E5439" s="256" t="s">
        <v>12047</v>
      </c>
      <c r="F5439" s="256" t="s">
        <v>12045</v>
      </c>
      <c r="G5439" s="256">
        <v>35000</v>
      </c>
      <c r="H5439" s="256"/>
      <c r="I5439" s="256">
        <v>93985.89</v>
      </c>
    </row>
    <row r="5440" spans="3:11" x14ac:dyDescent="0.2">
      <c r="C5440" s="255">
        <v>46115</v>
      </c>
      <c r="D5440" s="256" t="s">
        <v>12048</v>
      </c>
      <c r="E5440" s="256" t="s">
        <v>12049</v>
      </c>
      <c r="F5440" s="256" t="s">
        <v>12045</v>
      </c>
      <c r="G5440" s="256">
        <v>14867</v>
      </c>
      <c r="H5440" s="256"/>
      <c r="I5440" s="256">
        <v>79118.89</v>
      </c>
      <c r="K5440" s="255"/>
    </row>
    <row r="5441" spans="3:11" x14ac:dyDescent="0.2">
      <c r="C5441" s="255">
        <v>46115</v>
      </c>
      <c r="D5441" s="256" t="s">
        <v>12050</v>
      </c>
      <c r="E5441" s="256" t="s">
        <v>12051</v>
      </c>
      <c r="F5441" s="256" t="s">
        <v>12045</v>
      </c>
      <c r="G5441" s="256">
        <v>27</v>
      </c>
      <c r="H5441" s="256"/>
      <c r="I5441" s="256">
        <v>79091.89</v>
      </c>
      <c r="K5441" s="255"/>
    </row>
    <row r="5442" spans="3:11" x14ac:dyDescent="0.2">
      <c r="C5442" s="255">
        <v>46115</v>
      </c>
      <c r="D5442" s="256" t="s">
        <v>12052</v>
      </c>
      <c r="E5442" s="256" t="s">
        <v>12053</v>
      </c>
      <c r="F5442" s="256" t="s">
        <v>12045</v>
      </c>
      <c r="G5442" s="256"/>
      <c r="H5442" s="256">
        <v>1</v>
      </c>
      <c r="I5442" s="256">
        <v>79092.89</v>
      </c>
      <c r="K5442" s="255"/>
    </row>
    <row r="5443" spans="3:11" x14ac:dyDescent="0.2">
      <c r="C5443" s="255">
        <v>46117</v>
      </c>
      <c r="D5443" s="256" t="s">
        <v>12054</v>
      </c>
      <c r="E5443" s="256" t="s">
        <v>12055</v>
      </c>
      <c r="F5443" s="256" t="s">
        <v>12056</v>
      </c>
      <c r="G5443" s="256">
        <v>30</v>
      </c>
      <c r="H5443" s="256"/>
      <c r="I5443" s="256">
        <v>79062.89</v>
      </c>
      <c r="K5443" s="255"/>
    </row>
    <row r="5444" spans="3:11" x14ac:dyDescent="0.2">
      <c r="C5444" s="255">
        <v>46117</v>
      </c>
      <c r="D5444" s="256" t="s">
        <v>12057</v>
      </c>
      <c r="E5444" s="256" t="s">
        <v>12058</v>
      </c>
      <c r="F5444" s="256" t="s">
        <v>12056</v>
      </c>
      <c r="G5444" s="256">
        <v>45</v>
      </c>
      <c r="H5444" s="256"/>
      <c r="I5444" s="256">
        <v>79017.89</v>
      </c>
      <c r="K5444" s="255"/>
    </row>
    <row r="5445" spans="3:11" x14ac:dyDescent="0.2">
      <c r="C5445" s="255">
        <v>46118</v>
      </c>
      <c r="D5445" s="256" t="s">
        <v>12059</v>
      </c>
      <c r="E5445" s="256" t="s">
        <v>12060</v>
      </c>
      <c r="F5445" s="256" t="s">
        <v>12061</v>
      </c>
      <c r="G5445" s="256">
        <v>75</v>
      </c>
      <c r="H5445" s="256"/>
      <c r="I5445" s="256">
        <v>78942.89</v>
      </c>
      <c r="K5445" s="255"/>
    </row>
    <row r="5446" spans="3:11" x14ac:dyDescent="0.2">
      <c r="C5446" s="255">
        <v>46119</v>
      </c>
      <c r="D5446" s="256" t="s">
        <v>12062</v>
      </c>
      <c r="E5446" s="256" t="s">
        <v>12063</v>
      </c>
      <c r="F5446" s="256" t="s">
        <v>12064</v>
      </c>
      <c r="G5446" s="256">
        <v>56</v>
      </c>
      <c r="H5446" s="256"/>
      <c r="I5446" s="256">
        <v>78886.89</v>
      </c>
      <c r="K5446" s="255"/>
    </row>
    <row r="5447" spans="3:11" x14ac:dyDescent="0.2">
      <c r="C5447" s="255">
        <v>46122</v>
      </c>
      <c r="D5447" s="256" t="s">
        <v>12065</v>
      </c>
      <c r="E5447" s="256" t="s">
        <v>12066</v>
      </c>
      <c r="F5447" s="256" t="s">
        <v>12067</v>
      </c>
      <c r="G5447" s="256">
        <v>45</v>
      </c>
      <c r="H5447" s="256"/>
      <c r="I5447" s="256">
        <v>78841.89</v>
      </c>
      <c r="K5447" s="255"/>
    </row>
    <row r="5448" spans="3:11" x14ac:dyDescent="0.2">
      <c r="C5448" s="255">
        <v>46122</v>
      </c>
      <c r="D5448" s="256" t="s">
        <v>12068</v>
      </c>
      <c r="E5448" s="256" t="s">
        <v>12069</v>
      </c>
      <c r="F5448" s="256" t="s">
        <v>12067</v>
      </c>
      <c r="G5448" s="256">
        <v>320</v>
      </c>
      <c r="H5448" s="256"/>
      <c r="I5448" s="256">
        <v>78521.89</v>
      </c>
      <c r="K5448" s="255"/>
    </row>
    <row r="5449" spans="3:11" x14ac:dyDescent="0.2">
      <c r="C5449" s="255">
        <v>46125</v>
      </c>
      <c r="D5449" s="256" t="s">
        <v>12070</v>
      </c>
      <c r="E5449" s="256" t="s">
        <v>12071</v>
      </c>
      <c r="F5449" s="256" t="s">
        <v>12072</v>
      </c>
      <c r="G5449" s="256">
        <v>23770</v>
      </c>
      <c r="H5449" s="256"/>
      <c r="I5449" s="256">
        <v>54751.89</v>
      </c>
      <c r="K5449" s="255"/>
    </row>
    <row r="5450" spans="3:11" x14ac:dyDescent="0.2">
      <c r="C5450" s="255">
        <v>46125</v>
      </c>
      <c r="D5450" s="256" t="s">
        <v>12073</v>
      </c>
      <c r="E5450" s="256" t="s">
        <v>12074</v>
      </c>
      <c r="F5450" s="256" t="s">
        <v>12072</v>
      </c>
      <c r="G5450" s="256">
        <v>52000</v>
      </c>
      <c r="H5450" s="256"/>
      <c r="I5450" s="256">
        <v>2751.89</v>
      </c>
      <c r="K5450" s="255"/>
    </row>
    <row r="5451" spans="3:11" x14ac:dyDescent="0.2">
      <c r="C5451" s="255">
        <v>46125</v>
      </c>
      <c r="D5451" s="256" t="s">
        <v>12075</v>
      </c>
      <c r="E5451" s="256" t="s">
        <v>12076</v>
      </c>
      <c r="F5451" s="256" t="s">
        <v>12072</v>
      </c>
      <c r="G5451" s="256">
        <v>60</v>
      </c>
      <c r="H5451" s="256"/>
      <c r="I5451" s="256">
        <v>2691.89</v>
      </c>
      <c r="K5451" s="255"/>
    </row>
    <row r="5452" spans="3:11" x14ac:dyDescent="0.2">
      <c r="C5452" s="255">
        <v>46125</v>
      </c>
      <c r="D5452" s="256" t="s">
        <v>12077</v>
      </c>
      <c r="E5452" s="256" t="s">
        <v>12078</v>
      </c>
      <c r="F5452" s="256" t="s">
        <v>12072</v>
      </c>
      <c r="G5452" s="256">
        <v>2</v>
      </c>
      <c r="H5452" s="256"/>
      <c r="I5452" s="256">
        <v>2689.89</v>
      </c>
      <c r="K5452" s="255"/>
    </row>
    <row r="5453" spans="3:11" x14ac:dyDescent="0.2">
      <c r="C5453" s="255">
        <v>46126</v>
      </c>
      <c r="D5453" s="256" t="s">
        <v>12079</v>
      </c>
      <c r="E5453" s="256" t="s">
        <v>12080</v>
      </c>
      <c r="F5453" s="256" t="s">
        <v>12081</v>
      </c>
      <c r="G5453" s="256">
        <v>179</v>
      </c>
      <c r="H5453" s="256"/>
      <c r="I5453" s="256">
        <v>2510.89</v>
      </c>
      <c r="K5453" s="255"/>
    </row>
    <row r="5454" spans="3:11" x14ac:dyDescent="0.2">
      <c r="C5454" s="255">
        <v>46126</v>
      </c>
      <c r="D5454" s="256" t="s">
        <v>12082</v>
      </c>
      <c r="E5454" s="256" t="s">
        <v>12083</v>
      </c>
      <c r="F5454" s="256" t="s">
        <v>12081</v>
      </c>
      <c r="G5454" s="256">
        <v>86</v>
      </c>
      <c r="H5454" s="256"/>
      <c r="I5454" s="256">
        <v>2424.89</v>
      </c>
      <c r="K5454" s="255"/>
    </row>
    <row r="5455" spans="3:11" x14ac:dyDescent="0.2">
      <c r="C5455" s="255">
        <v>46126</v>
      </c>
      <c r="D5455" s="256" t="s">
        <v>12084</v>
      </c>
      <c r="E5455" s="256" t="s">
        <v>12085</v>
      </c>
      <c r="F5455" s="256" t="s">
        <v>12081</v>
      </c>
      <c r="G5455" s="256">
        <v>84</v>
      </c>
      <c r="H5455" s="256"/>
      <c r="I5455" s="256">
        <v>2340.89</v>
      </c>
      <c r="K5455" s="255"/>
    </row>
    <row r="5456" spans="3:11" x14ac:dyDescent="0.2">
      <c r="C5456" s="255">
        <v>46126</v>
      </c>
      <c r="D5456" s="256" t="s">
        <v>12086</v>
      </c>
      <c r="E5456" s="256" t="s">
        <v>12087</v>
      </c>
      <c r="F5456" s="256" t="s">
        <v>12081</v>
      </c>
      <c r="G5456" s="256">
        <v>9</v>
      </c>
      <c r="H5456" s="256"/>
      <c r="I5456" s="256">
        <v>2331.89</v>
      </c>
      <c r="K5456" s="255"/>
    </row>
    <row r="5457" spans="3:11" x14ac:dyDescent="0.2">
      <c r="C5457" s="255">
        <v>46127</v>
      </c>
      <c r="D5457" s="256" t="s">
        <v>12088</v>
      </c>
      <c r="E5457" s="256" t="s">
        <v>12089</v>
      </c>
      <c r="F5457" s="256" t="s">
        <v>12090</v>
      </c>
      <c r="G5457" s="256">
        <v>61</v>
      </c>
      <c r="H5457" s="256"/>
      <c r="I5457" s="256">
        <v>2270.89</v>
      </c>
      <c r="K5457" s="255"/>
    </row>
    <row r="5458" spans="3:11" x14ac:dyDescent="0.2">
      <c r="C5458" s="255">
        <v>46127</v>
      </c>
      <c r="D5458" s="256" t="s">
        <v>12091</v>
      </c>
      <c r="E5458" s="256" t="s">
        <v>12092</v>
      </c>
      <c r="F5458" s="256" t="s">
        <v>12090</v>
      </c>
      <c r="G5458" s="256">
        <v>145</v>
      </c>
      <c r="H5458" s="256"/>
      <c r="I5458" s="256">
        <v>2125.89</v>
      </c>
      <c r="K5458" s="255"/>
    </row>
    <row r="5459" spans="3:11" x14ac:dyDescent="0.2">
      <c r="C5459" s="255">
        <v>46129</v>
      </c>
      <c r="D5459" s="256" t="s">
        <v>12093</v>
      </c>
      <c r="E5459" s="256" t="s">
        <v>12094</v>
      </c>
      <c r="F5459" s="256" t="s">
        <v>12095</v>
      </c>
      <c r="G5459" s="256">
        <v>45</v>
      </c>
      <c r="H5459" s="256"/>
      <c r="I5459" s="256">
        <v>2080.89</v>
      </c>
      <c r="K5459" s="255"/>
    </row>
    <row r="5460" spans="3:11" x14ac:dyDescent="0.2">
      <c r="C5460" s="255">
        <v>46129</v>
      </c>
      <c r="D5460" s="256" t="s">
        <v>12096</v>
      </c>
      <c r="E5460" s="256" t="s">
        <v>12097</v>
      </c>
      <c r="F5460" s="256" t="s">
        <v>12095</v>
      </c>
      <c r="G5460" s="256">
        <v>20</v>
      </c>
      <c r="H5460" s="256"/>
      <c r="I5460" s="256">
        <v>2060.89</v>
      </c>
      <c r="K5460" s="255"/>
    </row>
    <row r="5461" spans="3:11" x14ac:dyDescent="0.2">
      <c r="C5461" s="255">
        <v>46129</v>
      </c>
      <c r="D5461" s="256" t="s">
        <v>12098</v>
      </c>
      <c r="E5461" s="256" t="s">
        <v>12099</v>
      </c>
      <c r="F5461" s="256" t="s">
        <v>12095</v>
      </c>
      <c r="G5461" s="256">
        <v>95</v>
      </c>
      <c r="H5461" s="256"/>
      <c r="I5461" s="256">
        <v>1965.89</v>
      </c>
      <c r="K5461" s="255"/>
    </row>
    <row r="5462" spans="3:11" x14ac:dyDescent="0.2">
      <c r="C5462" s="255">
        <v>46131</v>
      </c>
      <c r="D5462" s="256" t="s">
        <v>12100</v>
      </c>
      <c r="E5462" s="256" t="s">
        <v>12101</v>
      </c>
      <c r="F5462" s="256" t="s">
        <v>12102</v>
      </c>
      <c r="G5462" s="256">
        <v>26</v>
      </c>
      <c r="H5462" s="256"/>
      <c r="I5462" s="256">
        <v>1939.89</v>
      </c>
      <c r="K5462" s="255"/>
    </row>
    <row r="5463" spans="3:11" x14ac:dyDescent="0.2">
      <c r="C5463" s="255">
        <v>46132</v>
      </c>
      <c r="D5463" s="256" t="s">
        <v>12103</v>
      </c>
      <c r="E5463" s="256" t="s">
        <v>12104</v>
      </c>
      <c r="F5463" s="256" t="s">
        <v>12105</v>
      </c>
      <c r="G5463" s="256">
        <v>175</v>
      </c>
      <c r="H5463" s="256"/>
      <c r="I5463" s="256">
        <v>1764.89</v>
      </c>
      <c r="K5463" s="255"/>
    </row>
    <row r="5464" spans="3:11" x14ac:dyDescent="0.2">
      <c r="C5464" s="255">
        <v>46132</v>
      </c>
      <c r="D5464" s="256" t="s">
        <v>12106</v>
      </c>
      <c r="E5464" s="256" t="s">
        <v>12107</v>
      </c>
      <c r="F5464" s="256" t="s">
        <v>12105</v>
      </c>
      <c r="G5464" s="256">
        <v>50</v>
      </c>
      <c r="H5464" s="256"/>
      <c r="I5464" s="256">
        <v>1714.89</v>
      </c>
      <c r="K5464" s="255"/>
    </row>
    <row r="5465" spans="3:11" x14ac:dyDescent="0.2">
      <c r="C5465" s="255">
        <v>46132</v>
      </c>
      <c r="D5465" s="256" t="s">
        <v>12108</v>
      </c>
      <c r="E5465" s="256" t="s">
        <v>12109</v>
      </c>
      <c r="F5465" s="256" t="s">
        <v>12105</v>
      </c>
      <c r="G5465" s="256">
        <v>50</v>
      </c>
      <c r="H5465" s="256"/>
      <c r="I5465" s="256">
        <v>1664.89</v>
      </c>
      <c r="K5465" s="255"/>
    </row>
    <row r="5466" spans="3:11" x14ac:dyDescent="0.2">
      <c r="C5466" s="255">
        <v>46135</v>
      </c>
      <c r="D5466" s="256" t="s">
        <v>12110</v>
      </c>
      <c r="E5466" s="256" t="s">
        <v>12111</v>
      </c>
      <c r="F5466" s="256" t="s">
        <v>12112</v>
      </c>
      <c r="G5466" s="256">
        <v>34</v>
      </c>
      <c r="H5466" s="256"/>
      <c r="I5466" s="256">
        <v>1630.89</v>
      </c>
      <c r="K5466" s="255"/>
    </row>
    <row r="5467" spans="3:11" x14ac:dyDescent="0.2">
      <c r="C5467" s="255">
        <v>46136</v>
      </c>
      <c r="D5467" s="256" t="s">
        <v>12113</v>
      </c>
      <c r="E5467" s="256" t="s">
        <v>12114</v>
      </c>
      <c r="F5467" s="256" t="s">
        <v>12115</v>
      </c>
      <c r="G5467" s="256">
        <v>31</v>
      </c>
      <c r="H5467" s="256"/>
      <c r="I5467" s="256">
        <v>1599.89</v>
      </c>
      <c r="K5467" s="255"/>
    </row>
    <row r="5468" spans="3:11" x14ac:dyDescent="0.2">
      <c r="C5468" s="255">
        <v>46140</v>
      </c>
      <c r="D5468" s="256" t="s">
        <v>12116</v>
      </c>
      <c r="E5468" s="256" t="s">
        <v>12117</v>
      </c>
      <c r="F5468" s="256" t="s">
        <v>12118</v>
      </c>
      <c r="G5468" s="256">
        <v>45</v>
      </c>
      <c r="H5468" s="256"/>
      <c r="I5468" s="256">
        <v>1554.89</v>
      </c>
      <c r="K5468" s="255"/>
    </row>
    <row r="5469" spans="3:11" x14ac:dyDescent="0.2">
      <c r="C5469" s="255">
        <v>46140</v>
      </c>
      <c r="D5469" s="256" t="s">
        <v>12119</v>
      </c>
      <c r="E5469" s="256" t="s">
        <v>12120</v>
      </c>
      <c r="F5469" s="256" t="s">
        <v>12118</v>
      </c>
      <c r="G5469" s="256">
        <v>14</v>
      </c>
      <c r="H5469" s="256"/>
      <c r="I5469" s="256">
        <v>1540.89</v>
      </c>
      <c r="K5469" s="255"/>
    </row>
    <row r="5470" spans="3:11" x14ac:dyDescent="0.2">
      <c r="C5470" s="255">
        <v>46140</v>
      </c>
      <c r="D5470" s="256" t="s">
        <v>12121</v>
      </c>
      <c r="E5470" s="256" t="s">
        <v>12122</v>
      </c>
      <c r="F5470" s="256" t="s">
        <v>12118</v>
      </c>
      <c r="G5470" s="256">
        <v>54</v>
      </c>
      <c r="H5470" s="256"/>
      <c r="I5470" s="256">
        <v>1486.89</v>
      </c>
      <c r="K5470" s="255"/>
    </row>
    <row r="5471" spans="3:11" x14ac:dyDescent="0.2">
      <c r="C5471" s="255">
        <v>46141</v>
      </c>
      <c r="D5471" s="256" t="s">
        <v>8304</v>
      </c>
      <c r="E5471" s="256" t="s">
        <v>12123</v>
      </c>
      <c r="F5471" s="256" t="s">
        <v>12124</v>
      </c>
      <c r="G5471" s="256"/>
      <c r="H5471" s="256">
        <v>145744</v>
      </c>
      <c r="I5471" s="256">
        <v>147230.89000000001</v>
      </c>
      <c r="K5471" s="255"/>
    </row>
    <row r="5472" spans="3:11" x14ac:dyDescent="0.2">
      <c r="C5472" s="255">
        <v>46141</v>
      </c>
      <c r="D5472" s="256" t="s">
        <v>12125</v>
      </c>
      <c r="E5472" s="256" t="s">
        <v>12126</v>
      </c>
      <c r="F5472" s="256" t="s">
        <v>12124</v>
      </c>
      <c r="G5472" s="256">
        <v>54</v>
      </c>
      <c r="H5472" s="256"/>
      <c r="I5472" s="256">
        <v>147176.89000000001</v>
      </c>
      <c r="K5472" s="255"/>
    </row>
    <row r="5473" spans="3:11" x14ac:dyDescent="0.2">
      <c r="C5473" s="255">
        <v>46141</v>
      </c>
      <c r="D5473" s="256" t="s">
        <v>12127</v>
      </c>
      <c r="E5473" s="256" t="s">
        <v>12128</v>
      </c>
      <c r="F5473" s="256" t="s">
        <v>12124</v>
      </c>
      <c r="G5473" s="256">
        <v>80</v>
      </c>
      <c r="H5473" s="256"/>
      <c r="I5473" s="256">
        <v>147096.89000000001</v>
      </c>
      <c r="K5473" s="255"/>
    </row>
    <row r="5474" spans="3:11" x14ac:dyDescent="0.2">
      <c r="C5474" s="255">
        <v>46141</v>
      </c>
      <c r="D5474" s="256" t="s">
        <v>12129</v>
      </c>
      <c r="E5474" s="256" t="s">
        <v>12130</v>
      </c>
      <c r="F5474" s="256" t="s">
        <v>12124</v>
      </c>
      <c r="G5474" s="256">
        <v>51</v>
      </c>
      <c r="H5474" s="256"/>
      <c r="I5474" s="256">
        <v>147045.89000000001</v>
      </c>
      <c r="K5474" s="255"/>
    </row>
    <row r="5475" spans="3:11" x14ac:dyDescent="0.2">
      <c r="C5475" s="255">
        <v>46141</v>
      </c>
      <c r="D5475" s="256" t="s">
        <v>12131</v>
      </c>
      <c r="E5475" s="256" t="s">
        <v>12132</v>
      </c>
      <c r="F5475" s="256" t="s">
        <v>12124</v>
      </c>
      <c r="G5475" s="256">
        <v>400</v>
      </c>
      <c r="H5475" s="256"/>
      <c r="I5475" s="256">
        <v>146645.89000000001</v>
      </c>
      <c r="K5475" s="255"/>
    </row>
    <row r="5476" spans="3:11" x14ac:dyDescent="0.2">
      <c r="C5476" s="255">
        <v>46142</v>
      </c>
      <c r="D5476" s="256" t="s">
        <v>12133</v>
      </c>
      <c r="E5476" s="256" t="s">
        <v>12134</v>
      </c>
      <c r="F5476" s="256" t="s">
        <v>12135</v>
      </c>
      <c r="G5476" s="256">
        <v>50</v>
      </c>
      <c r="H5476" s="256"/>
      <c r="I5476" s="256">
        <v>146595.89000000001</v>
      </c>
      <c r="K5476" s="255"/>
    </row>
    <row r="5477" spans="3:11" x14ac:dyDescent="0.2">
      <c r="C5477" s="255">
        <v>46144</v>
      </c>
      <c r="D5477" s="256" t="s">
        <v>12136</v>
      </c>
      <c r="E5477" s="256" t="s">
        <v>12137</v>
      </c>
      <c r="F5477" s="256" t="s">
        <v>12138</v>
      </c>
      <c r="G5477" s="256">
        <v>35000</v>
      </c>
      <c r="H5477" s="256"/>
      <c r="I5477" s="256">
        <v>111595.89</v>
      </c>
      <c r="K5477" s="255"/>
    </row>
    <row r="5478" spans="3:11" x14ac:dyDescent="0.2">
      <c r="C5478" s="255">
        <v>46144</v>
      </c>
      <c r="D5478" s="256" t="s">
        <v>12139</v>
      </c>
      <c r="E5478" s="256" t="s">
        <v>12140</v>
      </c>
      <c r="F5478" s="256" t="s">
        <v>12138</v>
      </c>
      <c r="G5478" s="256">
        <v>16293</v>
      </c>
      <c r="H5478" s="256"/>
      <c r="I5478" s="256">
        <v>95302.89</v>
      </c>
      <c r="K5478" s="255"/>
    </row>
    <row r="5479" spans="3:11" x14ac:dyDescent="0.2">
      <c r="C5479" s="255">
        <v>46145</v>
      </c>
      <c r="D5479" s="256" t="s">
        <v>12141</v>
      </c>
      <c r="E5479" s="256" t="s">
        <v>12142</v>
      </c>
      <c r="F5479" s="256" t="s">
        <v>12143</v>
      </c>
      <c r="G5479" s="256">
        <v>2700</v>
      </c>
      <c r="H5479" s="256"/>
      <c r="I5479" s="256">
        <v>92602.89</v>
      </c>
      <c r="K5479" s="255"/>
    </row>
    <row r="5480" spans="3:11" x14ac:dyDescent="0.2">
      <c r="C5480" s="255">
        <v>46146</v>
      </c>
      <c r="D5480" s="256" t="s">
        <v>12144</v>
      </c>
      <c r="E5480" s="256" t="s">
        <v>12145</v>
      </c>
      <c r="F5480" s="256" t="s">
        <v>12146</v>
      </c>
      <c r="G5480" s="256">
        <v>57</v>
      </c>
      <c r="H5480" s="256"/>
      <c r="I5480" s="256">
        <v>92545.89</v>
      </c>
      <c r="K5480" s="255"/>
    </row>
    <row r="5481" spans="3:11" x14ac:dyDescent="0.2">
      <c r="C5481" s="255">
        <v>46147</v>
      </c>
      <c r="D5481" s="256" t="s">
        <v>12147</v>
      </c>
      <c r="E5481" s="256" t="s">
        <v>12148</v>
      </c>
      <c r="F5481" s="256" t="s">
        <v>12149</v>
      </c>
      <c r="G5481" s="256">
        <v>34</v>
      </c>
      <c r="H5481" s="256"/>
      <c r="I5481" s="256">
        <v>92511.89</v>
      </c>
      <c r="K5481" s="255"/>
    </row>
    <row r="5482" spans="3:11" x14ac:dyDescent="0.2">
      <c r="C5482" s="255">
        <v>46147</v>
      </c>
      <c r="D5482" s="256" t="s">
        <v>12150</v>
      </c>
      <c r="E5482" s="256" t="s">
        <v>12151</v>
      </c>
      <c r="F5482" s="256" t="s">
        <v>12149</v>
      </c>
      <c r="G5482" s="256">
        <v>32</v>
      </c>
      <c r="H5482" s="256"/>
      <c r="I5482" s="256">
        <v>92479.89</v>
      </c>
      <c r="K5482" s="255"/>
    </row>
    <row r="5483" spans="3:11" x14ac:dyDescent="0.2">
      <c r="C5483" s="255">
        <v>46148</v>
      </c>
      <c r="D5483" s="256" t="s">
        <v>12152</v>
      </c>
      <c r="E5483" s="256" t="s">
        <v>12153</v>
      </c>
      <c r="F5483" s="256" t="s">
        <v>12154</v>
      </c>
      <c r="G5483" s="256">
        <v>1089</v>
      </c>
      <c r="H5483" s="256"/>
      <c r="I5483" s="256">
        <v>91390.89</v>
      </c>
      <c r="K5483" s="255"/>
    </row>
    <row r="5484" spans="3:11" x14ac:dyDescent="0.2">
      <c r="C5484" s="255">
        <v>46148</v>
      </c>
      <c r="D5484" s="256" t="s">
        <v>12155</v>
      </c>
      <c r="E5484" s="256" t="s">
        <v>12156</v>
      </c>
      <c r="F5484" s="256" t="s">
        <v>12154</v>
      </c>
      <c r="G5484" s="256">
        <v>2</v>
      </c>
      <c r="H5484" s="256"/>
      <c r="I5484" s="256">
        <v>91388.89</v>
      </c>
      <c r="K5484" s="255"/>
    </row>
    <row r="5485" spans="3:11" x14ac:dyDescent="0.2">
      <c r="C5485" s="255">
        <v>46148</v>
      </c>
      <c r="D5485" s="256" t="s">
        <v>12157</v>
      </c>
      <c r="E5485" s="256" t="s">
        <v>12158</v>
      </c>
      <c r="F5485" s="256" t="s">
        <v>12154</v>
      </c>
      <c r="G5485" s="256">
        <v>2</v>
      </c>
      <c r="H5485" s="256"/>
      <c r="I5485" s="256">
        <v>91386.89</v>
      </c>
      <c r="K5485" s="255"/>
    </row>
    <row r="5486" spans="3:11" x14ac:dyDescent="0.2">
      <c r="C5486" s="255">
        <v>46148</v>
      </c>
      <c r="D5486" s="256" t="s">
        <v>12159</v>
      </c>
      <c r="E5486" s="256" t="s">
        <v>12160</v>
      </c>
      <c r="F5486" s="256" t="s">
        <v>12154</v>
      </c>
      <c r="G5486" s="256">
        <v>60</v>
      </c>
      <c r="H5486" s="256"/>
      <c r="I5486" s="256">
        <v>91326.89</v>
      </c>
      <c r="K5486" s="255"/>
    </row>
    <row r="5487" spans="3:11" x14ac:dyDescent="0.2">
      <c r="C5487" s="255">
        <v>46148</v>
      </c>
      <c r="D5487" s="256" t="s">
        <v>12161</v>
      </c>
      <c r="E5487" s="256" t="s">
        <v>12162</v>
      </c>
      <c r="F5487" s="256" t="s">
        <v>12154</v>
      </c>
      <c r="G5487" s="256">
        <v>75</v>
      </c>
      <c r="H5487" s="256"/>
      <c r="I5487" s="256">
        <v>91251.89</v>
      </c>
      <c r="K5487" s="255"/>
    </row>
    <row r="5488" spans="3:11" x14ac:dyDescent="0.2">
      <c r="C5488" s="255">
        <v>46149</v>
      </c>
      <c r="D5488" s="256" t="s">
        <v>12163</v>
      </c>
      <c r="E5488" s="256" t="s">
        <v>12164</v>
      </c>
      <c r="F5488" s="256" t="s">
        <v>12165</v>
      </c>
      <c r="G5488" s="256">
        <v>46</v>
      </c>
      <c r="H5488" s="256"/>
      <c r="I5488" s="256">
        <v>91205.89</v>
      </c>
      <c r="K5488" s="255"/>
    </row>
    <row r="5489" spans="3:11" x14ac:dyDescent="0.2">
      <c r="C5489" s="255">
        <v>46149</v>
      </c>
      <c r="D5489" s="256" t="s">
        <v>12166</v>
      </c>
      <c r="E5489" s="256" t="s">
        <v>12167</v>
      </c>
      <c r="F5489" s="256" t="s">
        <v>12165</v>
      </c>
      <c r="G5489" s="256">
        <v>127</v>
      </c>
      <c r="H5489" s="256"/>
      <c r="I5489" s="256">
        <v>91078.89</v>
      </c>
      <c r="K5489" s="255"/>
    </row>
    <row r="5490" spans="3:11" x14ac:dyDescent="0.2">
      <c r="C5490" s="255">
        <v>46150</v>
      </c>
      <c r="D5490" s="256" t="s">
        <v>12168</v>
      </c>
      <c r="E5490" s="256" t="s">
        <v>335</v>
      </c>
      <c r="F5490" s="256" t="s">
        <v>12169</v>
      </c>
      <c r="G5490" s="256"/>
      <c r="H5490" s="256">
        <v>2</v>
      </c>
      <c r="I5490" s="256">
        <v>91080.89</v>
      </c>
      <c r="K5490" s="255"/>
    </row>
    <row r="5491" spans="3:11" x14ac:dyDescent="0.2">
      <c r="C5491" s="255">
        <v>46151</v>
      </c>
      <c r="D5491" s="256" t="s">
        <v>12170</v>
      </c>
      <c r="E5491" s="256" t="s">
        <v>12171</v>
      </c>
      <c r="F5491" s="256" t="s">
        <v>12172</v>
      </c>
      <c r="G5491" s="256">
        <v>200</v>
      </c>
      <c r="H5491" s="256"/>
      <c r="I5491" s="256">
        <v>90880.89</v>
      </c>
      <c r="K5491" s="255"/>
    </row>
    <row r="5492" spans="3:11" x14ac:dyDescent="0.2">
      <c r="C5492" s="255">
        <v>46151</v>
      </c>
      <c r="D5492" s="256" t="s">
        <v>12173</v>
      </c>
      <c r="E5492" s="256" t="s">
        <v>12174</v>
      </c>
      <c r="F5492" s="256" t="s">
        <v>12172</v>
      </c>
      <c r="G5492" s="256">
        <v>125</v>
      </c>
      <c r="H5492" s="256"/>
      <c r="I5492" s="256">
        <v>90755.89</v>
      </c>
      <c r="K5492" s="255"/>
    </row>
    <row r="5493" spans="3:11" x14ac:dyDescent="0.2">
      <c r="C5493" s="255">
        <v>46153</v>
      </c>
      <c r="D5493" s="256" t="s">
        <v>12175</v>
      </c>
      <c r="E5493" s="256" t="s">
        <v>12176</v>
      </c>
      <c r="F5493" s="256" t="s">
        <v>12177</v>
      </c>
      <c r="G5493" s="256">
        <v>50</v>
      </c>
      <c r="H5493" s="256"/>
      <c r="I5493" s="256">
        <v>90705.89</v>
      </c>
      <c r="K5493" s="255"/>
    </row>
    <row r="5494" spans="3:11" x14ac:dyDescent="0.2">
      <c r="C5494" s="255">
        <v>46153</v>
      </c>
      <c r="D5494" s="256" t="s">
        <v>12178</v>
      </c>
      <c r="E5494" s="256" t="s">
        <v>12179</v>
      </c>
      <c r="F5494" s="256" t="s">
        <v>12177</v>
      </c>
      <c r="G5494" s="256">
        <v>37</v>
      </c>
      <c r="H5494" s="256"/>
      <c r="I5494" s="256">
        <v>90668.89</v>
      </c>
      <c r="K5494" s="255"/>
    </row>
    <row r="5495" spans="3:11" x14ac:dyDescent="0.2">
      <c r="C5495" s="255">
        <v>46153</v>
      </c>
      <c r="D5495" s="256" t="s">
        <v>12180</v>
      </c>
      <c r="E5495" s="256" t="s">
        <v>12181</v>
      </c>
      <c r="F5495" s="256" t="s">
        <v>12177</v>
      </c>
      <c r="G5495" s="256">
        <v>125</v>
      </c>
      <c r="H5495" s="256"/>
      <c r="I5495" s="256">
        <v>90543.89</v>
      </c>
      <c r="K5495" s="255"/>
    </row>
    <row r="5496" spans="3:11" x14ac:dyDescent="0.2">
      <c r="C5496" s="255">
        <v>46154</v>
      </c>
      <c r="D5496" s="256" t="s">
        <v>12182</v>
      </c>
      <c r="E5496" s="256" t="s">
        <v>12183</v>
      </c>
      <c r="F5496" s="256" t="s">
        <v>12184</v>
      </c>
      <c r="G5496" s="256">
        <v>53</v>
      </c>
      <c r="H5496" s="256"/>
      <c r="I5496" s="256">
        <v>90490.89</v>
      </c>
      <c r="K5496" s="255"/>
    </row>
    <row r="5497" spans="3:11" x14ac:dyDescent="0.2">
      <c r="C5497" s="255">
        <v>46155</v>
      </c>
      <c r="D5497" s="256" t="s">
        <v>12185</v>
      </c>
      <c r="E5497" s="256" t="s">
        <v>12186</v>
      </c>
      <c r="F5497" s="256" t="s">
        <v>12187</v>
      </c>
      <c r="G5497" s="256">
        <v>56</v>
      </c>
      <c r="H5497" s="256"/>
      <c r="I5497" s="256">
        <v>90434.89</v>
      </c>
      <c r="K5497" s="255"/>
    </row>
    <row r="5498" spans="3:11" x14ac:dyDescent="0.2">
      <c r="C5498" s="255">
        <v>46156</v>
      </c>
      <c r="D5498" s="256" t="s">
        <v>12188</v>
      </c>
      <c r="E5498" s="256" t="s">
        <v>12189</v>
      </c>
      <c r="F5498" s="256" t="s">
        <v>12190</v>
      </c>
      <c r="G5498" s="256">
        <v>179</v>
      </c>
      <c r="H5498" s="256"/>
      <c r="I5498" s="256">
        <v>90255.89</v>
      </c>
      <c r="K5498" s="255"/>
    </row>
    <row r="5499" spans="3:11" x14ac:dyDescent="0.2">
      <c r="C5499" s="255">
        <v>46156</v>
      </c>
      <c r="D5499" s="256" t="s">
        <v>12191</v>
      </c>
      <c r="E5499" s="256" t="s">
        <v>12192</v>
      </c>
      <c r="F5499" s="256" t="s">
        <v>12190</v>
      </c>
      <c r="G5499" s="256">
        <v>43</v>
      </c>
      <c r="H5499" s="256"/>
      <c r="I5499" s="256">
        <v>90212.89</v>
      </c>
      <c r="K5499" s="255"/>
    </row>
    <row r="5500" spans="3:11" x14ac:dyDescent="0.2">
      <c r="C5500" s="255">
        <v>46156</v>
      </c>
      <c r="D5500" s="256" t="s">
        <v>12193</v>
      </c>
      <c r="E5500" s="256" t="s">
        <v>12194</v>
      </c>
      <c r="F5500" s="256" t="s">
        <v>12190</v>
      </c>
      <c r="G5500" s="256">
        <v>236</v>
      </c>
      <c r="H5500" s="256"/>
      <c r="I5500" s="256">
        <v>89976.89</v>
      </c>
      <c r="K5500" s="255"/>
    </row>
    <row r="5501" spans="3:11" x14ac:dyDescent="0.2">
      <c r="C5501" s="255">
        <v>46157</v>
      </c>
      <c r="D5501" s="256" t="s">
        <v>12195</v>
      </c>
      <c r="E5501" s="256" t="s">
        <v>12196</v>
      </c>
      <c r="F5501" s="256" t="s">
        <v>12197</v>
      </c>
      <c r="G5501" s="256">
        <v>1517.33</v>
      </c>
      <c r="H5501" s="256"/>
      <c r="I5501" s="256">
        <v>88459.56</v>
      </c>
      <c r="K5501" s="255"/>
    </row>
    <row r="5502" spans="3:11" x14ac:dyDescent="0.2">
      <c r="C5502" s="255">
        <v>46157</v>
      </c>
      <c r="D5502" s="256" t="s">
        <v>12198</v>
      </c>
      <c r="E5502" s="256" t="s">
        <v>335</v>
      </c>
      <c r="F5502" s="256" t="s">
        <v>12197</v>
      </c>
      <c r="G5502" s="256"/>
      <c r="H5502" s="256">
        <v>2</v>
      </c>
      <c r="I5502" s="256">
        <v>88461.56</v>
      </c>
      <c r="K5502" s="255"/>
    </row>
    <row r="5503" spans="3:11" x14ac:dyDescent="0.2">
      <c r="C5503" s="255">
        <v>46158</v>
      </c>
      <c r="D5503" s="256" t="s">
        <v>12199</v>
      </c>
      <c r="E5503" s="256" t="s">
        <v>12200</v>
      </c>
      <c r="F5503" s="256" t="s">
        <v>12201</v>
      </c>
      <c r="G5503" s="256">
        <v>4</v>
      </c>
      <c r="H5503" s="256"/>
      <c r="I5503" s="256">
        <v>88457.56</v>
      </c>
      <c r="K5503" s="255"/>
    </row>
    <row r="5504" spans="3:11" x14ac:dyDescent="0.2">
      <c r="C5504" s="255">
        <v>46158</v>
      </c>
      <c r="D5504" s="256" t="s">
        <v>12202</v>
      </c>
      <c r="E5504" s="256" t="s">
        <v>12203</v>
      </c>
      <c r="F5504" s="256" t="s">
        <v>12201</v>
      </c>
      <c r="G5504" s="256">
        <v>1</v>
      </c>
      <c r="H5504" s="256"/>
      <c r="I5504" s="256">
        <v>88456.56</v>
      </c>
      <c r="K5504" s="255"/>
    </row>
    <row r="5505" spans="3:11" x14ac:dyDescent="0.2">
      <c r="C5505" s="255">
        <v>46160</v>
      </c>
      <c r="D5505" s="256" t="s">
        <v>12204</v>
      </c>
      <c r="E5505" s="256" t="s">
        <v>12205</v>
      </c>
      <c r="F5505" s="256" t="s">
        <v>12206</v>
      </c>
      <c r="G5505" s="256">
        <v>70</v>
      </c>
      <c r="H5505" s="256"/>
      <c r="I5505" s="256">
        <v>88386.559999999998</v>
      </c>
      <c r="K5505" s="255"/>
    </row>
    <row r="5506" spans="3:11" x14ac:dyDescent="0.2">
      <c r="C5506" s="255">
        <v>46161</v>
      </c>
      <c r="D5506" s="256" t="s">
        <v>12207</v>
      </c>
      <c r="E5506" s="256" t="s">
        <v>12208</v>
      </c>
      <c r="F5506" s="256" t="s">
        <v>12209</v>
      </c>
      <c r="G5506" s="256">
        <v>1000</v>
      </c>
      <c r="H5506" s="256"/>
      <c r="I5506" s="256">
        <v>87386.559999999998</v>
      </c>
      <c r="K5506" s="255"/>
    </row>
    <row r="5507" spans="3:11" x14ac:dyDescent="0.2">
      <c r="C5507" s="255">
        <v>46161</v>
      </c>
      <c r="D5507" s="256" t="s">
        <v>12210</v>
      </c>
      <c r="E5507" s="256" t="s">
        <v>12211</v>
      </c>
      <c r="F5507" s="256" t="s">
        <v>12209</v>
      </c>
      <c r="G5507" s="256">
        <v>75.3</v>
      </c>
      <c r="H5507" s="256"/>
      <c r="I5507" s="256">
        <v>87311.26</v>
      </c>
      <c r="K5507" s="255"/>
    </row>
    <row r="5508" spans="3:11" x14ac:dyDescent="0.2">
      <c r="C5508" s="255">
        <v>46164</v>
      </c>
      <c r="D5508" s="256" t="s">
        <v>12212</v>
      </c>
      <c r="E5508" s="256" t="s">
        <v>12213</v>
      </c>
      <c r="F5508" s="256" t="s">
        <v>12214</v>
      </c>
      <c r="G5508" s="256">
        <v>89</v>
      </c>
      <c r="H5508" s="256"/>
      <c r="I5508" s="256">
        <v>87222.26</v>
      </c>
      <c r="K5508" s="255"/>
    </row>
    <row r="5509" spans="3:11" x14ac:dyDescent="0.2">
      <c r="C5509" s="255">
        <v>46165</v>
      </c>
      <c r="D5509" s="256" t="s">
        <v>12215</v>
      </c>
      <c r="E5509" s="256" t="s">
        <v>12216</v>
      </c>
      <c r="F5509" s="256" t="s">
        <v>12217</v>
      </c>
      <c r="G5509" s="256">
        <v>1</v>
      </c>
      <c r="H5509" s="256"/>
      <c r="I5509" s="256">
        <v>87221.26</v>
      </c>
      <c r="K5509" s="255"/>
    </row>
    <row r="5510" spans="3:11" x14ac:dyDescent="0.2">
      <c r="C5510" s="255">
        <v>46165</v>
      </c>
      <c r="D5510" s="256" t="s">
        <v>12218</v>
      </c>
      <c r="E5510" s="256" t="s">
        <v>12219</v>
      </c>
      <c r="F5510" s="256" t="s">
        <v>12217</v>
      </c>
      <c r="G5510" s="256">
        <v>417</v>
      </c>
      <c r="H5510" s="256"/>
      <c r="I5510" s="256">
        <v>86804.26</v>
      </c>
      <c r="K5510" s="255"/>
    </row>
    <row r="5511" spans="3:11" x14ac:dyDescent="0.2">
      <c r="C5511" s="255">
        <v>46166</v>
      </c>
      <c r="D5511" s="256" t="s">
        <v>12220</v>
      </c>
      <c r="E5511" s="256" t="s">
        <v>12221</v>
      </c>
      <c r="F5511" s="256" t="s">
        <v>12222</v>
      </c>
      <c r="G5511" s="256">
        <v>14.55</v>
      </c>
      <c r="H5511" s="256"/>
      <c r="I5511" s="256">
        <v>86789.71</v>
      </c>
      <c r="K5511" s="255"/>
    </row>
    <row r="5512" spans="3:11" x14ac:dyDescent="0.2">
      <c r="C5512" s="255">
        <v>46166</v>
      </c>
      <c r="D5512" s="256" t="s">
        <v>12223</v>
      </c>
      <c r="E5512" s="256" t="s">
        <v>12224</v>
      </c>
      <c r="F5512" s="256" t="s">
        <v>12222</v>
      </c>
      <c r="G5512" s="256">
        <v>1600</v>
      </c>
      <c r="H5512" s="256"/>
      <c r="I5512" s="256">
        <v>85189.71</v>
      </c>
      <c r="K5512" s="255"/>
    </row>
    <row r="5513" spans="3:11" x14ac:dyDescent="0.2">
      <c r="C5513" s="255">
        <v>46166</v>
      </c>
      <c r="D5513" s="256" t="s">
        <v>12225</v>
      </c>
      <c r="E5513" s="256" t="s">
        <v>12226</v>
      </c>
      <c r="F5513" s="256" t="s">
        <v>12222</v>
      </c>
      <c r="G5513" s="256">
        <v>400</v>
      </c>
      <c r="H5513" s="256"/>
      <c r="I5513" s="256">
        <v>84789.71</v>
      </c>
      <c r="K5513" s="255"/>
    </row>
    <row r="5514" spans="3:11" x14ac:dyDescent="0.2">
      <c r="C5514" s="255">
        <v>46166</v>
      </c>
      <c r="D5514" s="256" t="s">
        <v>12227</v>
      </c>
      <c r="E5514" s="256" t="s">
        <v>12228</v>
      </c>
      <c r="F5514" s="256" t="s">
        <v>12222</v>
      </c>
      <c r="G5514" s="256">
        <v>83</v>
      </c>
      <c r="H5514" s="256"/>
      <c r="I5514" s="256">
        <v>84706.71</v>
      </c>
      <c r="K5514" s="255"/>
    </row>
    <row r="5515" spans="3:11" x14ac:dyDescent="0.2">
      <c r="C5515" s="255">
        <v>46166</v>
      </c>
      <c r="D5515" s="256" t="s">
        <v>12229</v>
      </c>
      <c r="E5515" s="256" t="s">
        <v>12230</v>
      </c>
      <c r="F5515" s="256" t="s">
        <v>12222</v>
      </c>
      <c r="G5515" s="256">
        <v>14.55</v>
      </c>
      <c r="H5515" s="256"/>
      <c r="I5515" s="256">
        <v>84692.160000000003</v>
      </c>
      <c r="K5515" s="255"/>
    </row>
    <row r="5516" spans="3:11" x14ac:dyDescent="0.2">
      <c r="C5516" s="255">
        <v>46167</v>
      </c>
      <c r="D5516" s="256" t="s">
        <v>12231</v>
      </c>
      <c r="E5516" s="256" t="s">
        <v>335</v>
      </c>
      <c r="F5516" s="256" t="s">
        <v>12232</v>
      </c>
      <c r="G5516" s="256"/>
      <c r="H5516" s="256">
        <v>1</v>
      </c>
      <c r="I5516" s="256">
        <v>84693.16</v>
      </c>
      <c r="K5516" s="255"/>
    </row>
    <row r="5517" spans="3:11" x14ac:dyDescent="0.2">
      <c r="C5517" s="255">
        <v>46168</v>
      </c>
      <c r="D5517" s="256" t="s">
        <v>12233</v>
      </c>
      <c r="E5517" s="256" t="s">
        <v>12234</v>
      </c>
      <c r="F5517" s="256" t="s">
        <v>12235</v>
      </c>
      <c r="G5517" s="256">
        <v>46</v>
      </c>
      <c r="H5517" s="256"/>
      <c r="I5517" s="256">
        <v>84647.16</v>
      </c>
      <c r="K5517" s="255"/>
    </row>
    <row r="5518" spans="3:11" x14ac:dyDescent="0.2">
      <c r="C5518" s="255">
        <v>46168</v>
      </c>
      <c r="D5518" s="256" t="s">
        <v>12236</v>
      </c>
      <c r="E5518" s="256" t="s">
        <v>12237</v>
      </c>
      <c r="F5518" s="256" t="s">
        <v>12235</v>
      </c>
      <c r="G5518" s="256">
        <v>1</v>
      </c>
      <c r="H5518" s="256"/>
      <c r="I5518" s="256">
        <v>84646.16</v>
      </c>
      <c r="K5518" s="255"/>
    </row>
    <row r="5519" spans="3:11" x14ac:dyDescent="0.2">
      <c r="C5519" s="255">
        <v>46169</v>
      </c>
      <c r="D5519" s="256" t="s">
        <v>12238</v>
      </c>
      <c r="E5519" s="256" t="s">
        <v>12239</v>
      </c>
      <c r="F5519" s="256" t="s">
        <v>12240</v>
      </c>
      <c r="G5519" s="256">
        <v>38</v>
      </c>
      <c r="H5519" s="256"/>
      <c r="I5519" s="256">
        <v>84608.16</v>
      </c>
      <c r="K5519" s="255"/>
    </row>
    <row r="5520" spans="3:11" x14ac:dyDescent="0.2">
      <c r="C5520" s="255">
        <v>46171</v>
      </c>
      <c r="D5520" s="256" t="s">
        <v>8304</v>
      </c>
      <c r="E5520" s="256" t="s">
        <v>12241</v>
      </c>
      <c r="F5520" s="256" t="s">
        <v>12242</v>
      </c>
      <c r="G5520" s="256"/>
      <c r="H5520" s="256">
        <v>145744</v>
      </c>
      <c r="I5520" s="256">
        <v>230352.16</v>
      </c>
      <c r="K5520" s="255"/>
    </row>
    <row r="5521" spans="3:11" x14ac:dyDescent="0.2">
      <c r="C5521" s="255">
        <v>46171</v>
      </c>
      <c r="D5521" s="256" t="s">
        <v>12243</v>
      </c>
      <c r="E5521" s="256" t="s">
        <v>12244</v>
      </c>
      <c r="F5521" s="256" t="s">
        <v>12242</v>
      </c>
      <c r="G5521" s="256">
        <v>43</v>
      </c>
      <c r="H5521" s="256"/>
      <c r="I5521" s="256">
        <v>230309.16</v>
      </c>
      <c r="K5521" s="255"/>
    </row>
    <row r="5522" spans="3:11" x14ac:dyDescent="0.2">
      <c r="C5522" s="255">
        <v>46171</v>
      </c>
      <c r="D5522" s="256" t="s">
        <v>12245</v>
      </c>
      <c r="E5522" s="256" t="s">
        <v>12246</v>
      </c>
      <c r="F5522" s="256" t="s">
        <v>12242</v>
      </c>
      <c r="G5522" s="256">
        <v>50</v>
      </c>
      <c r="H5522" s="256"/>
      <c r="I5522" s="256">
        <v>230259.16</v>
      </c>
      <c r="K5522" s="255"/>
    </row>
    <row r="5523" spans="3:11" x14ac:dyDescent="0.2">
      <c r="C5523" s="255">
        <v>46171</v>
      </c>
      <c r="D5523" s="256" t="s">
        <v>12247</v>
      </c>
      <c r="E5523" s="256" t="s">
        <v>12248</v>
      </c>
      <c r="F5523" s="256" t="s">
        <v>12242</v>
      </c>
      <c r="G5523" s="256">
        <v>65</v>
      </c>
      <c r="H5523" s="256"/>
      <c r="I5523" s="256">
        <v>230194.16</v>
      </c>
      <c r="K5523" s="255"/>
    </row>
    <row r="5524" spans="3:11" x14ac:dyDescent="0.2">
      <c r="C5524" s="255">
        <v>46173</v>
      </c>
      <c r="D5524" s="256" t="s">
        <v>12249</v>
      </c>
      <c r="E5524" s="256" t="s">
        <v>12250</v>
      </c>
      <c r="F5524" s="256" t="s">
        <v>12251</v>
      </c>
      <c r="G5524" s="256">
        <v>112</v>
      </c>
      <c r="H5524" s="256"/>
      <c r="I5524" s="256">
        <v>230082.16</v>
      </c>
      <c r="K5524" s="255"/>
    </row>
    <row r="5525" spans="3:11" x14ac:dyDescent="0.2">
      <c r="C5525" s="255">
        <v>46173</v>
      </c>
      <c r="D5525" s="256" t="s">
        <v>12252</v>
      </c>
      <c r="E5525" s="256" t="s">
        <v>12253</v>
      </c>
      <c r="F5525" s="256" t="s">
        <v>12251</v>
      </c>
      <c r="G5525" s="256"/>
      <c r="H5525" s="256">
        <v>112</v>
      </c>
      <c r="I5525" s="256">
        <v>230194.16</v>
      </c>
      <c r="K5525" s="255"/>
    </row>
    <row r="5526" spans="3:11" x14ac:dyDescent="0.2">
      <c r="C5526" s="255">
        <v>46174</v>
      </c>
      <c r="D5526" s="256" t="s">
        <v>12254</v>
      </c>
      <c r="E5526" s="256" t="s">
        <v>12255</v>
      </c>
      <c r="F5526" s="256" t="s">
        <v>12256</v>
      </c>
      <c r="G5526" s="256">
        <v>1089</v>
      </c>
      <c r="H5526" s="256"/>
      <c r="I5526" s="256">
        <v>229105.16</v>
      </c>
      <c r="K5526" s="255"/>
    </row>
    <row r="5527" spans="3:11" x14ac:dyDescent="0.2">
      <c r="C5527" s="255">
        <v>46174</v>
      </c>
      <c r="D5527" s="256" t="s">
        <v>12257</v>
      </c>
      <c r="E5527" s="256" t="s">
        <v>12258</v>
      </c>
      <c r="F5527" s="256" t="s">
        <v>12256</v>
      </c>
      <c r="G5527" s="256">
        <v>86</v>
      </c>
      <c r="H5527" s="256"/>
      <c r="I5527" s="256">
        <v>229019.16</v>
      </c>
      <c r="K5527" s="255"/>
    </row>
    <row r="5528" spans="3:11" x14ac:dyDescent="0.2">
      <c r="C5528" s="255">
        <v>46175</v>
      </c>
      <c r="D5528" s="256" t="s">
        <v>12259</v>
      </c>
      <c r="E5528" s="256" t="s">
        <v>12260</v>
      </c>
      <c r="F5528" s="256" t="s">
        <v>12261</v>
      </c>
      <c r="G5528" s="256">
        <v>50</v>
      </c>
      <c r="H5528" s="256"/>
      <c r="I5528" s="256">
        <v>228969.16</v>
      </c>
      <c r="K5528" s="255"/>
    </row>
    <row r="5529" spans="3:11" x14ac:dyDescent="0.2">
      <c r="C5529" s="255">
        <v>46176</v>
      </c>
      <c r="D5529" s="256" t="s">
        <v>12262</v>
      </c>
      <c r="E5529" s="256" t="s">
        <v>12263</v>
      </c>
      <c r="F5529" s="256" t="s">
        <v>12264</v>
      </c>
      <c r="G5529" s="256">
        <v>35000</v>
      </c>
      <c r="H5529" s="256"/>
      <c r="I5529" s="256">
        <v>193969.16</v>
      </c>
      <c r="K5529" s="255"/>
    </row>
    <row r="5530" spans="3:11" x14ac:dyDescent="0.2">
      <c r="C5530" s="255">
        <v>46176</v>
      </c>
      <c r="D5530" s="256" t="s">
        <v>12265</v>
      </c>
      <c r="E5530" s="256" t="s">
        <v>12266</v>
      </c>
      <c r="F5530" s="256" t="s">
        <v>12264</v>
      </c>
      <c r="G5530" s="256">
        <v>40</v>
      </c>
      <c r="H5530" s="256"/>
      <c r="I5530" s="256">
        <v>193929.16</v>
      </c>
      <c r="K5530" s="255"/>
    </row>
    <row r="5531" spans="3:11" x14ac:dyDescent="0.2">
      <c r="C5531" s="255">
        <v>46176</v>
      </c>
      <c r="D5531" s="256" t="s">
        <v>12267</v>
      </c>
      <c r="E5531" s="256" t="s">
        <v>12268</v>
      </c>
      <c r="F5531" s="256" t="s">
        <v>12264</v>
      </c>
      <c r="G5531" s="256">
        <v>34</v>
      </c>
      <c r="H5531" s="256"/>
      <c r="I5531" s="256">
        <v>193895.16</v>
      </c>
      <c r="K5531" s="255"/>
    </row>
    <row r="5532" spans="3:11" x14ac:dyDescent="0.2">
      <c r="C5532" s="255">
        <v>46177</v>
      </c>
      <c r="D5532" s="256" t="s">
        <v>12269</v>
      </c>
      <c r="E5532" s="256" t="s">
        <v>12270</v>
      </c>
      <c r="F5532" s="256" t="s">
        <v>12271</v>
      </c>
      <c r="G5532" s="256">
        <v>44</v>
      </c>
      <c r="H5532" s="256"/>
      <c r="I5532" s="256">
        <v>193851.16</v>
      </c>
      <c r="K5532" s="255"/>
    </row>
    <row r="5533" spans="3:11" x14ac:dyDescent="0.2">
      <c r="C5533" s="255">
        <v>46177</v>
      </c>
      <c r="D5533" s="256" t="s">
        <v>12272</v>
      </c>
      <c r="E5533" s="256" t="s">
        <v>12273</v>
      </c>
      <c r="F5533" s="256" t="s">
        <v>12271</v>
      </c>
      <c r="G5533" s="256">
        <v>42</v>
      </c>
      <c r="H5533" s="256"/>
      <c r="I5533" s="256">
        <v>193809.16</v>
      </c>
      <c r="K5533" s="255"/>
    </row>
    <row r="5534" spans="3:11" x14ac:dyDescent="0.2">
      <c r="C5534" s="255">
        <v>46177</v>
      </c>
      <c r="D5534" s="256" t="s">
        <v>12274</v>
      </c>
      <c r="E5534" s="256" t="s">
        <v>12275</v>
      </c>
      <c r="F5534" s="256" t="s">
        <v>12271</v>
      </c>
      <c r="G5534" s="256">
        <v>54</v>
      </c>
      <c r="H5534" s="256"/>
      <c r="I5534" s="256">
        <v>193755.16</v>
      </c>
      <c r="K5534" s="255"/>
    </row>
    <row r="5535" spans="3:11" x14ac:dyDescent="0.2">
      <c r="C5535" s="255">
        <v>46178</v>
      </c>
      <c r="D5535" s="256" t="s">
        <v>12276</v>
      </c>
      <c r="E5535" s="256" t="s">
        <v>12277</v>
      </c>
      <c r="F5535" s="256" t="s">
        <v>12278</v>
      </c>
      <c r="G5535" s="256">
        <v>50</v>
      </c>
      <c r="H5535" s="256"/>
      <c r="I5535" s="256">
        <v>193705.16</v>
      </c>
      <c r="K5535" s="255"/>
    </row>
    <row r="5536" spans="3:11" x14ac:dyDescent="0.2">
      <c r="C5536" s="255">
        <v>46178</v>
      </c>
      <c r="D5536" s="256" t="s">
        <v>12279</v>
      </c>
      <c r="E5536" s="256" t="s">
        <v>12280</v>
      </c>
      <c r="F5536" s="256" t="s">
        <v>12278</v>
      </c>
      <c r="G5536" s="256">
        <v>52</v>
      </c>
      <c r="H5536" s="256"/>
      <c r="I5536" s="256">
        <v>193653.16</v>
      </c>
      <c r="K5536" s="255"/>
    </row>
    <row r="5537" spans="3:11" x14ac:dyDescent="0.2">
      <c r="C5537" s="255">
        <v>46178</v>
      </c>
      <c r="D5537" s="256" t="s">
        <v>12281</v>
      </c>
      <c r="E5537" s="256" t="s">
        <v>12282</v>
      </c>
      <c r="F5537" s="256" t="s">
        <v>12278</v>
      </c>
      <c r="G5537" s="256"/>
      <c r="H5537" s="256">
        <v>2000</v>
      </c>
      <c r="I5537" s="256">
        <v>195653.16</v>
      </c>
      <c r="K5537" s="255"/>
    </row>
    <row r="5538" spans="3:11" x14ac:dyDescent="0.2">
      <c r="C5538" s="255">
        <v>46178</v>
      </c>
      <c r="D5538" s="256" t="s">
        <v>12283</v>
      </c>
      <c r="E5538" s="256" t="s">
        <v>12284</v>
      </c>
      <c r="F5538" s="256" t="s">
        <v>12278</v>
      </c>
      <c r="G5538" s="256"/>
      <c r="H5538" s="256">
        <v>100</v>
      </c>
      <c r="I5538" s="256">
        <v>195753.16</v>
      </c>
      <c r="K5538" s="255"/>
    </row>
    <row r="5539" spans="3:11" x14ac:dyDescent="0.2">
      <c r="C5539" s="255">
        <v>46178</v>
      </c>
      <c r="D5539" s="256" t="s">
        <v>12285</v>
      </c>
      <c r="E5539" s="256" t="s">
        <v>12286</v>
      </c>
      <c r="F5539" s="256" t="s">
        <v>12278</v>
      </c>
      <c r="G5539" s="256">
        <v>236</v>
      </c>
      <c r="H5539" s="256"/>
      <c r="I5539" s="256">
        <v>195517.16</v>
      </c>
      <c r="K5539" s="255"/>
    </row>
    <row r="5540" spans="3:11" x14ac:dyDescent="0.2">
      <c r="C5540" s="255">
        <v>46178</v>
      </c>
      <c r="D5540" s="256" t="s">
        <v>12287</v>
      </c>
      <c r="E5540" s="256" t="s">
        <v>12288</v>
      </c>
      <c r="F5540" s="256" t="s">
        <v>12289</v>
      </c>
      <c r="G5540" s="256"/>
      <c r="H5540" s="256">
        <v>1240</v>
      </c>
      <c r="I5540" s="256">
        <v>196757.16</v>
      </c>
      <c r="K5540" s="255"/>
    </row>
    <row r="5541" spans="3:11" x14ac:dyDescent="0.2">
      <c r="C5541" s="255">
        <v>46179</v>
      </c>
      <c r="D5541" s="256" t="s">
        <v>12290</v>
      </c>
      <c r="E5541" s="256" t="s">
        <v>12291</v>
      </c>
      <c r="F5541" s="256" t="s">
        <v>12289</v>
      </c>
      <c r="G5541" s="256">
        <v>44001</v>
      </c>
      <c r="H5541" s="256"/>
      <c r="I5541" s="256">
        <v>152756.16</v>
      </c>
      <c r="K5541" s="255"/>
    </row>
    <row r="5542" spans="3:11" x14ac:dyDescent="0.2">
      <c r="C5542" s="255">
        <v>46179</v>
      </c>
      <c r="D5542" s="256" t="s">
        <v>12292</v>
      </c>
      <c r="E5542" s="256" t="s">
        <v>12293</v>
      </c>
      <c r="F5542" s="256" t="s">
        <v>12289</v>
      </c>
      <c r="G5542" s="256">
        <v>67</v>
      </c>
      <c r="H5542" s="256"/>
      <c r="I5542" s="256">
        <v>152689.16</v>
      </c>
      <c r="K5542" s="255"/>
    </row>
    <row r="5543" spans="3:11" x14ac:dyDescent="0.2">
      <c r="C5543" s="255">
        <v>46179</v>
      </c>
      <c r="D5543" s="256" t="s">
        <v>12294</v>
      </c>
      <c r="E5543" s="256" t="s">
        <v>12295</v>
      </c>
      <c r="F5543" s="256" t="s">
        <v>12289</v>
      </c>
      <c r="G5543" s="256">
        <v>141</v>
      </c>
      <c r="H5543" s="256"/>
      <c r="I5543" s="256">
        <v>152548.16</v>
      </c>
      <c r="K5543" s="255"/>
    </row>
    <row r="5544" spans="3:11" x14ac:dyDescent="0.2">
      <c r="C5544" s="255">
        <v>46179</v>
      </c>
      <c r="D5544" s="256" t="s">
        <v>12296</v>
      </c>
      <c r="E5544" s="256" t="s">
        <v>12297</v>
      </c>
      <c r="F5544" s="256" t="s">
        <v>12289</v>
      </c>
      <c r="G5544" s="256">
        <v>75</v>
      </c>
      <c r="H5544" s="256"/>
      <c r="I5544" s="256">
        <v>152473.16</v>
      </c>
      <c r="K5544" s="255"/>
    </row>
    <row r="5661" spans="3:9" ht="18" x14ac:dyDescent="0.2">
      <c r="C5661" s="261" t="s">
        <v>12298</v>
      </c>
      <c r="D5661" s="262"/>
      <c r="E5661" s="262"/>
      <c r="F5661" s="262"/>
      <c r="G5661" s="263">
        <f>SUM(G3:G5442)</f>
        <v>4800723.3800000018</v>
      </c>
      <c r="H5661" s="263">
        <f>SUM(H3:H5442)</f>
        <v>4879816.2700000005</v>
      </c>
      <c r="I5661" s="263"/>
    </row>
  </sheetData>
  <autoFilter ref="C3:I5661" xr:uid="{8F7F63A5-279A-6942-8623-6C9EBCDABD3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C34B-DBBD-784E-B605-133377A707CC}">
  <dimension ref="C1:G749"/>
  <sheetViews>
    <sheetView showGridLines="0" zoomScale="109" zoomScaleNormal="110" workbookViewId="0">
      <selection activeCell="D34" sqref="D34"/>
    </sheetView>
  </sheetViews>
  <sheetFormatPr baseColWidth="10" defaultRowHeight="16" x14ac:dyDescent="0.2"/>
  <cols>
    <col min="1" max="2" width="1" style="256" customWidth="1"/>
    <col min="3" max="3" width="27.33203125" style="264" bestFit="1" customWidth="1"/>
    <col min="4" max="4" width="52.6640625" style="256" bestFit="1" customWidth="1"/>
    <col min="5" max="5" width="11.1640625" style="257" bestFit="1" customWidth="1"/>
    <col min="6" max="6" width="10.6640625" style="257" bestFit="1" customWidth="1"/>
    <col min="7" max="7" width="14.5" style="257" bestFit="1" customWidth="1"/>
    <col min="8" max="16384" width="10.83203125" style="256"/>
  </cols>
  <sheetData>
    <row r="1" spans="3:7" ht="5" customHeight="1" x14ac:dyDescent="0.2"/>
    <row r="2" spans="3:7" ht="5" customHeight="1" x14ac:dyDescent="0.2"/>
    <row r="3" spans="3:7" x14ac:dyDescent="0.2">
      <c r="C3" s="265" t="s">
        <v>34</v>
      </c>
      <c r="D3" s="265" t="s">
        <v>12299</v>
      </c>
      <c r="E3" s="266" t="s">
        <v>12300</v>
      </c>
      <c r="F3" s="266" t="s">
        <v>12301</v>
      </c>
      <c r="G3" s="266" t="s">
        <v>329</v>
      </c>
    </row>
    <row r="4" spans="3:7" x14ac:dyDescent="0.2">
      <c r="C4" s="267">
        <v>45343</v>
      </c>
      <c r="D4" s="268" t="s">
        <v>12302</v>
      </c>
      <c r="E4" s="269"/>
      <c r="F4" s="269">
        <v>10000</v>
      </c>
      <c r="G4" s="269">
        <v>10000</v>
      </c>
    </row>
    <row r="5" spans="3:7" x14ac:dyDescent="0.2">
      <c r="C5" s="267">
        <v>45343</v>
      </c>
      <c r="D5" s="268" t="s">
        <v>12303</v>
      </c>
      <c r="E5" s="269">
        <v>1646.52</v>
      </c>
      <c r="F5" s="269"/>
      <c r="G5" s="269">
        <v>8353.48</v>
      </c>
    </row>
    <row r="6" spans="3:7" x14ac:dyDescent="0.2">
      <c r="C6" s="267">
        <v>45343</v>
      </c>
      <c r="D6" s="268" t="s">
        <v>12304</v>
      </c>
      <c r="E6" s="269"/>
      <c r="F6" s="269">
        <v>274.42</v>
      </c>
      <c r="G6" s="269">
        <v>8627.9</v>
      </c>
    </row>
    <row r="7" spans="3:7" x14ac:dyDescent="0.2">
      <c r="C7" s="267">
        <v>45344</v>
      </c>
      <c r="D7" s="268" t="s">
        <v>12305</v>
      </c>
      <c r="E7" s="269">
        <v>5000</v>
      </c>
      <c r="F7" s="269"/>
      <c r="G7" s="269">
        <v>3627.9</v>
      </c>
    </row>
    <row r="8" spans="3:7" x14ac:dyDescent="0.2">
      <c r="C8" s="267">
        <v>45345</v>
      </c>
      <c r="D8" s="268" t="s">
        <v>12306</v>
      </c>
      <c r="E8" s="269">
        <v>1644.96</v>
      </c>
      <c r="F8" s="269"/>
      <c r="G8" s="269">
        <v>1982.94</v>
      </c>
    </row>
    <row r="9" spans="3:7" x14ac:dyDescent="0.2">
      <c r="C9" s="267">
        <v>45345</v>
      </c>
      <c r="D9" s="268" t="s">
        <v>12307</v>
      </c>
      <c r="E9" s="269"/>
      <c r="F9" s="269">
        <v>274.16000000000003</v>
      </c>
      <c r="G9" s="269">
        <v>2257.1</v>
      </c>
    </row>
    <row r="10" spans="3:7" x14ac:dyDescent="0.2">
      <c r="C10" s="267">
        <v>45346</v>
      </c>
      <c r="D10" s="268" t="s">
        <v>12308</v>
      </c>
      <c r="E10" s="269">
        <v>1644.91</v>
      </c>
      <c r="F10" s="269"/>
      <c r="G10" s="269">
        <v>612.19000000000005</v>
      </c>
    </row>
    <row r="11" spans="3:7" x14ac:dyDescent="0.2">
      <c r="C11" s="267">
        <v>45346</v>
      </c>
      <c r="D11" s="268" t="s">
        <v>12309</v>
      </c>
      <c r="E11" s="269"/>
      <c r="F11" s="269">
        <v>24500</v>
      </c>
      <c r="G11" s="269">
        <v>25112.19</v>
      </c>
    </row>
    <row r="12" spans="3:7" x14ac:dyDescent="0.2">
      <c r="C12" s="267">
        <v>45346</v>
      </c>
      <c r="D12" s="268" t="s">
        <v>12310</v>
      </c>
      <c r="E12" s="269">
        <v>1644.91</v>
      </c>
      <c r="F12" s="269"/>
      <c r="G12" s="269">
        <v>23467.279999999999</v>
      </c>
    </row>
    <row r="13" spans="3:7" x14ac:dyDescent="0.2">
      <c r="C13" s="267">
        <v>45346</v>
      </c>
      <c r="D13" s="268" t="s">
        <v>12311</v>
      </c>
      <c r="E13" s="269"/>
      <c r="F13" s="269">
        <v>274.14999999999998</v>
      </c>
      <c r="G13" s="269">
        <v>23741.43</v>
      </c>
    </row>
    <row r="14" spans="3:7" x14ac:dyDescent="0.2">
      <c r="C14" s="267">
        <v>45346</v>
      </c>
      <c r="D14" s="268" t="s">
        <v>12312</v>
      </c>
      <c r="E14" s="269"/>
      <c r="F14" s="269">
        <v>274.14999999999998</v>
      </c>
      <c r="G14" s="269">
        <v>24015.58</v>
      </c>
    </row>
    <row r="15" spans="3:7" x14ac:dyDescent="0.2">
      <c r="C15" s="267">
        <v>45346</v>
      </c>
      <c r="D15" s="268" t="s">
        <v>12313</v>
      </c>
      <c r="E15" s="269">
        <v>1644.91</v>
      </c>
      <c r="F15" s="269"/>
      <c r="G15" s="269">
        <v>22370.67</v>
      </c>
    </row>
    <row r="16" spans="3:7" x14ac:dyDescent="0.2">
      <c r="C16" s="267">
        <v>45346</v>
      </c>
      <c r="D16" s="268" t="s">
        <v>12314</v>
      </c>
      <c r="E16" s="269">
        <v>1644.91</v>
      </c>
      <c r="F16" s="269"/>
      <c r="G16" s="269">
        <v>20725.759999999998</v>
      </c>
    </row>
    <row r="17" spans="3:7" x14ac:dyDescent="0.2">
      <c r="C17" s="267">
        <v>45346</v>
      </c>
      <c r="D17" s="268" t="s">
        <v>12315</v>
      </c>
      <c r="E17" s="269"/>
      <c r="F17" s="269">
        <v>274.14999999999998</v>
      </c>
      <c r="G17" s="269">
        <v>20999.91</v>
      </c>
    </row>
    <row r="18" spans="3:7" x14ac:dyDescent="0.2">
      <c r="C18" s="267">
        <v>45346</v>
      </c>
      <c r="D18" s="268" t="s">
        <v>12316</v>
      </c>
      <c r="E18" s="269"/>
      <c r="F18" s="269">
        <v>274.14999999999998</v>
      </c>
      <c r="G18" s="269">
        <v>21274.06</v>
      </c>
    </row>
    <row r="19" spans="3:7" x14ac:dyDescent="0.2">
      <c r="C19" s="267">
        <v>45346</v>
      </c>
      <c r="D19" s="268" t="s">
        <v>12317</v>
      </c>
      <c r="E19" s="269">
        <v>1644.91</v>
      </c>
      <c r="F19" s="269"/>
      <c r="G19" s="269">
        <v>19629.150000000001</v>
      </c>
    </row>
    <row r="20" spans="3:7" x14ac:dyDescent="0.2">
      <c r="C20" s="267">
        <v>45346</v>
      </c>
      <c r="D20" s="268" t="s">
        <v>12318</v>
      </c>
      <c r="E20" s="269">
        <v>1644.91</v>
      </c>
      <c r="F20" s="269"/>
      <c r="G20" s="269">
        <v>17984.240000000002</v>
      </c>
    </row>
    <row r="21" spans="3:7" x14ac:dyDescent="0.2">
      <c r="C21" s="267">
        <v>45346</v>
      </c>
      <c r="D21" s="268" t="s">
        <v>12319</v>
      </c>
      <c r="E21" s="269">
        <v>1644.91</v>
      </c>
      <c r="F21" s="269"/>
      <c r="G21" s="269">
        <v>16339.33</v>
      </c>
    </row>
    <row r="22" spans="3:7" x14ac:dyDescent="0.2">
      <c r="C22" s="267">
        <v>45346</v>
      </c>
      <c r="D22" s="268" t="s">
        <v>12320</v>
      </c>
      <c r="E22" s="269"/>
      <c r="F22" s="269">
        <v>274.14999999999998</v>
      </c>
      <c r="G22" s="269">
        <v>16613.48</v>
      </c>
    </row>
    <row r="23" spans="3:7" x14ac:dyDescent="0.2">
      <c r="C23" s="267">
        <v>45346</v>
      </c>
      <c r="D23" s="268" t="s">
        <v>12321</v>
      </c>
      <c r="E23" s="269"/>
      <c r="F23" s="269">
        <v>274.14999999999998</v>
      </c>
      <c r="G23" s="269">
        <v>16887.63</v>
      </c>
    </row>
    <row r="24" spans="3:7" x14ac:dyDescent="0.2">
      <c r="C24" s="267">
        <v>45346</v>
      </c>
      <c r="D24" s="268" t="s">
        <v>12322</v>
      </c>
      <c r="E24" s="269"/>
      <c r="F24" s="269">
        <v>274.14999999999998</v>
      </c>
      <c r="G24" s="269">
        <v>17161.78</v>
      </c>
    </row>
    <row r="25" spans="3:7" x14ac:dyDescent="0.2">
      <c r="C25" s="267">
        <v>45346</v>
      </c>
      <c r="D25" s="268" t="s">
        <v>12323</v>
      </c>
      <c r="E25" s="269">
        <v>1644.91</v>
      </c>
      <c r="F25" s="269"/>
      <c r="G25" s="269">
        <v>15516.87</v>
      </c>
    </row>
    <row r="26" spans="3:7" x14ac:dyDescent="0.2">
      <c r="C26" s="267">
        <v>45346</v>
      </c>
      <c r="D26" s="268" t="s">
        <v>12324</v>
      </c>
      <c r="E26" s="269"/>
      <c r="F26" s="269">
        <v>274.14999999999998</v>
      </c>
      <c r="G26" s="269">
        <v>15791.02</v>
      </c>
    </row>
    <row r="27" spans="3:7" x14ac:dyDescent="0.2">
      <c r="C27" s="267">
        <v>45346</v>
      </c>
      <c r="D27" s="268" t="s">
        <v>12325</v>
      </c>
      <c r="E27" s="269">
        <v>15791.02</v>
      </c>
      <c r="F27" s="269"/>
      <c r="G27" s="269">
        <v>0</v>
      </c>
    </row>
    <row r="28" spans="3:7" x14ac:dyDescent="0.2">
      <c r="C28" s="267">
        <v>45346</v>
      </c>
      <c r="D28" s="268" t="s">
        <v>12326</v>
      </c>
      <c r="E28" s="269"/>
      <c r="F28" s="269">
        <v>6580</v>
      </c>
      <c r="G28" s="269">
        <v>6580</v>
      </c>
    </row>
    <row r="29" spans="3:7" x14ac:dyDescent="0.2">
      <c r="C29" s="267">
        <v>45346</v>
      </c>
      <c r="D29" s="268" t="s">
        <v>12327</v>
      </c>
      <c r="E29" s="269">
        <v>1644.91</v>
      </c>
      <c r="F29" s="269"/>
      <c r="G29" s="269">
        <v>4935.09</v>
      </c>
    </row>
    <row r="30" spans="3:7" x14ac:dyDescent="0.2">
      <c r="C30" s="267">
        <v>45346</v>
      </c>
      <c r="D30" s="268" t="s">
        <v>12328</v>
      </c>
      <c r="E30" s="269">
        <v>1644.91</v>
      </c>
      <c r="F30" s="269"/>
      <c r="G30" s="269">
        <v>3290.18</v>
      </c>
    </row>
    <row r="31" spans="3:7" x14ac:dyDescent="0.2">
      <c r="C31" s="267">
        <v>45346</v>
      </c>
      <c r="D31" s="268" t="s">
        <v>12329</v>
      </c>
      <c r="E31" s="269">
        <v>1644.91</v>
      </c>
      <c r="F31" s="269"/>
      <c r="G31" s="269">
        <v>1645.27</v>
      </c>
    </row>
    <row r="32" spans="3:7" x14ac:dyDescent="0.2">
      <c r="C32" s="267">
        <v>45347</v>
      </c>
      <c r="D32" s="268" t="s">
        <v>12330</v>
      </c>
      <c r="E32" s="269">
        <v>1645.25</v>
      </c>
      <c r="F32" s="269"/>
      <c r="G32" s="269">
        <v>0.02</v>
      </c>
    </row>
    <row r="33" spans="3:7" x14ac:dyDescent="0.2">
      <c r="C33" s="267">
        <v>45348</v>
      </c>
      <c r="D33" s="268" t="s">
        <v>12331</v>
      </c>
      <c r="E33" s="269"/>
      <c r="F33" s="269">
        <v>274.14999999999998</v>
      </c>
      <c r="G33" s="269">
        <v>274.17</v>
      </c>
    </row>
    <row r="34" spans="3:7" x14ac:dyDescent="0.2">
      <c r="C34" s="267">
        <v>45348</v>
      </c>
      <c r="D34" s="268" t="s">
        <v>12332</v>
      </c>
      <c r="E34" s="269"/>
      <c r="F34" s="269">
        <v>274.14999999999998</v>
      </c>
      <c r="G34" s="269">
        <v>548.32000000000005</v>
      </c>
    </row>
    <row r="35" spans="3:7" x14ac:dyDescent="0.2">
      <c r="C35" s="267">
        <v>45348</v>
      </c>
      <c r="D35" s="268" t="s">
        <v>12333</v>
      </c>
      <c r="E35" s="269"/>
      <c r="F35" s="269">
        <v>274.14999999999998</v>
      </c>
      <c r="G35" s="269">
        <v>822.47</v>
      </c>
    </row>
    <row r="36" spans="3:7" x14ac:dyDescent="0.2">
      <c r="C36" s="267">
        <v>45348</v>
      </c>
      <c r="D36" s="268" t="s">
        <v>12334</v>
      </c>
      <c r="E36" s="269"/>
      <c r="F36" s="269">
        <v>13610</v>
      </c>
      <c r="G36" s="269">
        <v>14432.47</v>
      </c>
    </row>
    <row r="37" spans="3:7" x14ac:dyDescent="0.2">
      <c r="C37" s="267">
        <v>45348</v>
      </c>
      <c r="D37" s="268" t="s">
        <v>12335</v>
      </c>
      <c r="E37" s="269">
        <v>1644.91</v>
      </c>
      <c r="F37" s="269"/>
      <c r="G37" s="269">
        <v>12787.56</v>
      </c>
    </row>
    <row r="38" spans="3:7" x14ac:dyDescent="0.2">
      <c r="C38" s="267">
        <v>45348</v>
      </c>
      <c r="D38" s="268" t="s">
        <v>12336</v>
      </c>
      <c r="E38" s="269">
        <v>1644.91</v>
      </c>
      <c r="F38" s="269"/>
      <c r="G38" s="269">
        <v>11142.65</v>
      </c>
    </row>
    <row r="39" spans="3:7" x14ac:dyDescent="0.2">
      <c r="C39" s="267">
        <v>45348</v>
      </c>
      <c r="D39" s="268" t="s">
        <v>12337</v>
      </c>
      <c r="E39" s="269">
        <v>1644.91</v>
      </c>
      <c r="F39" s="269"/>
      <c r="G39" s="269">
        <v>9497.74</v>
      </c>
    </row>
    <row r="40" spans="3:7" x14ac:dyDescent="0.2">
      <c r="C40" s="267">
        <v>45348</v>
      </c>
      <c r="D40" s="268" t="s">
        <v>12338</v>
      </c>
      <c r="E40" s="269">
        <v>1644.91</v>
      </c>
      <c r="F40" s="269"/>
      <c r="G40" s="269">
        <v>7852.83</v>
      </c>
    </row>
    <row r="41" spans="3:7" x14ac:dyDescent="0.2">
      <c r="C41" s="267">
        <v>45348</v>
      </c>
      <c r="D41" s="268" t="s">
        <v>12339</v>
      </c>
      <c r="E41" s="269">
        <v>1644.91</v>
      </c>
      <c r="F41" s="269"/>
      <c r="G41" s="269">
        <v>6207.92</v>
      </c>
    </row>
    <row r="42" spans="3:7" x14ac:dyDescent="0.2">
      <c r="C42" s="267">
        <v>45348</v>
      </c>
      <c r="D42" s="268" t="s">
        <v>12340</v>
      </c>
      <c r="E42" s="269">
        <v>1644.91</v>
      </c>
      <c r="F42" s="269"/>
      <c r="G42" s="269">
        <v>4563.01</v>
      </c>
    </row>
    <row r="43" spans="3:7" x14ac:dyDescent="0.2">
      <c r="C43" s="267">
        <v>45348</v>
      </c>
      <c r="D43" s="268" t="s">
        <v>12341</v>
      </c>
      <c r="E43" s="269">
        <v>1644.91</v>
      </c>
      <c r="F43" s="269"/>
      <c r="G43" s="269">
        <v>2918.1</v>
      </c>
    </row>
    <row r="44" spans="3:7" x14ac:dyDescent="0.2">
      <c r="C44" s="267">
        <v>45348</v>
      </c>
      <c r="D44" s="268" t="s">
        <v>12342</v>
      </c>
      <c r="E44" s="269">
        <v>1644.91</v>
      </c>
      <c r="F44" s="269"/>
      <c r="G44" s="269">
        <v>1273.19</v>
      </c>
    </row>
    <row r="45" spans="3:7" x14ac:dyDescent="0.2">
      <c r="C45" s="267">
        <v>45348</v>
      </c>
      <c r="D45" s="268" t="s">
        <v>12343</v>
      </c>
      <c r="E45" s="269"/>
      <c r="F45" s="269">
        <v>10000</v>
      </c>
      <c r="G45" s="269">
        <v>11273.19</v>
      </c>
    </row>
    <row r="46" spans="3:7" x14ac:dyDescent="0.2">
      <c r="C46" s="267">
        <v>45348</v>
      </c>
      <c r="D46" s="268" t="s">
        <v>12344</v>
      </c>
      <c r="E46" s="269">
        <v>1644.91</v>
      </c>
      <c r="F46" s="269"/>
      <c r="G46" s="269">
        <v>9628.2800000000007</v>
      </c>
    </row>
    <row r="47" spans="3:7" x14ac:dyDescent="0.2">
      <c r="C47" s="267">
        <v>45348</v>
      </c>
      <c r="D47" s="268" t="s">
        <v>12345</v>
      </c>
      <c r="E47" s="269">
        <v>1644.91</v>
      </c>
      <c r="F47" s="269"/>
      <c r="G47" s="269">
        <v>7983.37</v>
      </c>
    </row>
    <row r="48" spans="3:7" x14ac:dyDescent="0.2">
      <c r="C48" s="267">
        <v>45348</v>
      </c>
      <c r="D48" s="268" t="s">
        <v>12346</v>
      </c>
      <c r="E48" s="269">
        <v>1644.91</v>
      </c>
      <c r="F48" s="269"/>
      <c r="G48" s="269">
        <v>6338.46</v>
      </c>
    </row>
    <row r="49" spans="3:7" x14ac:dyDescent="0.2">
      <c r="C49" s="267">
        <v>45348</v>
      </c>
      <c r="D49" s="268" t="s">
        <v>12347</v>
      </c>
      <c r="E49" s="269">
        <v>1644.91</v>
      </c>
      <c r="F49" s="269"/>
      <c r="G49" s="269">
        <v>4693.55</v>
      </c>
    </row>
    <row r="50" spans="3:7" x14ac:dyDescent="0.2">
      <c r="C50" s="267">
        <v>45348</v>
      </c>
      <c r="D50" s="268" t="s">
        <v>12348</v>
      </c>
      <c r="E50" s="269">
        <v>1644.91</v>
      </c>
      <c r="F50" s="269"/>
      <c r="G50" s="269">
        <v>3048.64</v>
      </c>
    </row>
    <row r="51" spans="3:7" x14ac:dyDescent="0.2">
      <c r="C51" s="267">
        <v>45348</v>
      </c>
      <c r="D51" s="268" t="s">
        <v>12349</v>
      </c>
      <c r="E51" s="269">
        <v>1644.91</v>
      </c>
      <c r="F51" s="269"/>
      <c r="G51" s="269">
        <v>1403.73</v>
      </c>
    </row>
    <row r="52" spans="3:7" x14ac:dyDescent="0.2">
      <c r="C52" s="267">
        <v>45348</v>
      </c>
      <c r="D52" s="268" t="s">
        <v>12350</v>
      </c>
      <c r="E52" s="269"/>
      <c r="F52" s="269">
        <v>13464.1</v>
      </c>
      <c r="G52" s="269">
        <v>14867.83</v>
      </c>
    </row>
    <row r="53" spans="3:7" x14ac:dyDescent="0.2">
      <c r="C53" s="267">
        <v>45348</v>
      </c>
      <c r="D53" s="268" t="s">
        <v>12351</v>
      </c>
      <c r="E53" s="269">
        <v>1644.91</v>
      </c>
      <c r="F53" s="269"/>
      <c r="G53" s="269">
        <v>13222.92</v>
      </c>
    </row>
    <row r="54" spans="3:7" x14ac:dyDescent="0.2">
      <c r="C54" s="267">
        <v>45348</v>
      </c>
      <c r="D54" s="268" t="s">
        <v>12352</v>
      </c>
      <c r="E54" s="269">
        <v>13222.92</v>
      </c>
      <c r="F54" s="269"/>
      <c r="G54" s="269">
        <v>0</v>
      </c>
    </row>
    <row r="55" spans="3:7" x14ac:dyDescent="0.2">
      <c r="C55" s="267">
        <v>45349</v>
      </c>
      <c r="D55" s="268" t="s">
        <v>12353</v>
      </c>
      <c r="E55" s="269"/>
      <c r="F55" s="269">
        <v>274.14999999999998</v>
      </c>
      <c r="G55" s="269">
        <v>274.14999999999998</v>
      </c>
    </row>
    <row r="56" spans="3:7" x14ac:dyDescent="0.2">
      <c r="C56" s="267">
        <v>45349</v>
      </c>
      <c r="D56" s="268" t="s">
        <v>12354</v>
      </c>
      <c r="E56" s="269"/>
      <c r="F56" s="269">
        <v>274.14999999999998</v>
      </c>
      <c r="G56" s="269">
        <v>548.29999999999995</v>
      </c>
    </row>
    <row r="57" spans="3:7" x14ac:dyDescent="0.2">
      <c r="C57" s="267">
        <v>45349</v>
      </c>
      <c r="D57" s="268" t="s">
        <v>12355</v>
      </c>
      <c r="E57" s="269"/>
      <c r="F57" s="269">
        <v>274.14999999999998</v>
      </c>
      <c r="G57" s="269">
        <v>822.45</v>
      </c>
    </row>
    <row r="58" spans="3:7" x14ac:dyDescent="0.2">
      <c r="C58" s="267">
        <v>45349</v>
      </c>
      <c r="D58" s="268" t="s">
        <v>12356</v>
      </c>
      <c r="E58" s="269"/>
      <c r="F58" s="269">
        <v>274.14999999999998</v>
      </c>
      <c r="G58" s="269">
        <v>1096.5999999999999</v>
      </c>
    </row>
    <row r="59" spans="3:7" x14ac:dyDescent="0.2">
      <c r="C59" s="267">
        <v>45349</v>
      </c>
      <c r="D59" s="268" t="s">
        <v>12357</v>
      </c>
      <c r="E59" s="269"/>
      <c r="F59" s="269">
        <v>274.14999999999998</v>
      </c>
      <c r="G59" s="269">
        <v>1370.75</v>
      </c>
    </row>
    <row r="60" spans="3:7" x14ac:dyDescent="0.2">
      <c r="C60" s="267">
        <v>45349</v>
      </c>
      <c r="D60" s="268" t="s">
        <v>12358</v>
      </c>
      <c r="E60" s="269"/>
      <c r="F60" s="269">
        <v>274.14999999999998</v>
      </c>
      <c r="G60" s="269">
        <v>1644.9</v>
      </c>
    </row>
    <row r="61" spans="3:7" x14ac:dyDescent="0.2">
      <c r="C61" s="267">
        <v>45349</v>
      </c>
      <c r="D61" s="268" t="s">
        <v>12359</v>
      </c>
      <c r="E61" s="269"/>
      <c r="F61" s="269">
        <v>274.14999999999998</v>
      </c>
      <c r="G61" s="269">
        <v>1919.05</v>
      </c>
    </row>
    <row r="62" spans="3:7" x14ac:dyDescent="0.2">
      <c r="C62" s="267">
        <v>45349</v>
      </c>
      <c r="D62" s="268" t="s">
        <v>12360</v>
      </c>
      <c r="E62" s="269"/>
      <c r="F62" s="269">
        <v>274.14999999999998</v>
      </c>
      <c r="G62" s="269">
        <v>2193.1999999999998</v>
      </c>
    </row>
    <row r="63" spans="3:7" x14ac:dyDescent="0.2">
      <c r="C63" s="267">
        <v>45349</v>
      </c>
      <c r="D63" s="268" t="s">
        <v>12361</v>
      </c>
      <c r="E63" s="269"/>
      <c r="F63" s="269">
        <v>274.14999999999998</v>
      </c>
      <c r="G63" s="269">
        <v>2467.35</v>
      </c>
    </row>
    <row r="64" spans="3:7" x14ac:dyDescent="0.2">
      <c r="C64" s="267">
        <v>45349</v>
      </c>
      <c r="D64" s="268" t="s">
        <v>12362</v>
      </c>
      <c r="E64" s="269"/>
      <c r="F64" s="269">
        <v>274.14999999999998</v>
      </c>
      <c r="G64" s="269">
        <v>2741.5</v>
      </c>
    </row>
    <row r="65" spans="3:7" x14ac:dyDescent="0.2">
      <c r="C65" s="267">
        <v>45349</v>
      </c>
      <c r="D65" s="268" t="s">
        <v>12363</v>
      </c>
      <c r="E65" s="269"/>
      <c r="F65" s="269">
        <v>274.14999999999998</v>
      </c>
      <c r="G65" s="269">
        <v>3015.65</v>
      </c>
    </row>
    <row r="66" spans="3:7" x14ac:dyDescent="0.2">
      <c r="C66" s="267">
        <v>45349</v>
      </c>
      <c r="D66" s="268" t="s">
        <v>12364</v>
      </c>
      <c r="E66" s="269"/>
      <c r="F66" s="269">
        <v>274.14999999999998</v>
      </c>
      <c r="G66" s="269">
        <v>3289.8</v>
      </c>
    </row>
    <row r="67" spans="3:7" x14ac:dyDescent="0.2">
      <c r="C67" s="267">
        <v>45349</v>
      </c>
      <c r="D67" s="268" t="s">
        <v>12365</v>
      </c>
      <c r="E67" s="269"/>
      <c r="F67" s="269">
        <v>274.14999999999998</v>
      </c>
      <c r="G67" s="269">
        <v>3563.95</v>
      </c>
    </row>
    <row r="68" spans="3:7" x14ac:dyDescent="0.2">
      <c r="C68" s="267">
        <v>45349</v>
      </c>
      <c r="D68" s="268" t="s">
        <v>12366</v>
      </c>
      <c r="E68" s="269"/>
      <c r="F68" s="269">
        <v>274.14999999999998</v>
      </c>
      <c r="G68" s="269">
        <v>3838.1</v>
      </c>
    </row>
    <row r="69" spans="3:7" x14ac:dyDescent="0.2">
      <c r="C69" s="267">
        <v>45349</v>
      </c>
      <c r="D69" s="268" t="s">
        <v>12367</v>
      </c>
      <c r="E69" s="269"/>
      <c r="F69" s="269">
        <v>274.14999999999998</v>
      </c>
      <c r="G69" s="269">
        <v>4112.25</v>
      </c>
    </row>
    <row r="70" spans="3:7" x14ac:dyDescent="0.2">
      <c r="C70" s="267">
        <v>45349</v>
      </c>
      <c r="D70" s="268" t="s">
        <v>12368</v>
      </c>
      <c r="E70" s="269">
        <v>1643.82</v>
      </c>
      <c r="F70" s="269"/>
      <c r="G70" s="269">
        <v>2468.4299999999998</v>
      </c>
    </row>
    <row r="71" spans="3:7" x14ac:dyDescent="0.2">
      <c r="C71" s="267">
        <v>45349</v>
      </c>
      <c r="D71" s="268" t="s">
        <v>12369</v>
      </c>
      <c r="E71" s="269">
        <v>1643.82</v>
      </c>
      <c r="F71" s="269"/>
      <c r="G71" s="269">
        <v>824.61</v>
      </c>
    </row>
    <row r="72" spans="3:7" x14ac:dyDescent="0.2">
      <c r="C72" s="267">
        <v>45349</v>
      </c>
      <c r="D72" s="268" t="s">
        <v>12370</v>
      </c>
      <c r="E72" s="269"/>
      <c r="F72" s="269">
        <v>6090</v>
      </c>
      <c r="G72" s="269">
        <v>6914.61</v>
      </c>
    </row>
    <row r="73" spans="3:7" x14ac:dyDescent="0.2">
      <c r="C73" s="267">
        <v>45349</v>
      </c>
      <c r="D73" s="268" t="s">
        <v>12371</v>
      </c>
      <c r="E73" s="269">
        <v>60.1</v>
      </c>
      <c r="F73" s="269"/>
      <c r="G73" s="269">
        <v>6854.51</v>
      </c>
    </row>
    <row r="74" spans="3:7" x14ac:dyDescent="0.2">
      <c r="C74" s="267">
        <v>45349</v>
      </c>
      <c r="D74" s="268" t="s">
        <v>12372</v>
      </c>
      <c r="E74" s="269">
        <v>1643.82</v>
      </c>
      <c r="F74" s="269"/>
      <c r="G74" s="269">
        <v>5210.6899999999996</v>
      </c>
    </row>
    <row r="75" spans="3:7" x14ac:dyDescent="0.2">
      <c r="C75" s="267">
        <v>45350</v>
      </c>
      <c r="D75" s="268" t="s">
        <v>12373</v>
      </c>
      <c r="E75" s="269">
        <v>1644.18</v>
      </c>
      <c r="F75" s="269"/>
      <c r="G75" s="269">
        <v>3566.51</v>
      </c>
    </row>
    <row r="76" spans="3:7" x14ac:dyDescent="0.2">
      <c r="C76" s="267">
        <v>45350</v>
      </c>
      <c r="D76" s="268" t="s">
        <v>12374</v>
      </c>
      <c r="E76" s="269">
        <v>1644.18</v>
      </c>
      <c r="F76" s="269"/>
      <c r="G76" s="269">
        <v>1922.33</v>
      </c>
    </row>
    <row r="77" spans="3:7" x14ac:dyDescent="0.2">
      <c r="C77" s="267">
        <v>45350</v>
      </c>
      <c r="D77" s="268" t="s">
        <v>12375</v>
      </c>
      <c r="E77" s="269">
        <v>1644.18</v>
      </c>
      <c r="F77" s="269"/>
      <c r="G77" s="269">
        <v>278.14999999999998</v>
      </c>
    </row>
    <row r="78" spans="3:7" x14ac:dyDescent="0.2">
      <c r="C78" s="267">
        <v>45350</v>
      </c>
      <c r="D78" s="268" t="s">
        <v>12376</v>
      </c>
      <c r="E78" s="269"/>
      <c r="F78" s="269">
        <v>5000</v>
      </c>
      <c r="G78" s="269">
        <v>5278.15</v>
      </c>
    </row>
    <row r="79" spans="3:7" x14ac:dyDescent="0.2">
      <c r="C79" s="267">
        <v>45350</v>
      </c>
      <c r="D79" s="268" t="s">
        <v>12377</v>
      </c>
      <c r="E79" s="269">
        <v>1644.18</v>
      </c>
      <c r="F79" s="269"/>
      <c r="G79" s="269">
        <v>3633.97</v>
      </c>
    </row>
    <row r="80" spans="3:7" x14ac:dyDescent="0.2">
      <c r="C80" s="267">
        <v>45350</v>
      </c>
      <c r="D80" s="268" t="s">
        <v>12378</v>
      </c>
      <c r="E80" s="269"/>
      <c r="F80" s="269">
        <v>274.02999999999997</v>
      </c>
      <c r="G80" s="269">
        <v>3908</v>
      </c>
    </row>
    <row r="81" spans="3:7" x14ac:dyDescent="0.2">
      <c r="C81" s="267">
        <v>45350</v>
      </c>
      <c r="D81" s="268" t="s">
        <v>12379</v>
      </c>
      <c r="E81" s="269"/>
      <c r="F81" s="269">
        <v>274.02999999999997</v>
      </c>
      <c r="G81" s="269">
        <v>4182.03</v>
      </c>
    </row>
    <row r="82" spans="3:7" x14ac:dyDescent="0.2">
      <c r="C82" s="267">
        <v>45350</v>
      </c>
      <c r="D82" s="268" t="s">
        <v>12380</v>
      </c>
      <c r="E82" s="269"/>
      <c r="F82" s="269">
        <v>274.02999999999997</v>
      </c>
      <c r="G82" s="269">
        <v>4456.0600000000004</v>
      </c>
    </row>
    <row r="83" spans="3:7" x14ac:dyDescent="0.2">
      <c r="C83" s="267">
        <v>45350</v>
      </c>
      <c r="D83" s="268" t="s">
        <v>12381</v>
      </c>
      <c r="E83" s="269"/>
      <c r="F83" s="269">
        <v>274.02999999999997</v>
      </c>
      <c r="G83" s="269">
        <v>4730.09</v>
      </c>
    </row>
    <row r="84" spans="3:7" x14ac:dyDescent="0.2">
      <c r="C84" s="267">
        <v>45350</v>
      </c>
      <c r="D84" s="268" t="s">
        <v>12382</v>
      </c>
      <c r="E84" s="269"/>
      <c r="F84" s="269">
        <v>273.97000000000003</v>
      </c>
      <c r="G84" s="269">
        <v>5004.0600000000004</v>
      </c>
    </row>
    <row r="85" spans="3:7" x14ac:dyDescent="0.2">
      <c r="C85" s="267">
        <v>45350</v>
      </c>
      <c r="D85" s="268" t="s">
        <v>12383</v>
      </c>
      <c r="E85" s="269"/>
      <c r="F85" s="269">
        <v>273.97000000000003</v>
      </c>
      <c r="G85" s="269">
        <v>5278.03</v>
      </c>
    </row>
    <row r="86" spans="3:7" x14ac:dyDescent="0.2">
      <c r="C86" s="267">
        <v>45350</v>
      </c>
      <c r="D86" s="268" t="s">
        <v>12384</v>
      </c>
      <c r="E86" s="269"/>
      <c r="F86" s="269">
        <v>273.97000000000003</v>
      </c>
      <c r="G86" s="269">
        <v>5552</v>
      </c>
    </row>
    <row r="87" spans="3:7" x14ac:dyDescent="0.2">
      <c r="C87" s="267">
        <v>45350</v>
      </c>
      <c r="D87" s="268" t="s">
        <v>12385</v>
      </c>
      <c r="E87" s="269">
        <v>1644.18</v>
      </c>
      <c r="F87" s="269"/>
      <c r="G87" s="269">
        <v>3907.82</v>
      </c>
    </row>
    <row r="88" spans="3:7" x14ac:dyDescent="0.2">
      <c r="C88" s="267">
        <v>45350</v>
      </c>
      <c r="D88" s="268" t="s">
        <v>12386</v>
      </c>
      <c r="E88" s="269"/>
      <c r="F88" s="269">
        <v>274.02999999999997</v>
      </c>
      <c r="G88" s="269">
        <v>4181.8500000000004</v>
      </c>
    </row>
    <row r="89" spans="3:7" x14ac:dyDescent="0.2">
      <c r="C89" s="267">
        <v>45350</v>
      </c>
      <c r="D89" s="268" t="s">
        <v>12387</v>
      </c>
      <c r="E89" s="269">
        <v>4181.8500000000004</v>
      </c>
      <c r="F89" s="269"/>
      <c r="G89" s="269">
        <v>0</v>
      </c>
    </row>
    <row r="90" spans="3:7" x14ac:dyDescent="0.2">
      <c r="C90" s="267">
        <v>45351</v>
      </c>
      <c r="D90" s="268" t="s">
        <v>12388</v>
      </c>
      <c r="E90" s="269"/>
      <c r="F90" s="269">
        <v>7000</v>
      </c>
      <c r="G90" s="269">
        <v>7000</v>
      </c>
    </row>
    <row r="91" spans="3:7" x14ac:dyDescent="0.2">
      <c r="C91" s="267">
        <v>45351</v>
      </c>
      <c r="D91" s="268" t="s">
        <v>12389</v>
      </c>
      <c r="E91" s="269">
        <v>1645.18</v>
      </c>
      <c r="F91" s="269"/>
      <c r="G91" s="269">
        <v>5354.82</v>
      </c>
    </row>
    <row r="92" spans="3:7" x14ac:dyDescent="0.2">
      <c r="C92" s="267">
        <v>45351</v>
      </c>
      <c r="D92" s="268" t="s">
        <v>12390</v>
      </c>
      <c r="E92" s="269">
        <v>1645.18</v>
      </c>
      <c r="F92" s="269"/>
      <c r="G92" s="269">
        <v>3709.64</v>
      </c>
    </row>
    <row r="93" spans="3:7" x14ac:dyDescent="0.2">
      <c r="C93" s="267">
        <v>45351</v>
      </c>
      <c r="D93" s="268" t="s">
        <v>12391</v>
      </c>
      <c r="E93" s="269">
        <v>1645.18</v>
      </c>
      <c r="F93" s="269"/>
      <c r="G93" s="269">
        <v>2064.46</v>
      </c>
    </row>
    <row r="94" spans="3:7" x14ac:dyDescent="0.2">
      <c r="C94" s="267">
        <v>45351</v>
      </c>
      <c r="D94" s="268" t="s">
        <v>12392</v>
      </c>
      <c r="E94" s="269">
        <v>1645.18</v>
      </c>
      <c r="F94" s="269"/>
      <c r="G94" s="269">
        <v>419.28</v>
      </c>
    </row>
    <row r="95" spans="3:7" x14ac:dyDescent="0.2">
      <c r="C95" s="267">
        <v>45351</v>
      </c>
      <c r="D95" s="268" t="s">
        <v>12393</v>
      </c>
      <c r="E95" s="269"/>
      <c r="F95" s="269">
        <v>274.19</v>
      </c>
      <c r="G95" s="269">
        <v>693.47</v>
      </c>
    </row>
    <row r="96" spans="3:7" x14ac:dyDescent="0.2">
      <c r="C96" s="267">
        <v>45351</v>
      </c>
      <c r="D96" s="268" t="s">
        <v>12394</v>
      </c>
      <c r="E96" s="269"/>
      <c r="F96" s="269">
        <v>274.19</v>
      </c>
      <c r="G96" s="269">
        <v>967.66</v>
      </c>
    </row>
    <row r="97" spans="3:7" x14ac:dyDescent="0.2">
      <c r="C97" s="267">
        <v>45351</v>
      </c>
      <c r="D97" s="268" t="s">
        <v>12395</v>
      </c>
      <c r="E97" s="269"/>
      <c r="F97" s="269">
        <v>274.19</v>
      </c>
      <c r="G97" s="269">
        <v>1241.8499999999999</v>
      </c>
    </row>
    <row r="98" spans="3:7" x14ac:dyDescent="0.2">
      <c r="C98" s="267">
        <v>45351</v>
      </c>
      <c r="D98" s="268" t="s">
        <v>12396</v>
      </c>
      <c r="E98" s="269"/>
      <c r="F98" s="269">
        <v>274.19</v>
      </c>
      <c r="G98" s="269">
        <v>1516.04</v>
      </c>
    </row>
    <row r="99" spans="3:7" x14ac:dyDescent="0.2">
      <c r="C99" s="267">
        <v>45351</v>
      </c>
      <c r="D99" s="268" t="s">
        <v>12397</v>
      </c>
      <c r="E99" s="269"/>
      <c r="F99" s="269">
        <v>2000</v>
      </c>
      <c r="G99" s="269">
        <v>3516.04</v>
      </c>
    </row>
    <row r="100" spans="3:7" x14ac:dyDescent="0.2">
      <c r="C100" s="267">
        <v>45351</v>
      </c>
      <c r="D100" s="268" t="s">
        <v>12398</v>
      </c>
      <c r="E100" s="269">
        <v>1645.18</v>
      </c>
      <c r="F100" s="269"/>
      <c r="G100" s="269">
        <v>1870.86</v>
      </c>
    </row>
    <row r="101" spans="3:7" x14ac:dyDescent="0.2">
      <c r="C101" s="267">
        <v>45351</v>
      </c>
      <c r="D101" s="268" t="s">
        <v>12399</v>
      </c>
      <c r="E101" s="269"/>
      <c r="F101" s="269">
        <v>274.19</v>
      </c>
      <c r="G101" s="269">
        <v>2145.0500000000002</v>
      </c>
    </row>
    <row r="102" spans="3:7" x14ac:dyDescent="0.2">
      <c r="C102" s="267">
        <v>45353</v>
      </c>
      <c r="D102" s="268" t="s">
        <v>12400</v>
      </c>
      <c r="E102" s="269">
        <v>2025</v>
      </c>
      <c r="F102" s="269"/>
      <c r="G102" s="269">
        <v>120.05</v>
      </c>
    </row>
    <row r="103" spans="3:7" x14ac:dyDescent="0.2">
      <c r="C103" s="267">
        <v>45353</v>
      </c>
      <c r="D103" s="268" t="s">
        <v>12401</v>
      </c>
      <c r="E103" s="269">
        <v>120.05</v>
      </c>
      <c r="F103" s="269"/>
      <c r="G103" s="269">
        <v>0</v>
      </c>
    </row>
    <row r="104" spans="3:7" x14ac:dyDescent="0.2">
      <c r="C104" s="267">
        <v>45365</v>
      </c>
      <c r="D104" s="268" t="s">
        <v>12402</v>
      </c>
      <c r="E104" s="269"/>
      <c r="F104" s="269">
        <v>1700</v>
      </c>
      <c r="G104" s="269">
        <v>1700</v>
      </c>
    </row>
    <row r="105" spans="3:7" x14ac:dyDescent="0.2">
      <c r="C105" s="267">
        <v>45365</v>
      </c>
      <c r="D105" s="268" t="s">
        <v>12403</v>
      </c>
      <c r="E105" s="269">
        <v>1644.2</v>
      </c>
      <c r="F105" s="269"/>
      <c r="G105" s="269">
        <v>55.8</v>
      </c>
    </row>
    <row r="106" spans="3:7" x14ac:dyDescent="0.2">
      <c r="C106" s="267">
        <v>45366</v>
      </c>
      <c r="D106" s="268" t="s">
        <v>12404</v>
      </c>
      <c r="E106" s="269"/>
      <c r="F106" s="269">
        <v>274.02999999999997</v>
      </c>
      <c r="G106" s="269">
        <v>329.83</v>
      </c>
    </row>
    <row r="107" spans="3:7" x14ac:dyDescent="0.2">
      <c r="C107" s="267">
        <v>45370</v>
      </c>
      <c r="D107" s="268" t="s">
        <v>12405</v>
      </c>
      <c r="E107" s="269"/>
      <c r="F107" s="269">
        <v>36906.720000000001</v>
      </c>
      <c r="G107" s="269">
        <v>37236.550000000003</v>
      </c>
    </row>
    <row r="108" spans="3:7" x14ac:dyDescent="0.2">
      <c r="C108" s="267">
        <v>45370</v>
      </c>
      <c r="D108" s="268" t="s">
        <v>12406</v>
      </c>
      <c r="E108" s="269">
        <v>822.24</v>
      </c>
      <c r="F108" s="269"/>
      <c r="G108" s="269">
        <v>36414.31</v>
      </c>
    </row>
    <row r="109" spans="3:7" x14ac:dyDescent="0.2">
      <c r="C109" s="267">
        <v>45370</v>
      </c>
      <c r="D109" s="268" t="s">
        <v>12407</v>
      </c>
      <c r="E109" s="269"/>
      <c r="F109" s="269">
        <v>137.04</v>
      </c>
      <c r="G109" s="269">
        <v>36551.35</v>
      </c>
    </row>
    <row r="110" spans="3:7" x14ac:dyDescent="0.2">
      <c r="C110" s="267">
        <v>45370</v>
      </c>
      <c r="D110" s="268" t="s">
        <v>12408</v>
      </c>
      <c r="E110" s="269">
        <v>822.24</v>
      </c>
      <c r="F110" s="269"/>
      <c r="G110" s="269">
        <v>35729.11</v>
      </c>
    </row>
    <row r="111" spans="3:7" x14ac:dyDescent="0.2">
      <c r="C111" s="267">
        <v>45370</v>
      </c>
      <c r="D111" s="268" t="s">
        <v>12409</v>
      </c>
      <c r="E111" s="269">
        <v>822.24</v>
      </c>
      <c r="F111" s="269"/>
      <c r="G111" s="269">
        <v>34906.870000000003</v>
      </c>
    </row>
    <row r="112" spans="3:7" x14ac:dyDescent="0.2">
      <c r="C112" s="267">
        <v>45370</v>
      </c>
      <c r="D112" s="268" t="s">
        <v>12410</v>
      </c>
      <c r="E112" s="269">
        <v>822.24</v>
      </c>
      <c r="F112" s="269"/>
      <c r="G112" s="269">
        <v>34084.629999999997</v>
      </c>
    </row>
    <row r="113" spans="3:7" x14ac:dyDescent="0.2">
      <c r="C113" s="267">
        <v>45370</v>
      </c>
      <c r="D113" s="268" t="s">
        <v>12411</v>
      </c>
      <c r="E113" s="269"/>
      <c r="F113" s="269">
        <v>137.04</v>
      </c>
      <c r="G113" s="269">
        <v>34221.67</v>
      </c>
    </row>
    <row r="114" spans="3:7" x14ac:dyDescent="0.2">
      <c r="C114" s="267">
        <v>45370</v>
      </c>
      <c r="D114" s="268" t="s">
        <v>12412</v>
      </c>
      <c r="E114" s="269"/>
      <c r="F114" s="269">
        <v>137.04</v>
      </c>
      <c r="G114" s="269">
        <v>34358.71</v>
      </c>
    </row>
    <row r="115" spans="3:7" x14ac:dyDescent="0.2">
      <c r="C115" s="267">
        <v>45370</v>
      </c>
      <c r="D115" s="268" t="s">
        <v>12413</v>
      </c>
      <c r="E115" s="269">
        <v>822.24</v>
      </c>
      <c r="F115" s="269"/>
      <c r="G115" s="269">
        <v>33536.47</v>
      </c>
    </row>
    <row r="116" spans="3:7" x14ac:dyDescent="0.2">
      <c r="C116" s="267">
        <v>45370</v>
      </c>
      <c r="D116" s="268" t="s">
        <v>12414</v>
      </c>
      <c r="E116" s="269">
        <v>822.24</v>
      </c>
      <c r="F116" s="269"/>
      <c r="G116" s="269">
        <v>32714.23</v>
      </c>
    </row>
    <row r="117" spans="3:7" x14ac:dyDescent="0.2">
      <c r="C117" s="267">
        <v>45370</v>
      </c>
      <c r="D117" s="268" t="s">
        <v>12415</v>
      </c>
      <c r="E117" s="269">
        <v>822.24</v>
      </c>
      <c r="F117" s="269"/>
      <c r="G117" s="269">
        <v>31891.99</v>
      </c>
    </row>
    <row r="118" spans="3:7" x14ac:dyDescent="0.2">
      <c r="C118" s="267">
        <v>45370</v>
      </c>
      <c r="D118" s="268" t="s">
        <v>12416</v>
      </c>
      <c r="E118" s="269">
        <v>822.24</v>
      </c>
      <c r="F118" s="269"/>
      <c r="G118" s="269">
        <v>31069.75</v>
      </c>
    </row>
    <row r="119" spans="3:7" x14ac:dyDescent="0.2">
      <c r="C119" s="267">
        <v>45370</v>
      </c>
      <c r="D119" s="268" t="s">
        <v>12417</v>
      </c>
      <c r="E119" s="269"/>
      <c r="F119" s="269">
        <v>137.04</v>
      </c>
      <c r="G119" s="269">
        <v>31206.79</v>
      </c>
    </row>
    <row r="120" spans="3:7" x14ac:dyDescent="0.2">
      <c r="C120" s="267">
        <v>45370</v>
      </c>
      <c r="D120" s="268" t="s">
        <v>12418</v>
      </c>
      <c r="E120" s="269"/>
      <c r="F120" s="269">
        <v>137.04</v>
      </c>
      <c r="G120" s="269">
        <v>31343.83</v>
      </c>
    </row>
    <row r="121" spans="3:7" x14ac:dyDescent="0.2">
      <c r="C121" s="267">
        <v>45370</v>
      </c>
      <c r="D121" s="268" t="s">
        <v>12419</v>
      </c>
      <c r="E121" s="269"/>
      <c r="F121" s="269">
        <v>137.04</v>
      </c>
      <c r="G121" s="269">
        <v>31480.87</v>
      </c>
    </row>
    <row r="122" spans="3:7" x14ac:dyDescent="0.2">
      <c r="C122" s="267">
        <v>45370</v>
      </c>
      <c r="D122" s="268" t="s">
        <v>12420</v>
      </c>
      <c r="E122" s="269"/>
      <c r="F122" s="269">
        <v>137.04</v>
      </c>
      <c r="G122" s="269">
        <v>31617.91</v>
      </c>
    </row>
    <row r="123" spans="3:7" x14ac:dyDescent="0.2">
      <c r="C123" s="267">
        <v>45370</v>
      </c>
      <c r="D123" s="268" t="s">
        <v>12421</v>
      </c>
      <c r="E123" s="269"/>
      <c r="F123" s="269">
        <v>137.04</v>
      </c>
      <c r="G123" s="269">
        <v>31754.95</v>
      </c>
    </row>
    <row r="124" spans="3:7" x14ac:dyDescent="0.2">
      <c r="C124" s="267">
        <v>45374</v>
      </c>
      <c r="D124" s="268" t="s">
        <v>12422</v>
      </c>
      <c r="E124" s="269">
        <v>826.98</v>
      </c>
      <c r="F124" s="269"/>
      <c r="G124" s="269">
        <v>30927.97</v>
      </c>
    </row>
    <row r="125" spans="3:7" x14ac:dyDescent="0.2">
      <c r="C125" s="267">
        <v>45374</v>
      </c>
      <c r="D125" s="268" t="s">
        <v>12423</v>
      </c>
      <c r="E125" s="269">
        <v>826.98</v>
      </c>
      <c r="F125" s="269"/>
      <c r="G125" s="269">
        <v>30100.99</v>
      </c>
    </row>
    <row r="126" spans="3:7" x14ac:dyDescent="0.2">
      <c r="C126" s="267">
        <v>45374</v>
      </c>
      <c r="D126" s="268" t="s">
        <v>12424</v>
      </c>
      <c r="E126" s="269"/>
      <c r="F126" s="269">
        <v>137.83000000000001</v>
      </c>
      <c r="G126" s="269">
        <v>30238.82</v>
      </c>
    </row>
    <row r="127" spans="3:7" x14ac:dyDescent="0.2">
      <c r="C127" s="267">
        <v>45374</v>
      </c>
      <c r="D127" s="268" t="s">
        <v>12425</v>
      </c>
      <c r="E127" s="269"/>
      <c r="F127" s="269">
        <v>137.83000000000001</v>
      </c>
      <c r="G127" s="269">
        <v>30376.65</v>
      </c>
    </row>
    <row r="128" spans="3:7" x14ac:dyDescent="0.2">
      <c r="C128" s="267">
        <v>45374</v>
      </c>
      <c r="D128" s="268" t="s">
        <v>12426</v>
      </c>
      <c r="E128" s="269">
        <v>826.98</v>
      </c>
      <c r="F128" s="269"/>
      <c r="G128" s="269">
        <v>29549.67</v>
      </c>
    </row>
    <row r="129" spans="3:7" x14ac:dyDescent="0.2">
      <c r="C129" s="267">
        <v>45374</v>
      </c>
      <c r="D129" s="268" t="s">
        <v>12427</v>
      </c>
      <c r="E129" s="269">
        <v>826.98</v>
      </c>
      <c r="F129" s="269"/>
      <c r="G129" s="269">
        <v>28722.69</v>
      </c>
    </row>
    <row r="130" spans="3:7" x14ac:dyDescent="0.2">
      <c r="C130" s="267">
        <v>45374</v>
      </c>
      <c r="D130" s="268" t="s">
        <v>12428</v>
      </c>
      <c r="E130" s="269">
        <v>826.98</v>
      </c>
      <c r="F130" s="269"/>
      <c r="G130" s="269">
        <v>27895.71</v>
      </c>
    </row>
    <row r="131" spans="3:7" x14ac:dyDescent="0.2">
      <c r="C131" s="267">
        <v>45374</v>
      </c>
      <c r="D131" s="268" t="s">
        <v>12429</v>
      </c>
      <c r="E131" s="269">
        <v>826.98</v>
      </c>
      <c r="F131" s="269"/>
      <c r="G131" s="269">
        <v>27068.73</v>
      </c>
    </row>
    <row r="132" spans="3:7" x14ac:dyDescent="0.2">
      <c r="C132" s="267">
        <v>45374</v>
      </c>
      <c r="D132" s="268" t="s">
        <v>12430</v>
      </c>
      <c r="E132" s="269">
        <v>826.98</v>
      </c>
      <c r="F132" s="269"/>
      <c r="G132" s="269">
        <v>26241.75</v>
      </c>
    </row>
    <row r="133" spans="3:7" x14ac:dyDescent="0.2">
      <c r="C133" s="267">
        <v>45374</v>
      </c>
      <c r="D133" s="268" t="s">
        <v>12431</v>
      </c>
      <c r="E133" s="269">
        <v>826.98</v>
      </c>
      <c r="F133" s="269"/>
      <c r="G133" s="269">
        <v>25414.77</v>
      </c>
    </row>
    <row r="134" spans="3:7" x14ac:dyDescent="0.2">
      <c r="C134" s="267">
        <v>45374</v>
      </c>
      <c r="D134" s="268" t="s">
        <v>12432</v>
      </c>
      <c r="E134" s="269"/>
      <c r="F134" s="269">
        <v>137.83000000000001</v>
      </c>
      <c r="G134" s="269">
        <v>25552.6</v>
      </c>
    </row>
    <row r="135" spans="3:7" x14ac:dyDescent="0.2">
      <c r="C135" s="267">
        <v>45374</v>
      </c>
      <c r="D135" s="268" t="s">
        <v>12433</v>
      </c>
      <c r="E135" s="269"/>
      <c r="F135" s="269">
        <v>137.83000000000001</v>
      </c>
      <c r="G135" s="269">
        <v>25690.43</v>
      </c>
    </row>
    <row r="136" spans="3:7" x14ac:dyDescent="0.2">
      <c r="C136" s="267">
        <v>45374</v>
      </c>
      <c r="D136" s="268" t="s">
        <v>12434</v>
      </c>
      <c r="E136" s="269"/>
      <c r="F136" s="269">
        <v>137.83000000000001</v>
      </c>
      <c r="G136" s="269">
        <v>25828.26</v>
      </c>
    </row>
    <row r="137" spans="3:7" x14ac:dyDescent="0.2">
      <c r="C137" s="267">
        <v>45374</v>
      </c>
      <c r="D137" s="268" t="s">
        <v>12435</v>
      </c>
      <c r="E137" s="269"/>
      <c r="F137" s="269">
        <v>137.83000000000001</v>
      </c>
      <c r="G137" s="269">
        <v>25966.09</v>
      </c>
    </row>
    <row r="138" spans="3:7" x14ac:dyDescent="0.2">
      <c r="C138" s="267">
        <v>45374</v>
      </c>
      <c r="D138" s="268" t="s">
        <v>12436</v>
      </c>
      <c r="E138" s="269"/>
      <c r="F138" s="269">
        <v>137.83000000000001</v>
      </c>
      <c r="G138" s="269">
        <v>26103.919999999998</v>
      </c>
    </row>
    <row r="139" spans="3:7" x14ac:dyDescent="0.2">
      <c r="C139" s="267">
        <v>45374</v>
      </c>
      <c r="D139" s="268" t="s">
        <v>12437</v>
      </c>
      <c r="E139" s="269"/>
      <c r="F139" s="269">
        <v>137.83000000000001</v>
      </c>
      <c r="G139" s="269">
        <v>26241.75</v>
      </c>
    </row>
    <row r="140" spans="3:7" x14ac:dyDescent="0.2">
      <c r="C140" s="267">
        <v>45378</v>
      </c>
      <c r="D140" s="268" t="s">
        <v>12438</v>
      </c>
      <c r="E140" s="269">
        <v>1652.77</v>
      </c>
      <c r="F140" s="269"/>
      <c r="G140" s="269">
        <v>24588.98</v>
      </c>
    </row>
    <row r="141" spans="3:7" x14ac:dyDescent="0.2">
      <c r="C141" s="267">
        <v>45378</v>
      </c>
      <c r="D141" s="268" t="s">
        <v>12439</v>
      </c>
      <c r="E141" s="269"/>
      <c r="F141" s="269">
        <v>275.45999999999998</v>
      </c>
      <c r="G141" s="269">
        <v>24864.44</v>
      </c>
    </row>
    <row r="142" spans="3:7" x14ac:dyDescent="0.2">
      <c r="C142" s="267">
        <v>45381</v>
      </c>
      <c r="D142" s="268" t="s">
        <v>12440</v>
      </c>
      <c r="E142" s="269">
        <v>7364.44</v>
      </c>
      <c r="F142" s="269"/>
      <c r="G142" s="269">
        <v>17500</v>
      </c>
    </row>
    <row r="143" spans="3:7" x14ac:dyDescent="0.2">
      <c r="C143" s="267">
        <v>45382</v>
      </c>
      <c r="D143" s="268" t="s">
        <v>12441</v>
      </c>
      <c r="E143" s="269"/>
      <c r="F143" s="269">
        <v>18</v>
      </c>
      <c r="G143" s="269">
        <v>17518</v>
      </c>
    </row>
    <row r="144" spans="3:7" x14ac:dyDescent="0.2">
      <c r="C144" s="267">
        <v>45383</v>
      </c>
      <c r="D144" s="268" t="s">
        <v>12442</v>
      </c>
      <c r="E144" s="269">
        <v>1378.06</v>
      </c>
      <c r="F144" s="269"/>
      <c r="G144" s="269">
        <v>16139.94</v>
      </c>
    </row>
    <row r="145" spans="3:7" x14ac:dyDescent="0.2">
      <c r="C145" s="267">
        <v>45383</v>
      </c>
      <c r="D145" s="268" t="s">
        <v>12443</v>
      </c>
      <c r="E145" s="269"/>
      <c r="F145" s="269">
        <v>1600</v>
      </c>
      <c r="G145" s="269">
        <v>17739.939999999999</v>
      </c>
    </row>
    <row r="146" spans="3:7" x14ac:dyDescent="0.2">
      <c r="C146" s="267">
        <v>45385</v>
      </c>
      <c r="D146" s="268" t="s">
        <v>12444</v>
      </c>
      <c r="E146" s="269"/>
      <c r="F146" s="269">
        <v>2697</v>
      </c>
      <c r="G146" s="269">
        <v>20436.939999999999</v>
      </c>
    </row>
    <row r="147" spans="3:7" x14ac:dyDescent="0.2">
      <c r="C147" s="267">
        <v>45387</v>
      </c>
      <c r="D147" s="268" t="s">
        <v>12445</v>
      </c>
      <c r="E147" s="269"/>
      <c r="F147" s="269">
        <v>900</v>
      </c>
      <c r="G147" s="269">
        <v>21336.94</v>
      </c>
    </row>
    <row r="148" spans="3:7" x14ac:dyDescent="0.2">
      <c r="C148" s="267">
        <v>45387</v>
      </c>
      <c r="D148" s="268" t="s">
        <v>12446</v>
      </c>
      <c r="E148" s="269"/>
      <c r="F148" s="269">
        <v>899</v>
      </c>
      <c r="G148" s="269">
        <v>22235.94</v>
      </c>
    </row>
    <row r="149" spans="3:7" x14ac:dyDescent="0.2">
      <c r="C149" s="267">
        <v>45387</v>
      </c>
      <c r="D149" s="268" t="s">
        <v>12447</v>
      </c>
      <c r="E149" s="269"/>
      <c r="F149" s="269">
        <v>2700</v>
      </c>
      <c r="G149" s="269">
        <v>24935.94</v>
      </c>
    </row>
    <row r="150" spans="3:7" x14ac:dyDescent="0.2">
      <c r="C150" s="267">
        <v>45387</v>
      </c>
      <c r="D150" s="268" t="s">
        <v>12448</v>
      </c>
      <c r="E150" s="269">
        <v>689.86</v>
      </c>
      <c r="F150" s="269"/>
      <c r="G150" s="269">
        <v>24246.080000000002</v>
      </c>
    </row>
    <row r="151" spans="3:7" x14ac:dyDescent="0.2">
      <c r="C151" s="267">
        <v>45387</v>
      </c>
      <c r="D151" s="268" t="s">
        <v>12449</v>
      </c>
      <c r="E151" s="269">
        <v>689.86</v>
      </c>
      <c r="F151" s="269"/>
      <c r="G151" s="269">
        <v>23556.22</v>
      </c>
    </row>
    <row r="152" spans="3:7" x14ac:dyDescent="0.2">
      <c r="C152" s="267">
        <v>45387</v>
      </c>
      <c r="D152" s="268" t="s">
        <v>12450</v>
      </c>
      <c r="E152" s="269">
        <v>689.86</v>
      </c>
      <c r="F152" s="269"/>
      <c r="G152" s="269">
        <v>22866.36</v>
      </c>
    </row>
    <row r="153" spans="3:7" x14ac:dyDescent="0.2">
      <c r="C153" s="267">
        <v>45387</v>
      </c>
      <c r="D153" s="268" t="s">
        <v>12451</v>
      </c>
      <c r="E153" s="269">
        <v>689.86</v>
      </c>
      <c r="F153" s="269"/>
      <c r="G153" s="269">
        <v>22176.5</v>
      </c>
    </row>
    <row r="154" spans="3:7" x14ac:dyDescent="0.2">
      <c r="C154" s="267">
        <v>45387</v>
      </c>
      <c r="D154" s="268" t="s">
        <v>12452</v>
      </c>
      <c r="E154" s="269"/>
      <c r="F154" s="269">
        <v>689.86</v>
      </c>
      <c r="G154" s="269">
        <v>22866.36</v>
      </c>
    </row>
    <row r="155" spans="3:7" x14ac:dyDescent="0.2">
      <c r="C155" s="267">
        <v>45387</v>
      </c>
      <c r="D155" s="268" t="s">
        <v>12453</v>
      </c>
      <c r="E155" s="269">
        <v>689.86</v>
      </c>
      <c r="F155" s="269"/>
      <c r="G155" s="269">
        <v>22176.5</v>
      </c>
    </row>
    <row r="156" spans="3:7" x14ac:dyDescent="0.2">
      <c r="C156" s="267">
        <v>45387</v>
      </c>
      <c r="D156" s="268" t="s">
        <v>12454</v>
      </c>
      <c r="E156" s="269">
        <v>689.86</v>
      </c>
      <c r="F156" s="269"/>
      <c r="G156" s="269">
        <v>21486.639999999999</v>
      </c>
    </row>
    <row r="157" spans="3:7" x14ac:dyDescent="0.2">
      <c r="C157" s="267">
        <v>45387</v>
      </c>
      <c r="D157" s="268" t="s">
        <v>12455</v>
      </c>
      <c r="E157" s="269">
        <v>689.86</v>
      </c>
      <c r="F157" s="269"/>
      <c r="G157" s="269">
        <v>20796.78</v>
      </c>
    </row>
    <row r="158" spans="3:7" x14ac:dyDescent="0.2">
      <c r="C158" s="267">
        <v>45387</v>
      </c>
      <c r="D158" s="268" t="s">
        <v>12456</v>
      </c>
      <c r="E158" s="269">
        <v>689.86</v>
      </c>
      <c r="F158" s="269"/>
      <c r="G158" s="269">
        <v>20106.919999999998</v>
      </c>
    </row>
    <row r="159" spans="3:7" x14ac:dyDescent="0.2">
      <c r="C159" s="267">
        <v>45387</v>
      </c>
      <c r="D159" s="268" t="s">
        <v>12457</v>
      </c>
      <c r="E159" s="269">
        <v>689.86</v>
      </c>
      <c r="F159" s="269"/>
      <c r="G159" s="269">
        <v>19417.060000000001</v>
      </c>
    </row>
    <row r="160" spans="3:7" x14ac:dyDescent="0.2">
      <c r="C160" s="267">
        <v>45387</v>
      </c>
      <c r="D160" s="268" t="s">
        <v>12458</v>
      </c>
      <c r="E160" s="269">
        <v>689.86</v>
      </c>
      <c r="F160" s="269"/>
      <c r="G160" s="269">
        <v>18727.2</v>
      </c>
    </row>
    <row r="161" spans="3:7" x14ac:dyDescent="0.2">
      <c r="C161" s="267">
        <v>45390</v>
      </c>
      <c r="D161" s="268" t="s">
        <v>12459</v>
      </c>
      <c r="E161" s="269"/>
      <c r="F161" s="269">
        <v>899</v>
      </c>
      <c r="G161" s="269">
        <v>19626.2</v>
      </c>
    </row>
    <row r="162" spans="3:7" x14ac:dyDescent="0.2">
      <c r="C162" s="267">
        <v>45390</v>
      </c>
      <c r="D162" s="268" t="s">
        <v>12460</v>
      </c>
      <c r="E162" s="269"/>
      <c r="F162" s="269">
        <v>899</v>
      </c>
      <c r="G162" s="269">
        <v>20525.2</v>
      </c>
    </row>
    <row r="163" spans="3:7" x14ac:dyDescent="0.2">
      <c r="C163" s="267">
        <v>45390</v>
      </c>
      <c r="D163" s="268" t="s">
        <v>12461</v>
      </c>
      <c r="E163" s="269"/>
      <c r="F163" s="269">
        <v>900</v>
      </c>
      <c r="G163" s="269">
        <v>21425.200000000001</v>
      </c>
    </row>
    <row r="164" spans="3:7" x14ac:dyDescent="0.2">
      <c r="C164" s="267">
        <v>45391</v>
      </c>
      <c r="D164" s="268" t="s">
        <v>12462</v>
      </c>
      <c r="E164" s="269"/>
      <c r="F164" s="269">
        <v>899</v>
      </c>
      <c r="G164" s="269">
        <v>22324.2</v>
      </c>
    </row>
    <row r="165" spans="3:7" x14ac:dyDescent="0.2">
      <c r="C165" s="267">
        <v>45392</v>
      </c>
      <c r="D165" s="268" t="s">
        <v>12463</v>
      </c>
      <c r="E165" s="269"/>
      <c r="F165" s="269">
        <v>899</v>
      </c>
      <c r="G165" s="269">
        <v>23223.200000000001</v>
      </c>
    </row>
    <row r="166" spans="3:7" x14ac:dyDescent="0.2">
      <c r="C166" s="267">
        <v>45397</v>
      </c>
      <c r="D166" s="268" t="s">
        <v>12464</v>
      </c>
      <c r="E166" s="269"/>
      <c r="F166" s="269">
        <v>899</v>
      </c>
      <c r="G166" s="269">
        <v>24122.2</v>
      </c>
    </row>
    <row r="167" spans="3:7" x14ac:dyDescent="0.2">
      <c r="C167" s="267">
        <v>45397</v>
      </c>
      <c r="D167" s="268" t="s">
        <v>12465</v>
      </c>
      <c r="E167" s="269">
        <v>50</v>
      </c>
      <c r="F167" s="269"/>
      <c r="G167" s="269">
        <v>24072.2</v>
      </c>
    </row>
    <row r="168" spans="3:7" x14ac:dyDescent="0.2">
      <c r="C168" s="267">
        <v>45397</v>
      </c>
      <c r="D168" s="268" t="s">
        <v>12466</v>
      </c>
      <c r="E168" s="269"/>
      <c r="F168" s="269">
        <v>50</v>
      </c>
      <c r="G168" s="269">
        <v>24122.2</v>
      </c>
    </row>
    <row r="169" spans="3:7" x14ac:dyDescent="0.2">
      <c r="C169" s="267">
        <v>45399</v>
      </c>
      <c r="D169" s="268" t="s">
        <v>12467</v>
      </c>
      <c r="E169" s="269">
        <v>9659</v>
      </c>
      <c r="F169" s="269"/>
      <c r="G169" s="269">
        <v>14463.2</v>
      </c>
    </row>
    <row r="170" spans="3:7" x14ac:dyDescent="0.2">
      <c r="C170" s="267">
        <v>45399</v>
      </c>
      <c r="D170" s="268" t="s">
        <v>12468</v>
      </c>
      <c r="E170" s="269">
        <v>733</v>
      </c>
      <c r="F170" s="269"/>
      <c r="G170" s="269">
        <v>13730.2</v>
      </c>
    </row>
    <row r="171" spans="3:7" x14ac:dyDescent="0.2">
      <c r="C171" s="267">
        <v>45403</v>
      </c>
      <c r="D171" s="268" t="s">
        <v>12469</v>
      </c>
      <c r="E171" s="269"/>
      <c r="F171" s="269">
        <v>899</v>
      </c>
      <c r="G171" s="269">
        <v>14629.2</v>
      </c>
    </row>
    <row r="172" spans="3:7" x14ac:dyDescent="0.2">
      <c r="C172" s="267">
        <v>45406</v>
      </c>
      <c r="D172" s="268" t="s">
        <v>12470</v>
      </c>
      <c r="E172" s="269"/>
      <c r="F172" s="269">
        <v>899</v>
      </c>
      <c r="G172" s="269">
        <v>15528.2</v>
      </c>
    </row>
    <row r="173" spans="3:7" x14ac:dyDescent="0.2">
      <c r="C173" s="267">
        <v>45407</v>
      </c>
      <c r="D173" s="268" t="s">
        <v>12471</v>
      </c>
      <c r="E173" s="269"/>
      <c r="F173" s="269">
        <v>899</v>
      </c>
      <c r="G173" s="269">
        <v>16427.2</v>
      </c>
    </row>
    <row r="174" spans="3:7" x14ac:dyDescent="0.2">
      <c r="C174" s="267">
        <v>45408</v>
      </c>
      <c r="D174" s="268" t="s">
        <v>12472</v>
      </c>
      <c r="E174" s="269">
        <v>1000</v>
      </c>
      <c r="F174" s="269"/>
      <c r="G174" s="269">
        <v>15427.2</v>
      </c>
    </row>
    <row r="175" spans="3:7" x14ac:dyDescent="0.2">
      <c r="C175" s="267">
        <v>45409</v>
      </c>
      <c r="D175" s="268" t="s">
        <v>12473</v>
      </c>
      <c r="E175" s="269">
        <v>339</v>
      </c>
      <c r="F175" s="269"/>
      <c r="G175" s="269">
        <v>15088.2</v>
      </c>
    </row>
    <row r="176" spans="3:7" x14ac:dyDescent="0.2">
      <c r="C176" s="267">
        <v>45409</v>
      </c>
      <c r="D176" s="268" t="s">
        <v>12474</v>
      </c>
      <c r="E176" s="269">
        <v>1000</v>
      </c>
      <c r="F176" s="269"/>
      <c r="G176" s="269">
        <v>14088.2</v>
      </c>
    </row>
    <row r="177" spans="3:7" x14ac:dyDescent="0.2">
      <c r="C177" s="267">
        <v>45409</v>
      </c>
      <c r="D177" s="268" t="s">
        <v>12475</v>
      </c>
      <c r="E177" s="269">
        <v>1160</v>
      </c>
      <c r="F177" s="269"/>
      <c r="G177" s="269">
        <v>12928.2</v>
      </c>
    </row>
    <row r="178" spans="3:7" x14ac:dyDescent="0.2">
      <c r="C178" s="267">
        <v>45410</v>
      </c>
      <c r="D178" s="268" t="s">
        <v>12476</v>
      </c>
      <c r="E178" s="269">
        <v>4009.86</v>
      </c>
      <c r="F178" s="269"/>
      <c r="G178" s="269">
        <v>8918.34</v>
      </c>
    </row>
    <row r="179" spans="3:7" x14ac:dyDescent="0.2">
      <c r="C179" s="267">
        <v>45410</v>
      </c>
      <c r="D179" s="268" t="s">
        <v>12477</v>
      </c>
      <c r="E179" s="269"/>
      <c r="F179" s="269">
        <v>1000</v>
      </c>
      <c r="G179" s="269">
        <v>9918.34</v>
      </c>
    </row>
    <row r="180" spans="3:7" x14ac:dyDescent="0.2">
      <c r="C180" s="267">
        <v>45410</v>
      </c>
      <c r="D180" s="268" t="s">
        <v>12478</v>
      </c>
      <c r="E180" s="269"/>
      <c r="F180" s="269">
        <v>899</v>
      </c>
      <c r="G180" s="269">
        <v>10817.34</v>
      </c>
    </row>
    <row r="181" spans="3:7" x14ac:dyDescent="0.2">
      <c r="C181" s="267">
        <v>45410</v>
      </c>
      <c r="D181" s="268" t="s">
        <v>12479</v>
      </c>
      <c r="E181" s="269">
        <v>1122</v>
      </c>
      <c r="F181" s="269"/>
      <c r="G181" s="269">
        <v>9695.34</v>
      </c>
    </row>
    <row r="182" spans="3:7" x14ac:dyDescent="0.2">
      <c r="C182" s="267">
        <v>45417</v>
      </c>
      <c r="D182" s="268" t="s">
        <v>12480</v>
      </c>
      <c r="E182" s="269"/>
      <c r="F182" s="269">
        <v>9876</v>
      </c>
      <c r="G182" s="269">
        <v>19571.34</v>
      </c>
    </row>
    <row r="183" spans="3:7" x14ac:dyDescent="0.2">
      <c r="C183" s="267">
        <v>45417</v>
      </c>
      <c r="D183" s="268" t="s">
        <v>12481</v>
      </c>
      <c r="E183" s="269"/>
      <c r="F183" s="269">
        <v>2500</v>
      </c>
      <c r="G183" s="269">
        <v>22071.34</v>
      </c>
    </row>
    <row r="184" spans="3:7" x14ac:dyDescent="0.2">
      <c r="C184" s="267">
        <v>45417</v>
      </c>
      <c r="D184" s="268" t="s">
        <v>12482</v>
      </c>
      <c r="E184" s="269">
        <v>1899.48</v>
      </c>
      <c r="F184" s="269"/>
      <c r="G184" s="269">
        <v>20171.86</v>
      </c>
    </row>
    <row r="185" spans="3:7" x14ac:dyDescent="0.2">
      <c r="C185" s="267">
        <v>45417</v>
      </c>
      <c r="D185" s="268" t="s">
        <v>12483</v>
      </c>
      <c r="E185" s="269">
        <v>689.74</v>
      </c>
      <c r="F185" s="269"/>
      <c r="G185" s="269">
        <v>19482.12</v>
      </c>
    </row>
    <row r="186" spans="3:7" x14ac:dyDescent="0.2">
      <c r="C186" s="267">
        <v>45417</v>
      </c>
      <c r="D186" s="268" t="s">
        <v>12484</v>
      </c>
      <c r="E186" s="269">
        <v>689.74</v>
      </c>
      <c r="F186" s="269"/>
      <c r="G186" s="269">
        <v>18792.38</v>
      </c>
    </row>
    <row r="187" spans="3:7" x14ac:dyDescent="0.2">
      <c r="C187" s="267">
        <v>45417</v>
      </c>
      <c r="D187" s="268" t="s">
        <v>12485</v>
      </c>
      <c r="E187" s="269">
        <v>689.74</v>
      </c>
      <c r="F187" s="269"/>
      <c r="G187" s="269">
        <v>18102.64</v>
      </c>
    </row>
    <row r="188" spans="3:7" x14ac:dyDescent="0.2">
      <c r="C188" s="267">
        <v>45417</v>
      </c>
      <c r="D188" s="268" t="s">
        <v>12486</v>
      </c>
      <c r="E188" s="269">
        <v>689.74</v>
      </c>
      <c r="F188" s="269"/>
      <c r="G188" s="269">
        <v>17412.900000000001</v>
      </c>
    </row>
    <row r="189" spans="3:7" x14ac:dyDescent="0.2">
      <c r="C189" s="267">
        <v>45417</v>
      </c>
      <c r="D189" s="268" t="s">
        <v>12487</v>
      </c>
      <c r="E189" s="269">
        <v>714.79</v>
      </c>
      <c r="F189" s="269"/>
      <c r="G189" s="269">
        <v>16698.11</v>
      </c>
    </row>
    <row r="190" spans="3:7" x14ac:dyDescent="0.2">
      <c r="C190" s="267">
        <v>45417</v>
      </c>
      <c r="D190" s="268" t="s">
        <v>12488</v>
      </c>
      <c r="E190" s="269">
        <v>689.74</v>
      </c>
      <c r="F190" s="269"/>
      <c r="G190" s="269">
        <v>16008.37</v>
      </c>
    </row>
    <row r="191" spans="3:7" x14ac:dyDescent="0.2">
      <c r="C191" s="267">
        <v>45417</v>
      </c>
      <c r="D191" s="268" t="s">
        <v>12489</v>
      </c>
      <c r="E191" s="269">
        <v>689.74</v>
      </c>
      <c r="F191" s="269"/>
      <c r="G191" s="269">
        <v>15318.63</v>
      </c>
    </row>
    <row r="192" spans="3:7" x14ac:dyDescent="0.2">
      <c r="C192" s="267">
        <v>45417</v>
      </c>
      <c r="D192" s="268" t="s">
        <v>12490</v>
      </c>
      <c r="E192" s="269">
        <v>689.74</v>
      </c>
      <c r="F192" s="269"/>
      <c r="G192" s="269">
        <v>14628.89</v>
      </c>
    </row>
    <row r="193" spans="3:7" x14ac:dyDescent="0.2">
      <c r="C193" s="267">
        <v>45417</v>
      </c>
      <c r="D193" s="268" t="s">
        <v>12491</v>
      </c>
      <c r="E193" s="269">
        <v>9000</v>
      </c>
      <c r="F193" s="269"/>
      <c r="G193" s="269">
        <v>5628.89</v>
      </c>
    </row>
    <row r="194" spans="3:7" x14ac:dyDescent="0.2">
      <c r="C194" s="267">
        <v>45417</v>
      </c>
      <c r="D194" s="268" t="s">
        <v>12492</v>
      </c>
      <c r="E194" s="269"/>
      <c r="F194" s="269">
        <v>9000</v>
      </c>
      <c r="G194" s="269">
        <v>14628.89</v>
      </c>
    </row>
    <row r="195" spans="3:7" x14ac:dyDescent="0.2">
      <c r="C195" s="267">
        <v>45420</v>
      </c>
      <c r="D195" s="268" t="s">
        <v>12493</v>
      </c>
      <c r="E195" s="269"/>
      <c r="F195" s="269">
        <v>649</v>
      </c>
      <c r="G195" s="269">
        <v>15277.89</v>
      </c>
    </row>
    <row r="196" spans="3:7" x14ac:dyDescent="0.2">
      <c r="C196" s="267">
        <v>45423</v>
      </c>
      <c r="D196" s="268" t="s">
        <v>12494</v>
      </c>
      <c r="E196" s="269"/>
      <c r="F196" s="269">
        <v>256.2</v>
      </c>
      <c r="G196" s="269">
        <v>15534.09</v>
      </c>
    </row>
    <row r="197" spans="3:7" x14ac:dyDescent="0.2">
      <c r="C197" s="267">
        <v>45423</v>
      </c>
      <c r="D197" s="268" t="s">
        <v>12495</v>
      </c>
      <c r="E197" s="269">
        <v>1036</v>
      </c>
      <c r="F197" s="269"/>
      <c r="G197" s="269">
        <v>14498.09</v>
      </c>
    </row>
    <row r="198" spans="3:7" x14ac:dyDescent="0.2">
      <c r="C198" s="267">
        <v>45425</v>
      </c>
      <c r="D198" s="268" t="s">
        <v>12496</v>
      </c>
      <c r="E198" s="269">
        <v>1394.3</v>
      </c>
      <c r="F198" s="269"/>
      <c r="G198" s="269">
        <v>13103.79</v>
      </c>
    </row>
    <row r="199" spans="3:7" x14ac:dyDescent="0.2">
      <c r="C199" s="267">
        <v>45425</v>
      </c>
      <c r="D199" s="268" t="s">
        <v>12497</v>
      </c>
      <c r="E199" s="269"/>
      <c r="F199" s="269">
        <v>1394.3</v>
      </c>
      <c r="G199" s="269">
        <v>14498.09</v>
      </c>
    </row>
    <row r="200" spans="3:7" x14ac:dyDescent="0.2">
      <c r="C200" s="267">
        <v>45426</v>
      </c>
      <c r="D200" s="268" t="s">
        <v>12498</v>
      </c>
      <c r="E200" s="269">
        <v>940</v>
      </c>
      <c r="F200" s="269"/>
      <c r="G200" s="269">
        <v>13558.09</v>
      </c>
    </row>
    <row r="201" spans="3:7" x14ac:dyDescent="0.2">
      <c r="C201" s="267">
        <v>45426</v>
      </c>
      <c r="D201" s="268" t="s">
        <v>12499</v>
      </c>
      <c r="E201" s="269"/>
      <c r="F201" s="269">
        <v>940</v>
      </c>
      <c r="G201" s="269">
        <v>14498.09</v>
      </c>
    </row>
    <row r="202" spans="3:7" x14ac:dyDescent="0.2">
      <c r="C202" s="267">
        <v>45427</v>
      </c>
      <c r="D202" s="268" t="s">
        <v>12500</v>
      </c>
      <c r="E202" s="269">
        <v>277.3</v>
      </c>
      <c r="F202" s="269"/>
      <c r="G202" s="269">
        <v>14220.79</v>
      </c>
    </row>
    <row r="203" spans="3:7" x14ac:dyDescent="0.2">
      <c r="C203" s="267">
        <v>45427</v>
      </c>
      <c r="D203" s="268" t="s">
        <v>12501</v>
      </c>
      <c r="E203" s="269">
        <v>100</v>
      </c>
      <c r="F203" s="269"/>
      <c r="G203" s="269">
        <v>14120.79</v>
      </c>
    </row>
    <row r="204" spans="3:7" x14ac:dyDescent="0.2">
      <c r="C204" s="267">
        <v>45430</v>
      </c>
      <c r="D204" s="268" t="s">
        <v>12502</v>
      </c>
      <c r="E204" s="269">
        <v>318</v>
      </c>
      <c r="F204" s="269"/>
      <c r="G204" s="269">
        <v>13802.79</v>
      </c>
    </row>
    <row r="205" spans="3:7" x14ac:dyDescent="0.2">
      <c r="C205" s="267">
        <v>45431</v>
      </c>
      <c r="D205" s="268" t="s">
        <v>12503</v>
      </c>
      <c r="E205" s="269">
        <v>355.92</v>
      </c>
      <c r="F205" s="269"/>
      <c r="G205" s="269">
        <v>13446.87</v>
      </c>
    </row>
    <row r="206" spans="3:7" x14ac:dyDescent="0.2">
      <c r="C206" s="267">
        <v>45431</v>
      </c>
      <c r="D206" s="268" t="s">
        <v>12504</v>
      </c>
      <c r="E206" s="269"/>
      <c r="F206" s="269">
        <v>158.58000000000001</v>
      </c>
      <c r="G206" s="269">
        <v>13605.45</v>
      </c>
    </row>
    <row r="207" spans="3:7" x14ac:dyDescent="0.2">
      <c r="C207" s="267">
        <v>45432</v>
      </c>
      <c r="D207" s="268" t="s">
        <v>12505</v>
      </c>
      <c r="E207" s="269">
        <v>485</v>
      </c>
      <c r="F207" s="269"/>
      <c r="G207" s="269">
        <v>13120.45</v>
      </c>
    </row>
    <row r="208" spans="3:7" x14ac:dyDescent="0.2">
      <c r="C208" s="267">
        <v>45433</v>
      </c>
      <c r="D208" s="268" t="s">
        <v>12506</v>
      </c>
      <c r="E208" s="269">
        <v>318</v>
      </c>
      <c r="F208" s="269"/>
      <c r="G208" s="269">
        <v>12802.45</v>
      </c>
    </row>
    <row r="209" spans="3:7" x14ac:dyDescent="0.2">
      <c r="C209" s="267">
        <v>45433</v>
      </c>
      <c r="D209" s="268" t="s">
        <v>12507</v>
      </c>
      <c r="E209" s="269">
        <v>688.45</v>
      </c>
      <c r="F209" s="269"/>
      <c r="G209" s="269">
        <v>12114</v>
      </c>
    </row>
    <row r="210" spans="3:7" x14ac:dyDescent="0.2">
      <c r="C210" s="267">
        <v>45434</v>
      </c>
      <c r="D210" s="268" t="s">
        <v>12508</v>
      </c>
      <c r="E210" s="269">
        <v>255.8</v>
      </c>
      <c r="F210" s="269"/>
      <c r="G210" s="269">
        <v>11858.2</v>
      </c>
    </row>
    <row r="211" spans="3:7" x14ac:dyDescent="0.2">
      <c r="C211" s="267">
        <v>45435</v>
      </c>
      <c r="D211" s="268" t="s">
        <v>12509</v>
      </c>
      <c r="E211" s="269"/>
      <c r="F211" s="269">
        <v>899</v>
      </c>
      <c r="G211" s="269">
        <v>12757.2</v>
      </c>
    </row>
    <row r="212" spans="3:7" x14ac:dyDescent="0.2">
      <c r="C212" s="267">
        <v>45435</v>
      </c>
      <c r="D212" s="268" t="s">
        <v>12510</v>
      </c>
      <c r="E212" s="269">
        <v>183.1</v>
      </c>
      <c r="F212" s="269"/>
      <c r="G212" s="269">
        <v>12574.1</v>
      </c>
    </row>
    <row r="213" spans="3:7" x14ac:dyDescent="0.2">
      <c r="C213" s="267">
        <v>45435</v>
      </c>
      <c r="D213" s="268" t="s">
        <v>12511</v>
      </c>
      <c r="E213" s="269">
        <v>135.30000000000001</v>
      </c>
      <c r="F213" s="269"/>
      <c r="G213" s="269">
        <v>12438.8</v>
      </c>
    </row>
    <row r="214" spans="3:7" x14ac:dyDescent="0.2">
      <c r="C214" s="267">
        <v>45436</v>
      </c>
      <c r="D214" s="268" t="s">
        <v>12512</v>
      </c>
      <c r="E214" s="269">
        <v>171</v>
      </c>
      <c r="F214" s="269"/>
      <c r="G214" s="269">
        <v>12267.8</v>
      </c>
    </row>
    <row r="215" spans="3:7" x14ac:dyDescent="0.2">
      <c r="C215" s="267">
        <v>45436</v>
      </c>
      <c r="D215" s="268" t="s">
        <v>12513</v>
      </c>
      <c r="E215" s="269">
        <v>104</v>
      </c>
      <c r="F215" s="269"/>
      <c r="G215" s="269">
        <v>12163.8</v>
      </c>
    </row>
    <row r="216" spans="3:7" x14ac:dyDescent="0.2">
      <c r="C216" s="267">
        <v>45439</v>
      </c>
      <c r="D216" s="268" t="s">
        <v>12514</v>
      </c>
      <c r="E216" s="269">
        <v>2116</v>
      </c>
      <c r="F216" s="269"/>
      <c r="G216" s="269">
        <v>10047.799999999999</v>
      </c>
    </row>
    <row r="217" spans="3:7" x14ac:dyDescent="0.2">
      <c r="C217" s="267">
        <v>45439</v>
      </c>
      <c r="D217" s="268" t="s">
        <v>12515</v>
      </c>
      <c r="E217" s="269">
        <v>2000</v>
      </c>
      <c r="F217" s="269"/>
      <c r="G217" s="269">
        <v>8047.8</v>
      </c>
    </row>
    <row r="218" spans="3:7" x14ac:dyDescent="0.2">
      <c r="C218" s="267">
        <v>45439</v>
      </c>
      <c r="D218" s="268" t="s">
        <v>12516</v>
      </c>
      <c r="E218" s="269">
        <v>4224</v>
      </c>
      <c r="F218" s="269"/>
      <c r="G218" s="269">
        <v>3823.8</v>
      </c>
    </row>
    <row r="219" spans="3:7" x14ac:dyDescent="0.2">
      <c r="C219" s="267">
        <v>45439</v>
      </c>
      <c r="D219" s="268" t="s">
        <v>12517</v>
      </c>
      <c r="E219" s="269">
        <v>1230</v>
      </c>
      <c r="F219" s="269"/>
      <c r="G219" s="269">
        <v>2593.8000000000002</v>
      </c>
    </row>
    <row r="220" spans="3:7" x14ac:dyDescent="0.2">
      <c r="C220" s="267">
        <v>45439</v>
      </c>
      <c r="D220" s="268" t="s">
        <v>12518</v>
      </c>
      <c r="E220" s="269">
        <v>382.8</v>
      </c>
      <c r="F220" s="269"/>
      <c r="G220" s="269">
        <v>2211</v>
      </c>
    </row>
    <row r="221" spans="3:7" x14ac:dyDescent="0.2">
      <c r="C221" s="267">
        <v>45439</v>
      </c>
      <c r="D221" s="268" t="s">
        <v>12519</v>
      </c>
      <c r="E221" s="269"/>
      <c r="F221" s="269">
        <v>1230</v>
      </c>
      <c r="G221" s="269">
        <v>3441</v>
      </c>
    </row>
    <row r="222" spans="3:7" x14ac:dyDescent="0.2">
      <c r="C222" s="267">
        <v>45439</v>
      </c>
      <c r="D222" s="268" t="s">
        <v>12520</v>
      </c>
      <c r="E222" s="269">
        <v>152.75</v>
      </c>
      <c r="F222" s="269"/>
      <c r="G222" s="269">
        <v>3288.25</v>
      </c>
    </row>
    <row r="223" spans="3:7" x14ac:dyDescent="0.2">
      <c r="C223" s="267">
        <v>45439</v>
      </c>
      <c r="D223" s="268" t="s">
        <v>12521</v>
      </c>
      <c r="E223" s="269">
        <v>1230</v>
      </c>
      <c r="F223" s="269"/>
      <c r="G223" s="269">
        <v>2058.25</v>
      </c>
    </row>
    <row r="224" spans="3:7" x14ac:dyDescent="0.2">
      <c r="C224" s="267">
        <v>45439</v>
      </c>
      <c r="D224" s="268" t="s">
        <v>12522</v>
      </c>
      <c r="E224" s="269">
        <v>1316.32</v>
      </c>
      <c r="F224" s="269"/>
      <c r="G224" s="269">
        <v>741.93</v>
      </c>
    </row>
    <row r="225" spans="3:7" x14ac:dyDescent="0.2">
      <c r="C225" s="267">
        <v>45439</v>
      </c>
      <c r="D225" s="268" t="s">
        <v>12523</v>
      </c>
      <c r="E225" s="269">
        <v>278</v>
      </c>
      <c r="F225" s="269"/>
      <c r="G225" s="269">
        <v>463.93</v>
      </c>
    </row>
    <row r="226" spans="3:7" x14ac:dyDescent="0.2">
      <c r="C226" s="267">
        <v>45439</v>
      </c>
      <c r="D226" s="268" t="s">
        <v>12524</v>
      </c>
      <c r="E226" s="269"/>
      <c r="F226" s="269">
        <v>152.75</v>
      </c>
      <c r="G226" s="269">
        <v>616.67999999999995</v>
      </c>
    </row>
    <row r="227" spans="3:7" x14ac:dyDescent="0.2">
      <c r="C227" s="267">
        <v>45440</v>
      </c>
      <c r="D227" s="268" t="s">
        <v>12525</v>
      </c>
      <c r="E227" s="269">
        <v>384</v>
      </c>
      <c r="F227" s="269"/>
      <c r="G227" s="269">
        <v>232.68</v>
      </c>
    </row>
    <row r="228" spans="3:7" x14ac:dyDescent="0.2">
      <c r="C228" s="267">
        <v>45440</v>
      </c>
      <c r="D228" s="268" t="s">
        <v>12526</v>
      </c>
      <c r="E228" s="269">
        <v>58.35</v>
      </c>
      <c r="F228" s="269"/>
      <c r="G228" s="269">
        <v>174.33</v>
      </c>
    </row>
    <row r="229" spans="3:7" x14ac:dyDescent="0.2">
      <c r="C229" s="267">
        <v>45441</v>
      </c>
      <c r="D229" s="268" t="s">
        <v>12527</v>
      </c>
      <c r="E229" s="269">
        <v>83.23</v>
      </c>
      <c r="F229" s="269"/>
      <c r="G229" s="269">
        <v>91.1</v>
      </c>
    </row>
    <row r="230" spans="3:7" x14ac:dyDescent="0.2">
      <c r="C230" s="267">
        <v>45447</v>
      </c>
      <c r="D230" s="268" t="s">
        <v>12528</v>
      </c>
      <c r="E230" s="269"/>
      <c r="F230" s="269">
        <v>899</v>
      </c>
      <c r="G230" s="269">
        <v>990.1</v>
      </c>
    </row>
    <row r="231" spans="3:7" x14ac:dyDescent="0.2">
      <c r="C231" s="267">
        <v>45448</v>
      </c>
      <c r="D231" s="268" t="s">
        <v>12529</v>
      </c>
      <c r="E231" s="269">
        <v>300</v>
      </c>
      <c r="F231" s="269"/>
      <c r="G231" s="269">
        <v>690.1</v>
      </c>
    </row>
    <row r="232" spans="3:7" x14ac:dyDescent="0.2">
      <c r="C232" s="267">
        <v>45448</v>
      </c>
      <c r="D232" s="268" t="s">
        <v>12530</v>
      </c>
      <c r="E232" s="269">
        <v>501</v>
      </c>
      <c r="F232" s="269"/>
      <c r="G232" s="269">
        <v>189.1</v>
      </c>
    </row>
    <row r="233" spans="3:7" x14ac:dyDescent="0.2">
      <c r="C233" s="267">
        <v>45448</v>
      </c>
      <c r="D233" s="268" t="s">
        <v>12531</v>
      </c>
      <c r="E233" s="269">
        <v>175</v>
      </c>
      <c r="F233" s="269"/>
      <c r="G233" s="269">
        <v>14.1</v>
      </c>
    </row>
    <row r="234" spans="3:7" x14ac:dyDescent="0.2">
      <c r="C234" s="267">
        <v>45448</v>
      </c>
      <c r="D234" s="268" t="s">
        <v>12532</v>
      </c>
      <c r="E234" s="269"/>
      <c r="F234" s="269">
        <v>899</v>
      </c>
      <c r="G234" s="269">
        <v>913.1</v>
      </c>
    </row>
    <row r="235" spans="3:7" x14ac:dyDescent="0.2">
      <c r="C235" s="267">
        <v>45448</v>
      </c>
      <c r="D235" s="268" t="s">
        <v>12533</v>
      </c>
      <c r="E235" s="269">
        <v>106</v>
      </c>
      <c r="F235" s="269"/>
      <c r="G235" s="269">
        <v>807.1</v>
      </c>
    </row>
    <row r="236" spans="3:7" x14ac:dyDescent="0.2">
      <c r="C236" s="267">
        <v>45448</v>
      </c>
      <c r="D236" s="268" t="s">
        <v>12534</v>
      </c>
      <c r="E236" s="269"/>
      <c r="F236" s="269">
        <v>899</v>
      </c>
      <c r="G236" s="269">
        <v>1706.1</v>
      </c>
    </row>
    <row r="237" spans="3:7" x14ac:dyDescent="0.2">
      <c r="C237" s="267">
        <v>45451</v>
      </c>
      <c r="D237" s="268" t="s">
        <v>12535</v>
      </c>
      <c r="E237" s="269">
        <v>56</v>
      </c>
      <c r="F237" s="269"/>
      <c r="G237" s="269">
        <v>1650.1</v>
      </c>
    </row>
    <row r="238" spans="3:7" x14ac:dyDescent="0.2">
      <c r="C238" s="267">
        <v>45452</v>
      </c>
      <c r="D238" s="268" t="s">
        <v>12536</v>
      </c>
      <c r="E238" s="269"/>
      <c r="F238" s="269">
        <v>2000</v>
      </c>
      <c r="G238" s="269">
        <v>3650.1</v>
      </c>
    </row>
    <row r="239" spans="3:7" x14ac:dyDescent="0.2">
      <c r="C239" s="267">
        <v>45453</v>
      </c>
      <c r="D239" s="268" t="s">
        <v>12537</v>
      </c>
      <c r="E239" s="269">
        <v>100</v>
      </c>
      <c r="F239" s="269"/>
      <c r="G239" s="269">
        <v>3550.1</v>
      </c>
    </row>
    <row r="240" spans="3:7" x14ac:dyDescent="0.2">
      <c r="C240" s="267">
        <v>45453</v>
      </c>
      <c r="D240" s="268" t="s">
        <v>12538</v>
      </c>
      <c r="E240" s="269">
        <v>139</v>
      </c>
      <c r="F240" s="269"/>
      <c r="G240" s="269">
        <v>3411.1</v>
      </c>
    </row>
    <row r="241" spans="3:7" x14ac:dyDescent="0.2">
      <c r="C241" s="267">
        <v>45453</v>
      </c>
      <c r="D241" s="268" t="s">
        <v>12539</v>
      </c>
      <c r="E241" s="269">
        <v>152</v>
      </c>
      <c r="F241" s="269"/>
      <c r="G241" s="269">
        <v>3259.1</v>
      </c>
    </row>
    <row r="242" spans="3:7" x14ac:dyDescent="0.2">
      <c r="C242" s="267">
        <v>45453</v>
      </c>
      <c r="D242" s="268" t="s">
        <v>12540</v>
      </c>
      <c r="E242" s="269">
        <v>141</v>
      </c>
      <c r="F242" s="269"/>
      <c r="G242" s="269">
        <v>3118.1</v>
      </c>
    </row>
    <row r="243" spans="3:7" x14ac:dyDescent="0.2">
      <c r="C243" s="267">
        <v>45454</v>
      </c>
      <c r="D243" s="268" t="s">
        <v>12541</v>
      </c>
      <c r="E243" s="269">
        <v>126</v>
      </c>
      <c r="F243" s="269"/>
      <c r="G243" s="269">
        <v>2992.1</v>
      </c>
    </row>
    <row r="244" spans="3:7" x14ac:dyDescent="0.2">
      <c r="C244" s="267">
        <v>45455</v>
      </c>
      <c r="D244" s="268" t="s">
        <v>12542</v>
      </c>
      <c r="E244" s="269">
        <v>215</v>
      </c>
      <c r="F244" s="269"/>
      <c r="G244" s="269">
        <v>2777.1</v>
      </c>
    </row>
    <row r="245" spans="3:7" x14ac:dyDescent="0.2">
      <c r="C245" s="267">
        <v>45455</v>
      </c>
      <c r="D245" s="268" t="s">
        <v>12543</v>
      </c>
      <c r="E245" s="269">
        <v>194</v>
      </c>
      <c r="F245" s="269"/>
      <c r="G245" s="269">
        <v>2583.1</v>
      </c>
    </row>
    <row r="246" spans="3:7" x14ac:dyDescent="0.2">
      <c r="C246" s="267">
        <v>45455</v>
      </c>
      <c r="D246" s="268" t="s">
        <v>12544</v>
      </c>
      <c r="E246" s="269">
        <v>20</v>
      </c>
      <c r="F246" s="269"/>
      <c r="G246" s="269">
        <v>2563.1</v>
      </c>
    </row>
    <row r="247" spans="3:7" x14ac:dyDescent="0.2">
      <c r="C247" s="267">
        <v>45455</v>
      </c>
      <c r="D247" s="268" t="s">
        <v>12545</v>
      </c>
      <c r="E247" s="269">
        <v>25</v>
      </c>
      <c r="F247" s="269"/>
      <c r="G247" s="269">
        <v>2538.1</v>
      </c>
    </row>
    <row r="248" spans="3:7" x14ac:dyDescent="0.2">
      <c r="C248" s="267">
        <v>45455</v>
      </c>
      <c r="D248" s="268" t="s">
        <v>12546</v>
      </c>
      <c r="E248" s="269">
        <v>81</v>
      </c>
      <c r="F248" s="269"/>
      <c r="G248" s="269">
        <v>2457.1</v>
      </c>
    </row>
    <row r="249" spans="3:7" x14ac:dyDescent="0.2">
      <c r="C249" s="267">
        <v>45455</v>
      </c>
      <c r="D249" s="268" t="s">
        <v>12547</v>
      </c>
      <c r="E249" s="269">
        <v>10</v>
      </c>
      <c r="F249" s="269"/>
      <c r="G249" s="269">
        <v>2447.1</v>
      </c>
    </row>
    <row r="250" spans="3:7" x14ac:dyDescent="0.2">
      <c r="C250" s="267">
        <v>45456</v>
      </c>
      <c r="D250" s="268" t="s">
        <v>12548</v>
      </c>
      <c r="E250" s="269">
        <v>40</v>
      </c>
      <c r="F250" s="269"/>
      <c r="G250" s="269">
        <v>2407.1</v>
      </c>
    </row>
    <row r="251" spans="3:7" x14ac:dyDescent="0.2">
      <c r="C251" s="267">
        <v>45456</v>
      </c>
      <c r="D251" s="268" t="s">
        <v>12549</v>
      </c>
      <c r="E251" s="269">
        <v>30</v>
      </c>
      <c r="F251" s="269"/>
      <c r="G251" s="269">
        <v>2377.1</v>
      </c>
    </row>
    <row r="252" spans="3:7" x14ac:dyDescent="0.2">
      <c r="C252" s="267">
        <v>45456</v>
      </c>
      <c r="D252" s="268" t="s">
        <v>12550</v>
      </c>
      <c r="E252" s="269">
        <v>233.75</v>
      </c>
      <c r="F252" s="269"/>
      <c r="G252" s="269">
        <v>2143.35</v>
      </c>
    </row>
    <row r="253" spans="3:7" x14ac:dyDescent="0.2">
      <c r="C253" s="267">
        <v>45456</v>
      </c>
      <c r="D253" s="268" t="s">
        <v>12551</v>
      </c>
      <c r="E253" s="269">
        <v>500</v>
      </c>
      <c r="F253" s="269"/>
      <c r="G253" s="269">
        <v>1643.35</v>
      </c>
    </row>
    <row r="254" spans="3:7" x14ac:dyDescent="0.2">
      <c r="C254" s="267">
        <v>45457</v>
      </c>
      <c r="D254" s="268" t="s">
        <v>12552</v>
      </c>
      <c r="E254" s="269">
        <v>1600</v>
      </c>
      <c r="F254" s="269"/>
      <c r="G254" s="269">
        <v>43.35</v>
      </c>
    </row>
    <row r="255" spans="3:7" x14ac:dyDescent="0.2">
      <c r="C255" s="267">
        <v>45459</v>
      </c>
      <c r="D255" s="268" t="s">
        <v>12553</v>
      </c>
      <c r="E255" s="269"/>
      <c r="F255" s="269">
        <v>1600</v>
      </c>
      <c r="G255" s="269">
        <v>1643.35</v>
      </c>
    </row>
    <row r="256" spans="3:7" x14ac:dyDescent="0.2">
      <c r="C256" s="267">
        <v>45459</v>
      </c>
      <c r="D256" s="268" t="s">
        <v>12554</v>
      </c>
      <c r="E256" s="269">
        <v>690.68</v>
      </c>
      <c r="F256" s="269"/>
      <c r="G256" s="269">
        <v>952.67</v>
      </c>
    </row>
    <row r="257" spans="3:7" x14ac:dyDescent="0.2">
      <c r="C257" s="267">
        <v>45459</v>
      </c>
      <c r="D257" s="268" t="s">
        <v>12555</v>
      </c>
      <c r="E257" s="269">
        <v>690.68</v>
      </c>
      <c r="F257" s="269"/>
      <c r="G257" s="269">
        <v>261.99</v>
      </c>
    </row>
    <row r="258" spans="3:7" x14ac:dyDescent="0.2">
      <c r="C258" s="267">
        <v>45460</v>
      </c>
      <c r="D258" s="268" t="s">
        <v>12556</v>
      </c>
      <c r="E258" s="269"/>
      <c r="F258" s="269">
        <v>10</v>
      </c>
      <c r="G258" s="269">
        <v>271.99</v>
      </c>
    </row>
    <row r="259" spans="3:7" x14ac:dyDescent="0.2">
      <c r="C259" s="267">
        <v>45461</v>
      </c>
      <c r="D259" s="268" t="s">
        <v>12557</v>
      </c>
      <c r="E259" s="269"/>
      <c r="F259" s="269">
        <v>196000</v>
      </c>
      <c r="G259" s="269">
        <v>196271.99</v>
      </c>
    </row>
    <row r="260" spans="3:7" x14ac:dyDescent="0.2">
      <c r="C260" s="267">
        <v>45461</v>
      </c>
      <c r="D260" s="268" t="s">
        <v>12558</v>
      </c>
      <c r="E260" s="269"/>
      <c r="F260" s="269">
        <v>899</v>
      </c>
      <c r="G260" s="269">
        <v>197170.99</v>
      </c>
    </row>
    <row r="261" spans="3:7" x14ac:dyDescent="0.2">
      <c r="C261" s="267">
        <v>45462</v>
      </c>
      <c r="D261" s="268" t="s">
        <v>12559</v>
      </c>
      <c r="E261" s="269">
        <v>5000</v>
      </c>
      <c r="F261" s="269"/>
      <c r="G261" s="269">
        <v>192170.99</v>
      </c>
    </row>
    <row r="262" spans="3:7" x14ac:dyDescent="0.2">
      <c r="C262" s="267">
        <v>45463</v>
      </c>
      <c r="D262" s="268" t="s">
        <v>12560</v>
      </c>
      <c r="E262" s="269"/>
      <c r="F262" s="269">
        <v>1799</v>
      </c>
      <c r="G262" s="269">
        <v>193969.99</v>
      </c>
    </row>
    <row r="263" spans="3:7" x14ac:dyDescent="0.2">
      <c r="C263" s="267">
        <v>45464</v>
      </c>
      <c r="D263" s="268" t="s">
        <v>12561</v>
      </c>
      <c r="E263" s="269"/>
      <c r="F263" s="269">
        <v>5000</v>
      </c>
      <c r="G263" s="269">
        <v>198969.99</v>
      </c>
    </row>
    <row r="264" spans="3:7" x14ac:dyDescent="0.2">
      <c r="C264" s="267">
        <v>45464</v>
      </c>
      <c r="D264" s="268" t="s">
        <v>12562</v>
      </c>
      <c r="E264" s="269">
        <v>21540</v>
      </c>
      <c r="F264" s="269"/>
      <c r="G264" s="269">
        <v>177429.99</v>
      </c>
    </row>
    <row r="265" spans="3:7" x14ac:dyDescent="0.2">
      <c r="C265" s="267">
        <v>45464</v>
      </c>
      <c r="D265" s="268" t="s">
        <v>12563</v>
      </c>
      <c r="E265" s="269"/>
      <c r="F265" s="269">
        <v>21540</v>
      </c>
      <c r="G265" s="269">
        <v>198969.99</v>
      </c>
    </row>
    <row r="266" spans="3:7" x14ac:dyDescent="0.2">
      <c r="C266" s="267">
        <v>45467</v>
      </c>
      <c r="D266" s="268" t="s">
        <v>12564</v>
      </c>
      <c r="E266" s="269"/>
      <c r="F266" s="269">
        <v>500</v>
      </c>
      <c r="G266" s="269">
        <v>199469.99</v>
      </c>
    </row>
    <row r="267" spans="3:7" x14ac:dyDescent="0.2">
      <c r="C267" s="267">
        <v>45467</v>
      </c>
      <c r="D267" s="268" t="s">
        <v>12565</v>
      </c>
      <c r="E267" s="269"/>
      <c r="F267" s="269">
        <v>899</v>
      </c>
      <c r="G267" s="269">
        <v>200368.99</v>
      </c>
    </row>
    <row r="268" spans="3:7" x14ac:dyDescent="0.2">
      <c r="C268" s="267">
        <v>45470</v>
      </c>
      <c r="D268" s="268" t="s">
        <v>12566</v>
      </c>
      <c r="E268" s="269"/>
      <c r="F268" s="269">
        <v>899</v>
      </c>
      <c r="G268" s="269">
        <v>201267.99</v>
      </c>
    </row>
    <row r="269" spans="3:7" x14ac:dyDescent="0.2">
      <c r="C269" s="267">
        <v>45473</v>
      </c>
      <c r="D269" s="268" t="s">
        <v>12567</v>
      </c>
      <c r="E269" s="269"/>
      <c r="F269" s="269">
        <v>211</v>
      </c>
      <c r="G269" s="269">
        <v>201478.99</v>
      </c>
    </row>
    <row r="270" spans="3:7" x14ac:dyDescent="0.2">
      <c r="C270" s="267">
        <v>45475</v>
      </c>
      <c r="D270" s="268" t="s">
        <v>12568</v>
      </c>
      <c r="E270" s="269">
        <v>689.65</v>
      </c>
      <c r="F270" s="269"/>
      <c r="G270" s="269">
        <v>200789.34</v>
      </c>
    </row>
    <row r="271" spans="3:7" x14ac:dyDescent="0.2">
      <c r="C271" s="267">
        <v>45475</v>
      </c>
      <c r="D271" s="268" t="s">
        <v>12569</v>
      </c>
      <c r="E271" s="269">
        <v>689.65</v>
      </c>
      <c r="F271" s="269"/>
      <c r="G271" s="269">
        <v>200099.69</v>
      </c>
    </row>
    <row r="272" spans="3:7" x14ac:dyDescent="0.2">
      <c r="C272" s="267">
        <v>45475</v>
      </c>
      <c r="D272" s="268" t="s">
        <v>12570</v>
      </c>
      <c r="E272" s="269"/>
      <c r="F272" s="269">
        <v>900</v>
      </c>
      <c r="G272" s="269">
        <v>200999.69</v>
      </c>
    </row>
    <row r="273" spans="3:7" x14ac:dyDescent="0.2">
      <c r="C273" s="267">
        <v>45476</v>
      </c>
      <c r="D273" s="268" t="s">
        <v>12571</v>
      </c>
      <c r="E273" s="269">
        <v>690.29</v>
      </c>
      <c r="F273" s="269"/>
      <c r="G273" s="269">
        <v>200309.4</v>
      </c>
    </row>
    <row r="274" spans="3:7" x14ac:dyDescent="0.2">
      <c r="C274" s="267">
        <v>45476</v>
      </c>
      <c r="D274" s="268" t="s">
        <v>12572</v>
      </c>
      <c r="E274" s="269">
        <v>690.29</v>
      </c>
      <c r="F274" s="269"/>
      <c r="G274" s="269">
        <v>199619.11</v>
      </c>
    </row>
    <row r="275" spans="3:7" x14ac:dyDescent="0.2">
      <c r="C275" s="267">
        <v>45476</v>
      </c>
      <c r="D275" s="268" t="s">
        <v>12573</v>
      </c>
      <c r="E275" s="269">
        <v>690.29</v>
      </c>
      <c r="F275" s="269"/>
      <c r="G275" s="269">
        <v>198928.82</v>
      </c>
    </row>
    <row r="276" spans="3:7" x14ac:dyDescent="0.2">
      <c r="C276" s="267">
        <v>45476</v>
      </c>
      <c r="D276" s="268" t="s">
        <v>12574</v>
      </c>
      <c r="E276" s="269">
        <v>690.29</v>
      </c>
      <c r="F276" s="269"/>
      <c r="G276" s="269">
        <v>198238.53</v>
      </c>
    </row>
    <row r="277" spans="3:7" x14ac:dyDescent="0.2">
      <c r="C277" s="267">
        <v>45476</v>
      </c>
      <c r="D277" s="268" t="s">
        <v>12575</v>
      </c>
      <c r="E277" s="269">
        <v>690.29</v>
      </c>
      <c r="F277" s="269"/>
      <c r="G277" s="269">
        <v>197548.24</v>
      </c>
    </row>
    <row r="278" spans="3:7" x14ac:dyDescent="0.2">
      <c r="C278" s="267">
        <v>45476</v>
      </c>
      <c r="D278" s="268" t="s">
        <v>12576</v>
      </c>
      <c r="E278" s="269">
        <v>506.36</v>
      </c>
      <c r="F278" s="269"/>
      <c r="G278" s="269">
        <v>197041.88</v>
      </c>
    </row>
    <row r="279" spans="3:7" x14ac:dyDescent="0.2">
      <c r="C279" s="267">
        <v>45476</v>
      </c>
      <c r="D279" s="268" t="s">
        <v>12577</v>
      </c>
      <c r="E279" s="269">
        <v>690.29</v>
      </c>
      <c r="F279" s="269"/>
      <c r="G279" s="269">
        <v>196351.59</v>
      </c>
    </row>
    <row r="280" spans="3:7" x14ac:dyDescent="0.2">
      <c r="C280" s="267">
        <v>45476</v>
      </c>
      <c r="D280" s="268" t="s">
        <v>12578</v>
      </c>
      <c r="E280" s="269">
        <v>690.29</v>
      </c>
      <c r="F280" s="269"/>
      <c r="G280" s="269">
        <v>195661.3</v>
      </c>
    </row>
    <row r="281" spans="3:7" x14ac:dyDescent="0.2">
      <c r="C281" s="267">
        <v>45476</v>
      </c>
      <c r="D281" s="268" t="s">
        <v>12579</v>
      </c>
      <c r="E281" s="269">
        <v>690.29</v>
      </c>
      <c r="F281" s="269"/>
      <c r="G281" s="269">
        <v>194971.01</v>
      </c>
    </row>
    <row r="282" spans="3:7" x14ac:dyDescent="0.2">
      <c r="C282" s="267">
        <v>45476</v>
      </c>
      <c r="D282" s="268" t="s">
        <v>12580</v>
      </c>
      <c r="E282" s="269"/>
      <c r="F282" s="269">
        <v>252</v>
      </c>
      <c r="G282" s="269">
        <v>195223.01</v>
      </c>
    </row>
    <row r="283" spans="3:7" x14ac:dyDescent="0.2">
      <c r="C283" s="267">
        <v>45476</v>
      </c>
      <c r="D283" s="268" t="s">
        <v>12581</v>
      </c>
      <c r="E283" s="269">
        <v>1900</v>
      </c>
      <c r="F283" s="269"/>
      <c r="G283" s="269">
        <v>193323.01</v>
      </c>
    </row>
    <row r="284" spans="3:7" x14ac:dyDescent="0.2">
      <c r="C284" s="267">
        <v>45477</v>
      </c>
      <c r="D284" s="268" t="s">
        <v>12582</v>
      </c>
      <c r="E284" s="269"/>
      <c r="F284" s="269">
        <v>4000</v>
      </c>
      <c r="G284" s="269">
        <v>197323.01</v>
      </c>
    </row>
    <row r="285" spans="3:7" x14ac:dyDescent="0.2">
      <c r="C285" s="267">
        <v>45477</v>
      </c>
      <c r="D285" s="268" t="s">
        <v>12583</v>
      </c>
      <c r="E285" s="269"/>
      <c r="F285" s="269">
        <v>899</v>
      </c>
      <c r="G285" s="269">
        <v>198222.01</v>
      </c>
    </row>
    <row r="286" spans="3:7" x14ac:dyDescent="0.2">
      <c r="C286" s="267">
        <v>45482</v>
      </c>
      <c r="D286" s="268" t="s">
        <v>12584</v>
      </c>
      <c r="E286" s="269"/>
      <c r="F286" s="269">
        <v>899</v>
      </c>
      <c r="G286" s="269">
        <v>199121.01</v>
      </c>
    </row>
    <row r="287" spans="3:7" x14ac:dyDescent="0.2">
      <c r="C287" s="267">
        <v>45482</v>
      </c>
      <c r="D287" s="268" t="s">
        <v>12585</v>
      </c>
      <c r="E287" s="269"/>
      <c r="F287" s="269">
        <v>899</v>
      </c>
      <c r="G287" s="269">
        <v>200020.01</v>
      </c>
    </row>
    <row r="288" spans="3:7" x14ac:dyDescent="0.2">
      <c r="C288" s="267">
        <v>45483</v>
      </c>
      <c r="D288" s="268" t="s">
        <v>12586</v>
      </c>
      <c r="E288" s="269"/>
      <c r="F288" s="269">
        <v>899</v>
      </c>
      <c r="G288" s="269">
        <v>200919.01</v>
      </c>
    </row>
    <row r="289" spans="3:7" x14ac:dyDescent="0.2">
      <c r="C289" s="267">
        <v>45483</v>
      </c>
      <c r="D289" s="268" t="s">
        <v>12587</v>
      </c>
      <c r="E289" s="269">
        <v>689.99</v>
      </c>
      <c r="F289" s="269"/>
      <c r="G289" s="269">
        <v>200229.02</v>
      </c>
    </row>
    <row r="290" spans="3:7" x14ac:dyDescent="0.2">
      <c r="C290" s="267">
        <v>45483</v>
      </c>
      <c r="D290" s="268" t="s">
        <v>12588</v>
      </c>
      <c r="E290" s="269"/>
      <c r="F290" s="269">
        <v>899</v>
      </c>
      <c r="G290" s="269">
        <v>201128.02</v>
      </c>
    </row>
    <row r="291" spans="3:7" x14ac:dyDescent="0.2">
      <c r="C291" s="267">
        <v>45483</v>
      </c>
      <c r="D291" s="268" t="s">
        <v>12589</v>
      </c>
      <c r="E291" s="269">
        <v>689.99</v>
      </c>
      <c r="F291" s="269"/>
      <c r="G291" s="269">
        <v>200438.03</v>
      </c>
    </row>
    <row r="292" spans="3:7" x14ac:dyDescent="0.2">
      <c r="C292" s="267">
        <v>45483</v>
      </c>
      <c r="D292" s="268" t="s">
        <v>12590</v>
      </c>
      <c r="E292" s="269">
        <v>689.99</v>
      </c>
      <c r="F292" s="269"/>
      <c r="G292" s="269">
        <v>199748.04</v>
      </c>
    </row>
    <row r="293" spans="3:7" x14ac:dyDescent="0.2">
      <c r="C293" s="267">
        <v>45483</v>
      </c>
      <c r="D293" s="268" t="s">
        <v>12591</v>
      </c>
      <c r="E293" s="269">
        <v>2400</v>
      </c>
      <c r="F293" s="269"/>
      <c r="G293" s="269">
        <v>197348.04</v>
      </c>
    </row>
    <row r="294" spans="3:7" x14ac:dyDescent="0.2">
      <c r="C294" s="267">
        <v>45483</v>
      </c>
      <c r="D294" s="268" t="s">
        <v>12592</v>
      </c>
      <c r="E294" s="269"/>
      <c r="F294" s="269">
        <v>899</v>
      </c>
      <c r="G294" s="269">
        <v>198247.04000000001</v>
      </c>
    </row>
    <row r="295" spans="3:7" x14ac:dyDescent="0.2">
      <c r="C295" s="267">
        <v>45483</v>
      </c>
      <c r="D295" s="268" t="s">
        <v>12593</v>
      </c>
      <c r="E295" s="269">
        <v>689.99</v>
      </c>
      <c r="F295" s="269"/>
      <c r="G295" s="269">
        <v>197557.05</v>
      </c>
    </row>
    <row r="296" spans="3:7" x14ac:dyDescent="0.2">
      <c r="C296" s="267">
        <v>45483</v>
      </c>
      <c r="D296" s="268" t="s">
        <v>12594</v>
      </c>
      <c r="E296" s="269"/>
      <c r="F296" s="269">
        <v>899</v>
      </c>
      <c r="G296" s="269">
        <v>198456.05</v>
      </c>
    </row>
    <row r="297" spans="3:7" x14ac:dyDescent="0.2">
      <c r="C297" s="267">
        <v>45483</v>
      </c>
      <c r="D297" s="268" t="s">
        <v>12595</v>
      </c>
      <c r="E297" s="269">
        <v>689.99</v>
      </c>
      <c r="F297" s="269"/>
      <c r="G297" s="269">
        <v>197766.06</v>
      </c>
    </row>
    <row r="298" spans="3:7" x14ac:dyDescent="0.2">
      <c r="C298" s="267">
        <v>45483</v>
      </c>
      <c r="D298" s="268" t="s">
        <v>12596</v>
      </c>
      <c r="E298" s="269">
        <v>689.99</v>
      </c>
      <c r="F298" s="269"/>
      <c r="G298" s="269">
        <v>197076.07</v>
      </c>
    </row>
    <row r="299" spans="3:7" x14ac:dyDescent="0.2">
      <c r="C299" s="267">
        <v>45483</v>
      </c>
      <c r="D299" s="268" t="s">
        <v>12597</v>
      </c>
      <c r="E299" s="269"/>
      <c r="F299" s="269">
        <v>899</v>
      </c>
      <c r="G299" s="269">
        <v>197975.07</v>
      </c>
    </row>
    <row r="300" spans="3:7" x14ac:dyDescent="0.2">
      <c r="C300" s="267">
        <v>45483</v>
      </c>
      <c r="D300" s="268" t="s">
        <v>12598</v>
      </c>
      <c r="E300" s="269">
        <v>689.99</v>
      </c>
      <c r="F300" s="269"/>
      <c r="G300" s="269">
        <v>197285.08</v>
      </c>
    </row>
    <row r="301" spans="3:7" x14ac:dyDescent="0.2">
      <c r="C301" s="267">
        <v>45483</v>
      </c>
      <c r="D301" s="268" t="s">
        <v>12599</v>
      </c>
      <c r="E301" s="269">
        <v>689.99</v>
      </c>
      <c r="F301" s="269"/>
      <c r="G301" s="269">
        <v>196595.09</v>
      </c>
    </row>
    <row r="302" spans="3:7" x14ac:dyDescent="0.2">
      <c r="C302" s="267">
        <v>45483</v>
      </c>
      <c r="D302" s="268" t="s">
        <v>12600</v>
      </c>
      <c r="E302" s="269"/>
      <c r="F302" s="269">
        <v>899</v>
      </c>
      <c r="G302" s="269">
        <v>197494.09</v>
      </c>
    </row>
    <row r="303" spans="3:7" x14ac:dyDescent="0.2">
      <c r="C303" s="267">
        <v>45484</v>
      </c>
      <c r="D303" s="268" t="s">
        <v>12601</v>
      </c>
      <c r="E303" s="269"/>
      <c r="F303" s="269">
        <v>899</v>
      </c>
      <c r="G303" s="269">
        <v>198393.09</v>
      </c>
    </row>
    <row r="304" spans="3:7" x14ac:dyDescent="0.2">
      <c r="C304" s="267">
        <v>45484</v>
      </c>
      <c r="D304" s="268" t="s">
        <v>12602</v>
      </c>
      <c r="E304" s="269">
        <v>154</v>
      </c>
      <c r="F304" s="269"/>
      <c r="G304" s="269">
        <v>198239.09</v>
      </c>
    </row>
    <row r="305" spans="3:7" x14ac:dyDescent="0.2">
      <c r="C305" s="267">
        <v>45484</v>
      </c>
      <c r="D305" s="268" t="s">
        <v>12603</v>
      </c>
      <c r="E305" s="269"/>
      <c r="F305" s="269">
        <v>1514</v>
      </c>
      <c r="G305" s="269">
        <v>199753.09</v>
      </c>
    </row>
    <row r="306" spans="3:7" x14ac:dyDescent="0.2">
      <c r="C306" s="267">
        <v>45484</v>
      </c>
      <c r="D306" s="268" t="s">
        <v>12604</v>
      </c>
      <c r="E306" s="269">
        <v>690.24</v>
      </c>
      <c r="F306" s="269"/>
      <c r="G306" s="269">
        <v>199062.85</v>
      </c>
    </row>
    <row r="307" spans="3:7" x14ac:dyDescent="0.2">
      <c r="C307" s="267">
        <v>45484</v>
      </c>
      <c r="D307" s="268" t="s">
        <v>12605</v>
      </c>
      <c r="E307" s="269">
        <v>690.24</v>
      </c>
      <c r="F307" s="269"/>
      <c r="G307" s="269">
        <v>198372.61</v>
      </c>
    </row>
    <row r="308" spans="3:7" x14ac:dyDescent="0.2">
      <c r="C308" s="267">
        <v>45484</v>
      </c>
      <c r="D308" s="268" t="s">
        <v>12606</v>
      </c>
      <c r="E308" s="269">
        <v>690.24</v>
      </c>
      <c r="F308" s="269"/>
      <c r="G308" s="269">
        <v>197682.37</v>
      </c>
    </row>
    <row r="309" spans="3:7" x14ac:dyDescent="0.2">
      <c r="C309" s="267">
        <v>45484</v>
      </c>
      <c r="D309" s="268" t="s">
        <v>12607</v>
      </c>
      <c r="E309" s="269">
        <v>690.24</v>
      </c>
      <c r="F309" s="269"/>
      <c r="G309" s="269">
        <v>196992.13</v>
      </c>
    </row>
    <row r="310" spans="3:7" x14ac:dyDescent="0.2">
      <c r="C310" s="267">
        <v>45485</v>
      </c>
      <c r="D310" s="268" t="s">
        <v>12608</v>
      </c>
      <c r="E310" s="269"/>
      <c r="F310" s="269">
        <v>899</v>
      </c>
      <c r="G310" s="269">
        <v>197891.13</v>
      </c>
    </row>
    <row r="311" spans="3:7" x14ac:dyDescent="0.2">
      <c r="C311" s="267">
        <v>45485</v>
      </c>
      <c r="D311" s="268" t="s">
        <v>12609</v>
      </c>
      <c r="E311" s="269"/>
      <c r="F311" s="269">
        <v>899</v>
      </c>
      <c r="G311" s="269">
        <v>198790.13</v>
      </c>
    </row>
    <row r="312" spans="3:7" x14ac:dyDescent="0.2">
      <c r="C312" s="267">
        <v>45485</v>
      </c>
      <c r="D312" s="268" t="s">
        <v>12610</v>
      </c>
      <c r="E312" s="269">
        <v>150.25</v>
      </c>
      <c r="F312" s="269"/>
      <c r="G312" s="269">
        <v>198639.88</v>
      </c>
    </row>
    <row r="313" spans="3:7" x14ac:dyDescent="0.2">
      <c r="C313" s="267">
        <v>45485</v>
      </c>
      <c r="D313" s="268" t="s">
        <v>12611</v>
      </c>
      <c r="E313" s="269">
        <v>2598.7600000000002</v>
      </c>
      <c r="F313" s="269"/>
      <c r="G313" s="269">
        <v>196041.12</v>
      </c>
    </row>
    <row r="314" spans="3:7" x14ac:dyDescent="0.2">
      <c r="C314" s="267">
        <v>45485</v>
      </c>
      <c r="D314" s="268" t="s">
        <v>12612</v>
      </c>
      <c r="E314" s="269">
        <v>387</v>
      </c>
      <c r="F314" s="269"/>
      <c r="G314" s="269">
        <v>195654.12</v>
      </c>
    </row>
    <row r="315" spans="3:7" x14ac:dyDescent="0.2">
      <c r="C315" s="267">
        <v>45485</v>
      </c>
      <c r="D315" s="268" t="s">
        <v>12613</v>
      </c>
      <c r="E315" s="269">
        <v>190000</v>
      </c>
      <c r="F315" s="269"/>
      <c r="G315" s="269">
        <v>5654.12</v>
      </c>
    </row>
    <row r="316" spans="3:7" x14ac:dyDescent="0.2">
      <c r="C316" s="267">
        <v>45485</v>
      </c>
      <c r="D316" s="268" t="s">
        <v>12614</v>
      </c>
      <c r="E316" s="269"/>
      <c r="F316" s="269">
        <v>95000</v>
      </c>
      <c r="G316" s="269">
        <v>100654.12</v>
      </c>
    </row>
    <row r="317" spans="3:7" x14ac:dyDescent="0.2">
      <c r="C317" s="267">
        <v>45485</v>
      </c>
      <c r="D317" s="268" t="s">
        <v>12615</v>
      </c>
      <c r="E317" s="269">
        <v>35858</v>
      </c>
      <c r="F317" s="269"/>
      <c r="G317" s="269">
        <v>64796.12</v>
      </c>
    </row>
    <row r="318" spans="3:7" x14ac:dyDescent="0.2">
      <c r="C318" s="267">
        <v>45485</v>
      </c>
      <c r="D318" s="268" t="s">
        <v>12616</v>
      </c>
      <c r="E318" s="269">
        <v>29499</v>
      </c>
      <c r="F318" s="269"/>
      <c r="G318" s="269">
        <v>35297.120000000003</v>
      </c>
    </row>
    <row r="319" spans="3:7" x14ac:dyDescent="0.2">
      <c r="C319" s="267">
        <v>45485</v>
      </c>
      <c r="D319" s="268" t="s">
        <v>12617</v>
      </c>
      <c r="E319" s="269">
        <v>29499</v>
      </c>
      <c r="F319" s="269"/>
      <c r="G319" s="269">
        <v>5798.12</v>
      </c>
    </row>
    <row r="320" spans="3:7" x14ac:dyDescent="0.2">
      <c r="C320" s="267">
        <v>45486</v>
      </c>
      <c r="D320" s="268" t="s">
        <v>12618</v>
      </c>
      <c r="E320" s="269"/>
      <c r="F320" s="269">
        <v>175000</v>
      </c>
      <c r="G320" s="269">
        <v>180798.12</v>
      </c>
    </row>
    <row r="321" spans="3:7" x14ac:dyDescent="0.2">
      <c r="C321" s="267">
        <v>45486</v>
      </c>
      <c r="D321" s="268" t="s">
        <v>12619</v>
      </c>
      <c r="E321" s="269"/>
      <c r="F321" s="269">
        <v>899</v>
      </c>
      <c r="G321" s="269">
        <v>181697.12</v>
      </c>
    </row>
    <row r="322" spans="3:7" x14ac:dyDescent="0.2">
      <c r="C322" s="267">
        <v>45486</v>
      </c>
      <c r="D322" s="268" t="s">
        <v>12620</v>
      </c>
      <c r="E322" s="269">
        <v>59994</v>
      </c>
      <c r="F322" s="269"/>
      <c r="G322" s="269">
        <v>121703.12</v>
      </c>
    </row>
    <row r="323" spans="3:7" x14ac:dyDescent="0.2">
      <c r="C323" s="267">
        <v>45486</v>
      </c>
      <c r="D323" s="268" t="s">
        <v>12621</v>
      </c>
      <c r="E323" s="269">
        <v>74635.92</v>
      </c>
      <c r="F323" s="269"/>
      <c r="G323" s="269">
        <v>47067.199999999997</v>
      </c>
    </row>
    <row r="324" spans="3:7" x14ac:dyDescent="0.2">
      <c r="C324" s="267">
        <v>45486</v>
      </c>
      <c r="D324" s="268" t="s">
        <v>12622</v>
      </c>
      <c r="E324" s="269">
        <v>17115.330000000002</v>
      </c>
      <c r="F324" s="269"/>
      <c r="G324" s="269">
        <v>29951.87</v>
      </c>
    </row>
    <row r="325" spans="3:7" x14ac:dyDescent="0.2">
      <c r="C325" s="267">
        <v>45486</v>
      </c>
      <c r="D325" s="268" t="s">
        <v>12623</v>
      </c>
      <c r="E325" s="269">
        <v>11781.52</v>
      </c>
      <c r="F325" s="269"/>
      <c r="G325" s="269">
        <v>18170.349999999999</v>
      </c>
    </row>
    <row r="326" spans="3:7" x14ac:dyDescent="0.2">
      <c r="C326" s="267">
        <v>45486</v>
      </c>
      <c r="D326" s="268" t="s">
        <v>12624</v>
      </c>
      <c r="E326" s="269">
        <v>690.33</v>
      </c>
      <c r="F326" s="269"/>
      <c r="G326" s="269">
        <v>17480.02</v>
      </c>
    </row>
    <row r="327" spans="3:7" x14ac:dyDescent="0.2">
      <c r="C327" s="267">
        <v>45486</v>
      </c>
      <c r="D327" s="268" t="s">
        <v>12625</v>
      </c>
      <c r="E327" s="269">
        <v>690.33</v>
      </c>
      <c r="F327" s="269"/>
      <c r="G327" s="269">
        <v>16789.689999999999</v>
      </c>
    </row>
    <row r="328" spans="3:7" x14ac:dyDescent="0.2">
      <c r="C328" s="267">
        <v>45486</v>
      </c>
      <c r="D328" s="268" t="s">
        <v>12626</v>
      </c>
      <c r="E328" s="269">
        <v>690.33</v>
      </c>
      <c r="F328" s="269"/>
      <c r="G328" s="269">
        <v>16099.36</v>
      </c>
    </row>
    <row r="329" spans="3:7" x14ac:dyDescent="0.2">
      <c r="C329" s="267">
        <v>45486</v>
      </c>
      <c r="D329" s="268" t="s">
        <v>12627</v>
      </c>
      <c r="E329" s="269">
        <v>690.33</v>
      </c>
      <c r="F329" s="269"/>
      <c r="G329" s="269">
        <v>15409.03</v>
      </c>
    </row>
    <row r="330" spans="3:7" x14ac:dyDescent="0.2">
      <c r="C330" s="267">
        <v>45486</v>
      </c>
      <c r="D330" s="268" t="s">
        <v>12628</v>
      </c>
      <c r="E330" s="269">
        <v>690.33</v>
      </c>
      <c r="F330" s="269"/>
      <c r="G330" s="269">
        <v>14718.7</v>
      </c>
    </row>
    <row r="331" spans="3:7" x14ac:dyDescent="0.2">
      <c r="C331" s="267">
        <v>45486</v>
      </c>
      <c r="D331" s="268" t="s">
        <v>12629</v>
      </c>
      <c r="E331" s="269"/>
      <c r="F331" s="269">
        <v>477</v>
      </c>
      <c r="G331" s="269">
        <v>15195.7</v>
      </c>
    </row>
    <row r="332" spans="3:7" x14ac:dyDescent="0.2">
      <c r="C332" s="267">
        <v>45487</v>
      </c>
      <c r="D332" s="268" t="s">
        <v>12630</v>
      </c>
      <c r="E332" s="269">
        <v>99</v>
      </c>
      <c r="F332" s="269"/>
      <c r="G332" s="269">
        <v>15096.7</v>
      </c>
    </row>
    <row r="333" spans="3:7" x14ac:dyDescent="0.2">
      <c r="C333" s="267">
        <v>45487</v>
      </c>
      <c r="D333" s="268" t="s">
        <v>12631</v>
      </c>
      <c r="E333" s="269"/>
      <c r="F333" s="269">
        <v>899</v>
      </c>
      <c r="G333" s="269">
        <v>15995.7</v>
      </c>
    </row>
    <row r="334" spans="3:7" x14ac:dyDescent="0.2">
      <c r="C334" s="267">
        <v>45487</v>
      </c>
      <c r="D334" s="268" t="s">
        <v>12632</v>
      </c>
      <c r="E334" s="269"/>
      <c r="F334" s="269">
        <v>40</v>
      </c>
      <c r="G334" s="269">
        <v>16035.7</v>
      </c>
    </row>
    <row r="335" spans="3:7" x14ac:dyDescent="0.2">
      <c r="C335" s="267">
        <v>45487</v>
      </c>
      <c r="D335" s="268" t="s">
        <v>12633</v>
      </c>
      <c r="E335" s="269"/>
      <c r="F335" s="269">
        <v>899</v>
      </c>
      <c r="G335" s="269">
        <v>16934.7</v>
      </c>
    </row>
    <row r="336" spans="3:7" x14ac:dyDescent="0.2">
      <c r="C336" s="267">
        <v>45487</v>
      </c>
      <c r="D336" s="268" t="s">
        <v>12634</v>
      </c>
      <c r="E336" s="269"/>
      <c r="F336" s="269">
        <v>849</v>
      </c>
      <c r="G336" s="269">
        <v>17783.7</v>
      </c>
    </row>
    <row r="337" spans="3:7" x14ac:dyDescent="0.2">
      <c r="C337" s="267">
        <v>45487</v>
      </c>
      <c r="D337" s="268" t="s">
        <v>12635</v>
      </c>
      <c r="E337" s="269">
        <v>411</v>
      </c>
      <c r="F337" s="269"/>
      <c r="G337" s="269">
        <v>17372.7</v>
      </c>
    </row>
    <row r="338" spans="3:7" x14ac:dyDescent="0.2">
      <c r="C338" s="267">
        <v>45487</v>
      </c>
      <c r="D338" s="268" t="s">
        <v>12636</v>
      </c>
      <c r="E338" s="269">
        <v>100</v>
      </c>
      <c r="F338" s="269"/>
      <c r="G338" s="269">
        <v>17272.7</v>
      </c>
    </row>
    <row r="339" spans="3:7" x14ac:dyDescent="0.2">
      <c r="C339" s="267">
        <v>45487</v>
      </c>
      <c r="D339" s="268" t="s">
        <v>12637</v>
      </c>
      <c r="E339" s="269">
        <v>100</v>
      </c>
      <c r="F339" s="269"/>
      <c r="G339" s="269">
        <v>17172.7</v>
      </c>
    </row>
    <row r="340" spans="3:7" x14ac:dyDescent="0.2">
      <c r="C340" s="267">
        <v>45487</v>
      </c>
      <c r="D340" s="268" t="s">
        <v>12638</v>
      </c>
      <c r="E340" s="269">
        <v>100</v>
      </c>
      <c r="F340" s="269"/>
      <c r="G340" s="269">
        <v>17072.7</v>
      </c>
    </row>
    <row r="341" spans="3:7" x14ac:dyDescent="0.2">
      <c r="C341" s="267">
        <v>45487</v>
      </c>
      <c r="D341" s="268" t="s">
        <v>12639</v>
      </c>
      <c r="E341" s="269">
        <v>1893</v>
      </c>
      <c r="F341" s="269"/>
      <c r="G341" s="269">
        <v>15179.7</v>
      </c>
    </row>
    <row r="342" spans="3:7" x14ac:dyDescent="0.2">
      <c r="C342" s="267">
        <v>45487</v>
      </c>
      <c r="D342" s="268" t="s">
        <v>12640</v>
      </c>
      <c r="E342" s="269">
        <v>130</v>
      </c>
      <c r="F342" s="269"/>
      <c r="G342" s="269">
        <v>15049.7</v>
      </c>
    </row>
    <row r="343" spans="3:7" x14ac:dyDescent="0.2">
      <c r="C343" s="267">
        <v>45487</v>
      </c>
      <c r="D343" s="268" t="s">
        <v>12641</v>
      </c>
      <c r="E343" s="269">
        <v>1400</v>
      </c>
      <c r="F343" s="269"/>
      <c r="G343" s="269">
        <v>13649.7</v>
      </c>
    </row>
    <row r="344" spans="3:7" x14ac:dyDescent="0.2">
      <c r="C344" s="267">
        <v>45487</v>
      </c>
      <c r="D344" s="268" t="s">
        <v>12642</v>
      </c>
      <c r="E344" s="269">
        <v>4191</v>
      </c>
      <c r="F344" s="269"/>
      <c r="G344" s="269">
        <v>9458.7000000000007</v>
      </c>
    </row>
    <row r="345" spans="3:7" x14ac:dyDescent="0.2">
      <c r="C345" s="267">
        <v>45487</v>
      </c>
      <c r="D345" s="268" t="s">
        <v>12643</v>
      </c>
      <c r="E345" s="269"/>
      <c r="F345" s="269">
        <v>5286</v>
      </c>
      <c r="G345" s="269">
        <v>14744.7</v>
      </c>
    </row>
    <row r="346" spans="3:7" x14ac:dyDescent="0.2">
      <c r="C346" s="267">
        <v>45487</v>
      </c>
      <c r="D346" s="268" t="s">
        <v>12644</v>
      </c>
      <c r="E346" s="269"/>
      <c r="F346" s="269">
        <v>899</v>
      </c>
      <c r="G346" s="269">
        <v>15643.7</v>
      </c>
    </row>
    <row r="347" spans="3:7" x14ac:dyDescent="0.2">
      <c r="C347" s="267">
        <v>45487</v>
      </c>
      <c r="D347" s="268" t="s">
        <v>12645</v>
      </c>
      <c r="E347" s="269">
        <v>20</v>
      </c>
      <c r="F347" s="269"/>
      <c r="G347" s="269">
        <v>15623.7</v>
      </c>
    </row>
    <row r="348" spans="3:7" x14ac:dyDescent="0.2">
      <c r="C348" s="267">
        <v>45487</v>
      </c>
      <c r="D348" s="268" t="s">
        <v>12646</v>
      </c>
      <c r="E348" s="269">
        <v>1050</v>
      </c>
      <c r="F348" s="269"/>
      <c r="G348" s="269">
        <v>14573.7</v>
      </c>
    </row>
    <row r="349" spans="3:7" x14ac:dyDescent="0.2">
      <c r="C349" s="267">
        <v>45487</v>
      </c>
      <c r="D349" s="268" t="s">
        <v>12647</v>
      </c>
      <c r="E349" s="269">
        <v>100</v>
      </c>
      <c r="F349" s="269"/>
      <c r="G349" s="269">
        <v>14473.7</v>
      </c>
    </row>
    <row r="350" spans="3:7" x14ac:dyDescent="0.2">
      <c r="C350" s="267">
        <v>45487</v>
      </c>
      <c r="D350" s="268" t="s">
        <v>12648</v>
      </c>
      <c r="E350" s="269"/>
      <c r="F350" s="269">
        <v>900</v>
      </c>
      <c r="G350" s="269">
        <v>15373.7</v>
      </c>
    </row>
    <row r="351" spans="3:7" x14ac:dyDescent="0.2">
      <c r="C351" s="267">
        <v>45487</v>
      </c>
      <c r="D351" s="268" t="s">
        <v>12649</v>
      </c>
      <c r="E351" s="269"/>
      <c r="F351" s="269">
        <v>1</v>
      </c>
      <c r="G351" s="269">
        <v>15374.7</v>
      </c>
    </row>
    <row r="352" spans="3:7" x14ac:dyDescent="0.2">
      <c r="C352" s="267">
        <v>45487</v>
      </c>
      <c r="D352" s="268" t="s">
        <v>12650</v>
      </c>
      <c r="E352" s="269"/>
      <c r="F352" s="269">
        <v>900</v>
      </c>
      <c r="G352" s="269">
        <v>16274.7</v>
      </c>
    </row>
    <row r="353" spans="3:7" x14ac:dyDescent="0.2">
      <c r="C353" s="267">
        <v>45487</v>
      </c>
      <c r="D353" s="268" t="s">
        <v>12651</v>
      </c>
      <c r="E353" s="269">
        <v>690.33</v>
      </c>
      <c r="F353" s="269"/>
      <c r="G353" s="269">
        <v>15584.37</v>
      </c>
    </row>
    <row r="354" spans="3:7" x14ac:dyDescent="0.2">
      <c r="C354" s="267">
        <v>45487</v>
      </c>
      <c r="D354" s="268" t="s">
        <v>12652</v>
      </c>
      <c r="E354" s="269">
        <v>690.33</v>
      </c>
      <c r="F354" s="269"/>
      <c r="G354" s="269">
        <v>14894.04</v>
      </c>
    </row>
    <row r="355" spans="3:7" x14ac:dyDescent="0.2">
      <c r="C355" s="267">
        <v>45487</v>
      </c>
      <c r="D355" s="268" t="s">
        <v>12653</v>
      </c>
      <c r="E355" s="269">
        <v>690.33</v>
      </c>
      <c r="F355" s="269"/>
      <c r="G355" s="269">
        <v>14203.71</v>
      </c>
    </row>
    <row r="356" spans="3:7" x14ac:dyDescent="0.2">
      <c r="C356" s="267">
        <v>45487</v>
      </c>
      <c r="D356" s="268" t="s">
        <v>12654</v>
      </c>
      <c r="E356" s="269"/>
      <c r="F356" s="269">
        <v>68</v>
      </c>
      <c r="G356" s="269">
        <v>14271.71</v>
      </c>
    </row>
    <row r="357" spans="3:7" x14ac:dyDescent="0.2">
      <c r="C357" s="267">
        <v>45487</v>
      </c>
      <c r="D357" s="268" t="s">
        <v>12655</v>
      </c>
      <c r="E357" s="269"/>
      <c r="F357" s="269">
        <v>10887</v>
      </c>
      <c r="G357" s="269">
        <v>25158.71</v>
      </c>
    </row>
    <row r="358" spans="3:7" x14ac:dyDescent="0.2">
      <c r="C358" s="267">
        <v>45487</v>
      </c>
      <c r="D358" s="268" t="s">
        <v>12656</v>
      </c>
      <c r="E358" s="269">
        <v>690.33</v>
      </c>
      <c r="F358" s="269"/>
      <c r="G358" s="269">
        <v>24468.38</v>
      </c>
    </row>
    <row r="359" spans="3:7" x14ac:dyDescent="0.2">
      <c r="C359" s="267">
        <v>45487</v>
      </c>
      <c r="D359" s="268" t="s">
        <v>12657</v>
      </c>
      <c r="E359" s="269">
        <v>690.33</v>
      </c>
      <c r="F359" s="269"/>
      <c r="G359" s="269">
        <v>23778.05</v>
      </c>
    </row>
    <row r="360" spans="3:7" x14ac:dyDescent="0.2">
      <c r="C360" s="267">
        <v>45488</v>
      </c>
      <c r="D360" s="268" t="s">
        <v>12658</v>
      </c>
      <c r="E360" s="269"/>
      <c r="F360" s="269">
        <v>899</v>
      </c>
      <c r="G360" s="269">
        <v>24677.05</v>
      </c>
    </row>
    <row r="361" spans="3:7" x14ac:dyDescent="0.2">
      <c r="C361" s="267">
        <v>45488</v>
      </c>
      <c r="D361" s="268" t="s">
        <v>12659</v>
      </c>
      <c r="E361" s="269"/>
      <c r="F361" s="269">
        <v>899</v>
      </c>
      <c r="G361" s="269">
        <v>25576.05</v>
      </c>
    </row>
    <row r="362" spans="3:7" x14ac:dyDescent="0.2">
      <c r="C362" s="267">
        <v>45488</v>
      </c>
      <c r="D362" s="268" t="s">
        <v>12660</v>
      </c>
      <c r="E362" s="269"/>
      <c r="F362" s="269">
        <v>899</v>
      </c>
      <c r="G362" s="269">
        <v>26475.05</v>
      </c>
    </row>
    <row r="363" spans="3:7" x14ac:dyDescent="0.2">
      <c r="C363" s="267">
        <v>45488</v>
      </c>
      <c r="D363" s="268" t="s">
        <v>12661</v>
      </c>
      <c r="E363" s="269">
        <v>912</v>
      </c>
      <c r="F363" s="269"/>
      <c r="G363" s="269">
        <v>25563.05</v>
      </c>
    </row>
    <row r="364" spans="3:7" x14ac:dyDescent="0.2">
      <c r="C364" s="267">
        <v>45488</v>
      </c>
      <c r="D364" s="268" t="s">
        <v>12662</v>
      </c>
      <c r="E364" s="269">
        <v>400</v>
      </c>
      <c r="F364" s="269"/>
      <c r="G364" s="269">
        <v>25163.05</v>
      </c>
    </row>
    <row r="365" spans="3:7" x14ac:dyDescent="0.2">
      <c r="C365" s="267">
        <v>45488</v>
      </c>
      <c r="D365" s="268" t="s">
        <v>12663</v>
      </c>
      <c r="E365" s="269">
        <v>47</v>
      </c>
      <c r="F365" s="269"/>
      <c r="G365" s="269">
        <v>25116.05</v>
      </c>
    </row>
    <row r="366" spans="3:7" x14ac:dyDescent="0.2">
      <c r="C366" s="267">
        <v>45488</v>
      </c>
      <c r="D366" s="268" t="s">
        <v>12664</v>
      </c>
      <c r="E366" s="269"/>
      <c r="F366" s="269">
        <v>11500</v>
      </c>
      <c r="G366" s="269">
        <v>36616.050000000003</v>
      </c>
    </row>
    <row r="367" spans="3:7" x14ac:dyDescent="0.2">
      <c r="C367" s="267">
        <v>45488</v>
      </c>
      <c r="D367" s="268" t="s">
        <v>12665</v>
      </c>
      <c r="E367" s="269"/>
      <c r="F367" s="269">
        <v>899</v>
      </c>
      <c r="G367" s="269">
        <v>37515.050000000003</v>
      </c>
    </row>
    <row r="368" spans="3:7" x14ac:dyDescent="0.2">
      <c r="C368" s="267">
        <v>45488</v>
      </c>
      <c r="D368" s="268" t="s">
        <v>12666</v>
      </c>
      <c r="E368" s="269"/>
      <c r="F368" s="269">
        <v>899</v>
      </c>
      <c r="G368" s="269">
        <v>38414.050000000003</v>
      </c>
    </row>
    <row r="369" spans="3:7" x14ac:dyDescent="0.2">
      <c r="C369" s="267">
        <v>45488</v>
      </c>
      <c r="D369" s="268" t="s">
        <v>12667</v>
      </c>
      <c r="E369" s="269"/>
      <c r="F369" s="269">
        <v>50</v>
      </c>
      <c r="G369" s="269">
        <v>38464.050000000003</v>
      </c>
    </row>
    <row r="370" spans="3:7" x14ac:dyDescent="0.2">
      <c r="C370" s="267">
        <v>45488</v>
      </c>
      <c r="D370" s="268" t="s">
        <v>12668</v>
      </c>
      <c r="E370" s="269"/>
      <c r="F370" s="269">
        <v>50</v>
      </c>
      <c r="G370" s="269">
        <v>38514.050000000003</v>
      </c>
    </row>
    <row r="371" spans="3:7" x14ac:dyDescent="0.2">
      <c r="C371" s="267">
        <v>45488</v>
      </c>
      <c r="D371" s="268" t="s">
        <v>12669</v>
      </c>
      <c r="E371" s="269"/>
      <c r="F371" s="269">
        <v>50</v>
      </c>
      <c r="G371" s="269">
        <v>38564.050000000003</v>
      </c>
    </row>
    <row r="372" spans="3:7" x14ac:dyDescent="0.2">
      <c r="C372" s="267">
        <v>45488</v>
      </c>
      <c r="D372" s="268" t="s">
        <v>12670</v>
      </c>
      <c r="E372" s="269">
        <v>15086</v>
      </c>
      <c r="F372" s="269"/>
      <c r="G372" s="269">
        <v>23478.05</v>
      </c>
    </row>
    <row r="373" spans="3:7" x14ac:dyDescent="0.2">
      <c r="C373" s="267">
        <v>45488</v>
      </c>
      <c r="D373" s="268" t="s">
        <v>12671</v>
      </c>
      <c r="E373" s="269"/>
      <c r="F373" s="269">
        <v>29499</v>
      </c>
      <c r="G373" s="269">
        <v>52977.05</v>
      </c>
    </row>
    <row r="374" spans="3:7" x14ac:dyDescent="0.2">
      <c r="C374" s="267">
        <v>45488</v>
      </c>
      <c r="D374" s="268" t="s">
        <v>12672</v>
      </c>
      <c r="E374" s="269">
        <v>4495</v>
      </c>
      <c r="F374" s="269"/>
      <c r="G374" s="269">
        <v>48482.05</v>
      </c>
    </row>
    <row r="375" spans="3:7" x14ac:dyDescent="0.2">
      <c r="C375" s="267">
        <v>45488</v>
      </c>
      <c r="D375" s="268" t="s">
        <v>12673</v>
      </c>
      <c r="E375" s="269">
        <v>16482</v>
      </c>
      <c r="F375" s="269"/>
      <c r="G375" s="269">
        <v>32000.05</v>
      </c>
    </row>
    <row r="376" spans="3:7" x14ac:dyDescent="0.2">
      <c r="C376" s="267">
        <v>45488</v>
      </c>
      <c r="D376" s="268" t="s">
        <v>12674</v>
      </c>
      <c r="E376" s="269">
        <v>1111</v>
      </c>
      <c r="F376" s="269"/>
      <c r="G376" s="269">
        <v>30889.05</v>
      </c>
    </row>
    <row r="377" spans="3:7" x14ac:dyDescent="0.2">
      <c r="C377" s="267">
        <v>45488</v>
      </c>
      <c r="D377" s="268" t="s">
        <v>12675</v>
      </c>
      <c r="E377" s="269">
        <v>308</v>
      </c>
      <c r="F377" s="269"/>
      <c r="G377" s="269">
        <v>30581.05</v>
      </c>
    </row>
    <row r="378" spans="3:7" x14ac:dyDescent="0.2">
      <c r="C378" s="267">
        <v>45489</v>
      </c>
      <c r="D378" s="268" t="s">
        <v>12676</v>
      </c>
      <c r="E378" s="269">
        <v>504</v>
      </c>
      <c r="F378" s="269"/>
      <c r="G378" s="269">
        <v>30077.05</v>
      </c>
    </row>
    <row r="379" spans="3:7" x14ac:dyDescent="0.2">
      <c r="C379" s="267">
        <v>45489</v>
      </c>
      <c r="D379" s="268" t="s">
        <v>12677</v>
      </c>
      <c r="E379" s="269">
        <v>1071.78</v>
      </c>
      <c r="F379" s="269"/>
      <c r="G379" s="269">
        <v>29005.27</v>
      </c>
    </row>
    <row r="380" spans="3:7" x14ac:dyDescent="0.2">
      <c r="C380" s="267">
        <v>45489</v>
      </c>
      <c r="D380" s="268" t="s">
        <v>12678</v>
      </c>
      <c r="E380" s="269">
        <v>9646.06</v>
      </c>
      <c r="F380" s="269"/>
      <c r="G380" s="269">
        <v>19359.21</v>
      </c>
    </row>
    <row r="381" spans="3:7" x14ac:dyDescent="0.2">
      <c r="C381" s="267">
        <v>45489</v>
      </c>
      <c r="D381" s="268" t="s">
        <v>12679</v>
      </c>
      <c r="E381" s="269"/>
      <c r="F381" s="269">
        <v>899</v>
      </c>
      <c r="G381" s="269">
        <v>20258.21</v>
      </c>
    </row>
    <row r="382" spans="3:7" x14ac:dyDescent="0.2">
      <c r="C382" s="267">
        <v>45489</v>
      </c>
      <c r="D382" s="268" t="s">
        <v>12680</v>
      </c>
      <c r="E382" s="269">
        <v>899</v>
      </c>
      <c r="F382" s="269"/>
      <c r="G382" s="269">
        <v>19359.21</v>
      </c>
    </row>
    <row r="383" spans="3:7" x14ac:dyDescent="0.2">
      <c r="C383" s="267">
        <v>45489</v>
      </c>
      <c r="D383" s="268" t="s">
        <v>12681</v>
      </c>
      <c r="E383" s="269">
        <v>1168.25</v>
      </c>
      <c r="F383" s="269"/>
      <c r="G383" s="269">
        <v>18190.96</v>
      </c>
    </row>
    <row r="384" spans="3:7" x14ac:dyDescent="0.2">
      <c r="C384" s="267">
        <v>45489</v>
      </c>
      <c r="D384" s="268" t="s">
        <v>12682</v>
      </c>
      <c r="E384" s="269">
        <v>1841.48</v>
      </c>
      <c r="F384" s="269"/>
      <c r="G384" s="269">
        <v>16349.48</v>
      </c>
    </row>
    <row r="385" spans="3:7" x14ac:dyDescent="0.2">
      <c r="C385" s="267">
        <v>45490</v>
      </c>
      <c r="D385" s="268" t="s">
        <v>12683</v>
      </c>
      <c r="E385" s="269">
        <v>76.5</v>
      </c>
      <c r="F385" s="269"/>
      <c r="G385" s="269">
        <v>16272.98</v>
      </c>
    </row>
    <row r="386" spans="3:7" x14ac:dyDescent="0.2">
      <c r="C386" s="267">
        <v>45490</v>
      </c>
      <c r="D386" s="268" t="s">
        <v>12684</v>
      </c>
      <c r="E386" s="269">
        <v>850</v>
      </c>
      <c r="F386" s="269"/>
      <c r="G386" s="269">
        <v>15422.98</v>
      </c>
    </row>
    <row r="387" spans="3:7" x14ac:dyDescent="0.2">
      <c r="C387" s="267">
        <v>45490</v>
      </c>
      <c r="D387" s="268" t="s">
        <v>12685</v>
      </c>
      <c r="E387" s="269">
        <v>76.5</v>
      </c>
      <c r="F387" s="269"/>
      <c r="G387" s="269">
        <v>15346.48</v>
      </c>
    </row>
    <row r="388" spans="3:7" x14ac:dyDescent="0.2">
      <c r="C388" s="267">
        <v>45490</v>
      </c>
      <c r="D388" s="268" t="s">
        <v>12686</v>
      </c>
      <c r="E388" s="269">
        <v>1516.85</v>
      </c>
      <c r="F388" s="269"/>
      <c r="G388" s="269">
        <v>13829.63</v>
      </c>
    </row>
    <row r="389" spans="3:7" x14ac:dyDescent="0.2">
      <c r="C389" s="267">
        <v>45490</v>
      </c>
      <c r="D389" s="268" t="s">
        <v>12687</v>
      </c>
      <c r="E389" s="269">
        <v>10.72</v>
      </c>
      <c r="F389" s="269"/>
      <c r="G389" s="269">
        <v>13818.91</v>
      </c>
    </row>
    <row r="390" spans="3:7" x14ac:dyDescent="0.2">
      <c r="C390" s="267">
        <v>45490</v>
      </c>
      <c r="D390" s="268" t="s">
        <v>12688</v>
      </c>
      <c r="E390" s="269"/>
      <c r="F390" s="269">
        <v>20000</v>
      </c>
      <c r="G390" s="269">
        <v>33818.910000000003</v>
      </c>
    </row>
    <row r="391" spans="3:7" x14ac:dyDescent="0.2">
      <c r="C391" s="267">
        <v>45490</v>
      </c>
      <c r="D391" s="268" t="s">
        <v>12689</v>
      </c>
      <c r="E391" s="269">
        <v>27519.35</v>
      </c>
      <c r="F391" s="269"/>
      <c r="G391" s="269">
        <v>6299.56</v>
      </c>
    </row>
    <row r="392" spans="3:7" x14ac:dyDescent="0.2">
      <c r="C392" s="267">
        <v>45490</v>
      </c>
      <c r="D392" s="268" t="s">
        <v>12690</v>
      </c>
      <c r="E392" s="269"/>
      <c r="F392" s="269">
        <v>17000</v>
      </c>
      <c r="G392" s="269">
        <v>23299.56</v>
      </c>
    </row>
    <row r="393" spans="3:7" x14ac:dyDescent="0.2">
      <c r="C393" s="267">
        <v>45490</v>
      </c>
      <c r="D393" s="268" t="s">
        <v>12691</v>
      </c>
      <c r="E393" s="269">
        <v>19681.560000000001</v>
      </c>
      <c r="F393" s="269"/>
      <c r="G393" s="269">
        <v>3618</v>
      </c>
    </row>
    <row r="394" spans="3:7" x14ac:dyDescent="0.2">
      <c r="C394" s="267">
        <v>45490</v>
      </c>
      <c r="D394" s="268" t="s">
        <v>12692</v>
      </c>
      <c r="E394" s="269">
        <v>1704.45</v>
      </c>
      <c r="F394" s="269"/>
      <c r="G394" s="269">
        <v>1913.55</v>
      </c>
    </row>
    <row r="395" spans="3:7" x14ac:dyDescent="0.2">
      <c r="C395" s="267">
        <v>45490</v>
      </c>
      <c r="D395" s="268" t="s">
        <v>12693</v>
      </c>
      <c r="E395" s="269">
        <v>214.4</v>
      </c>
      <c r="F395" s="269"/>
      <c r="G395" s="269">
        <v>1699.15</v>
      </c>
    </row>
    <row r="396" spans="3:7" x14ac:dyDescent="0.2">
      <c r="C396" s="267">
        <v>45490</v>
      </c>
      <c r="D396" s="268" t="s">
        <v>12694</v>
      </c>
      <c r="E396" s="269"/>
      <c r="F396" s="269">
        <v>1800</v>
      </c>
      <c r="G396" s="269">
        <v>3499.15</v>
      </c>
    </row>
    <row r="397" spans="3:7" x14ac:dyDescent="0.2">
      <c r="C397" s="267">
        <v>45490</v>
      </c>
      <c r="D397" s="268" t="s">
        <v>12695</v>
      </c>
      <c r="E397" s="269">
        <v>1500.77</v>
      </c>
      <c r="F397" s="269"/>
      <c r="G397" s="269">
        <v>1998.38</v>
      </c>
    </row>
    <row r="398" spans="3:7" x14ac:dyDescent="0.2">
      <c r="C398" s="267">
        <v>45491</v>
      </c>
      <c r="D398" s="268" t="s">
        <v>12696</v>
      </c>
      <c r="E398" s="269">
        <v>1350</v>
      </c>
      <c r="F398" s="269"/>
      <c r="G398" s="269">
        <v>648.38</v>
      </c>
    </row>
    <row r="399" spans="3:7" x14ac:dyDescent="0.2">
      <c r="C399" s="267">
        <v>45491</v>
      </c>
      <c r="D399" s="268" t="s">
        <v>12697</v>
      </c>
      <c r="E399" s="269"/>
      <c r="F399" s="269">
        <v>10</v>
      </c>
      <c r="G399" s="269">
        <v>658.38</v>
      </c>
    </row>
    <row r="400" spans="3:7" x14ac:dyDescent="0.2">
      <c r="C400" s="267">
        <v>45491</v>
      </c>
      <c r="D400" s="268" t="s">
        <v>12698</v>
      </c>
      <c r="E400" s="269"/>
      <c r="F400" s="269">
        <v>29499</v>
      </c>
      <c r="G400" s="269">
        <v>30157.38</v>
      </c>
    </row>
    <row r="401" spans="3:7" x14ac:dyDescent="0.2">
      <c r="C401" s="267">
        <v>45492</v>
      </c>
      <c r="D401" s="268" t="s">
        <v>12699</v>
      </c>
      <c r="E401" s="269">
        <v>29499</v>
      </c>
      <c r="F401" s="269"/>
      <c r="G401" s="269">
        <v>658.38</v>
      </c>
    </row>
    <row r="402" spans="3:7" x14ac:dyDescent="0.2">
      <c r="C402" s="267">
        <v>45492</v>
      </c>
      <c r="D402" s="268" t="s">
        <v>12700</v>
      </c>
      <c r="E402" s="269"/>
      <c r="F402" s="269">
        <v>25000</v>
      </c>
      <c r="G402" s="269">
        <v>25658.38</v>
      </c>
    </row>
    <row r="403" spans="3:7" x14ac:dyDescent="0.2">
      <c r="C403" s="267">
        <v>45492</v>
      </c>
      <c r="D403" s="268" t="s">
        <v>12701</v>
      </c>
      <c r="E403" s="269">
        <v>16748.38</v>
      </c>
      <c r="F403" s="269"/>
      <c r="G403" s="269">
        <v>8910</v>
      </c>
    </row>
    <row r="404" spans="3:7" x14ac:dyDescent="0.2">
      <c r="C404" s="267">
        <v>45492</v>
      </c>
      <c r="D404" s="268" t="s">
        <v>12702</v>
      </c>
      <c r="E404" s="269">
        <v>847.15</v>
      </c>
      <c r="F404" s="269"/>
      <c r="G404" s="269">
        <v>8062.85</v>
      </c>
    </row>
    <row r="405" spans="3:7" x14ac:dyDescent="0.2">
      <c r="C405" s="267">
        <v>45492</v>
      </c>
      <c r="D405" s="268" t="s">
        <v>12703</v>
      </c>
      <c r="E405" s="269">
        <v>1705.02</v>
      </c>
      <c r="F405" s="269"/>
      <c r="G405" s="269">
        <v>6357.83</v>
      </c>
    </row>
    <row r="406" spans="3:7" x14ac:dyDescent="0.2">
      <c r="C406" s="267">
        <v>45492</v>
      </c>
      <c r="D406" s="268" t="s">
        <v>12704</v>
      </c>
      <c r="E406" s="269">
        <v>4289.37</v>
      </c>
      <c r="F406" s="269"/>
      <c r="G406" s="269">
        <v>2068.46</v>
      </c>
    </row>
    <row r="407" spans="3:7" x14ac:dyDescent="0.2">
      <c r="C407" s="267">
        <v>45492</v>
      </c>
      <c r="D407" s="268" t="s">
        <v>12705</v>
      </c>
      <c r="E407" s="269">
        <v>1500</v>
      </c>
      <c r="F407" s="269"/>
      <c r="G407" s="269">
        <v>568.46</v>
      </c>
    </row>
    <row r="408" spans="3:7" x14ac:dyDescent="0.2">
      <c r="C408" s="267">
        <v>45493</v>
      </c>
      <c r="D408" s="268" t="s">
        <v>12706</v>
      </c>
      <c r="E408" s="269">
        <v>38.25</v>
      </c>
      <c r="F408" s="269"/>
      <c r="G408" s="269">
        <v>530.21</v>
      </c>
    </row>
    <row r="409" spans="3:7" x14ac:dyDescent="0.2">
      <c r="C409" s="267">
        <v>45493</v>
      </c>
      <c r="D409" s="268" t="s">
        <v>12707</v>
      </c>
      <c r="E409" s="269">
        <v>425</v>
      </c>
      <c r="F409" s="269"/>
      <c r="G409" s="269">
        <v>105.21</v>
      </c>
    </row>
    <row r="410" spans="3:7" x14ac:dyDescent="0.2">
      <c r="C410" s="267">
        <v>45493</v>
      </c>
      <c r="D410" s="268" t="s">
        <v>12708</v>
      </c>
      <c r="E410" s="269">
        <v>38.25</v>
      </c>
      <c r="F410" s="269"/>
      <c r="G410" s="269">
        <v>66.959999999999994</v>
      </c>
    </row>
    <row r="411" spans="3:7" x14ac:dyDescent="0.2">
      <c r="C411" s="267">
        <v>45493</v>
      </c>
      <c r="D411" s="268" t="s">
        <v>12709</v>
      </c>
      <c r="E411" s="269"/>
      <c r="F411" s="269">
        <v>4500</v>
      </c>
      <c r="G411" s="269">
        <v>4566.96</v>
      </c>
    </row>
    <row r="412" spans="3:7" x14ac:dyDescent="0.2">
      <c r="C412" s="267">
        <v>45493</v>
      </c>
      <c r="D412" s="268" t="s">
        <v>12710</v>
      </c>
      <c r="E412" s="269">
        <v>696.47</v>
      </c>
      <c r="F412" s="269"/>
      <c r="G412" s="269">
        <v>3870.49</v>
      </c>
    </row>
    <row r="413" spans="3:7" x14ac:dyDescent="0.2">
      <c r="C413" s="267">
        <v>45493</v>
      </c>
      <c r="D413" s="268" t="s">
        <v>12711</v>
      </c>
      <c r="E413" s="269">
        <v>1185.06</v>
      </c>
      <c r="F413" s="269"/>
      <c r="G413" s="269">
        <v>2685.43</v>
      </c>
    </row>
    <row r="414" spans="3:7" x14ac:dyDescent="0.2">
      <c r="C414" s="267">
        <v>45493</v>
      </c>
      <c r="D414" s="268" t="s">
        <v>12712</v>
      </c>
      <c r="E414" s="269">
        <v>888.26</v>
      </c>
      <c r="F414" s="269"/>
      <c r="G414" s="269">
        <v>1797.17</v>
      </c>
    </row>
    <row r="415" spans="3:7" x14ac:dyDescent="0.2">
      <c r="C415" s="267">
        <v>45493</v>
      </c>
      <c r="D415" s="268" t="s">
        <v>12713</v>
      </c>
      <c r="E415" s="269">
        <v>214.3</v>
      </c>
      <c r="F415" s="269"/>
      <c r="G415" s="269">
        <v>1582.87</v>
      </c>
    </row>
    <row r="416" spans="3:7" x14ac:dyDescent="0.2">
      <c r="C416" s="267">
        <v>45493</v>
      </c>
      <c r="D416" s="268" t="s">
        <v>12714</v>
      </c>
      <c r="E416" s="269">
        <v>400</v>
      </c>
      <c r="F416" s="269"/>
      <c r="G416" s="269">
        <v>1182.8699999999999</v>
      </c>
    </row>
    <row r="417" spans="3:7" x14ac:dyDescent="0.2">
      <c r="C417" s="267">
        <v>45494</v>
      </c>
      <c r="D417" s="268" t="s">
        <v>12715</v>
      </c>
      <c r="E417" s="269">
        <v>1182.8699999999999</v>
      </c>
      <c r="F417" s="269"/>
      <c r="G417" s="269">
        <v>0</v>
      </c>
    </row>
    <row r="418" spans="3:7" x14ac:dyDescent="0.2">
      <c r="C418" s="267">
        <v>45494</v>
      </c>
      <c r="D418" s="268" t="s">
        <v>12716</v>
      </c>
      <c r="E418" s="269"/>
      <c r="F418" s="269">
        <v>1500</v>
      </c>
      <c r="G418" s="269">
        <v>1500</v>
      </c>
    </row>
    <row r="419" spans="3:7" x14ac:dyDescent="0.2">
      <c r="C419" s="267">
        <v>45494</v>
      </c>
      <c r="D419" s="268" t="s">
        <v>12717</v>
      </c>
      <c r="E419" s="269">
        <v>1347.93</v>
      </c>
      <c r="F419" s="269"/>
      <c r="G419" s="269">
        <v>152.07</v>
      </c>
    </row>
    <row r="420" spans="3:7" x14ac:dyDescent="0.2">
      <c r="C420" s="267">
        <v>45494</v>
      </c>
      <c r="D420" s="268" t="s">
        <v>12718</v>
      </c>
      <c r="E420" s="269">
        <v>85</v>
      </c>
      <c r="F420" s="269"/>
      <c r="G420" s="269">
        <v>67.069999999999993</v>
      </c>
    </row>
    <row r="421" spans="3:7" x14ac:dyDescent="0.2">
      <c r="C421" s="267">
        <v>45495</v>
      </c>
      <c r="D421" s="268" t="s">
        <v>12719</v>
      </c>
      <c r="E421" s="269"/>
      <c r="F421" s="269">
        <v>490</v>
      </c>
      <c r="G421" s="269">
        <v>557.07000000000005</v>
      </c>
    </row>
    <row r="422" spans="3:7" x14ac:dyDescent="0.2">
      <c r="C422" s="267">
        <v>45496</v>
      </c>
      <c r="D422" s="268" t="s">
        <v>12720</v>
      </c>
      <c r="E422" s="269"/>
      <c r="F422" s="269">
        <v>5000</v>
      </c>
      <c r="G422" s="269">
        <v>5557.07</v>
      </c>
    </row>
    <row r="423" spans="3:7" x14ac:dyDescent="0.2">
      <c r="C423" s="267">
        <v>45496</v>
      </c>
      <c r="D423" s="268" t="s">
        <v>12721</v>
      </c>
      <c r="E423" s="269">
        <v>1227.46</v>
      </c>
      <c r="F423" s="269"/>
      <c r="G423" s="269">
        <v>4329.6099999999997</v>
      </c>
    </row>
    <row r="424" spans="3:7" x14ac:dyDescent="0.2">
      <c r="C424" s="267">
        <v>45496</v>
      </c>
      <c r="D424" s="268" t="s">
        <v>12722</v>
      </c>
      <c r="E424" s="269">
        <v>321.61</v>
      </c>
      <c r="F424" s="269"/>
      <c r="G424" s="269">
        <v>4008</v>
      </c>
    </row>
    <row r="425" spans="3:7" x14ac:dyDescent="0.2">
      <c r="C425" s="267">
        <v>45496</v>
      </c>
      <c r="D425" s="268" t="s">
        <v>12723</v>
      </c>
      <c r="E425" s="269">
        <v>10.72</v>
      </c>
      <c r="F425" s="269"/>
      <c r="G425" s="269">
        <v>3997.28</v>
      </c>
    </row>
    <row r="426" spans="3:7" x14ac:dyDescent="0.2">
      <c r="C426" s="267">
        <v>45496</v>
      </c>
      <c r="D426" s="268" t="s">
        <v>12724</v>
      </c>
      <c r="E426" s="269">
        <v>3772.54</v>
      </c>
      <c r="F426" s="269"/>
      <c r="G426" s="269">
        <v>224.74</v>
      </c>
    </row>
    <row r="427" spans="3:7" x14ac:dyDescent="0.2">
      <c r="C427" s="267">
        <v>45496</v>
      </c>
      <c r="D427" s="268" t="s">
        <v>12725</v>
      </c>
      <c r="E427" s="269"/>
      <c r="F427" s="269">
        <v>6000</v>
      </c>
      <c r="G427" s="269">
        <v>6224.74</v>
      </c>
    </row>
    <row r="428" spans="3:7" x14ac:dyDescent="0.2">
      <c r="C428" s="267">
        <v>45496</v>
      </c>
      <c r="D428" s="268" t="s">
        <v>12726</v>
      </c>
      <c r="E428" s="269">
        <v>6000</v>
      </c>
      <c r="F428" s="269"/>
      <c r="G428" s="269">
        <v>224.74</v>
      </c>
    </row>
    <row r="429" spans="3:7" x14ac:dyDescent="0.2">
      <c r="C429" s="267">
        <v>45496</v>
      </c>
      <c r="D429" s="268" t="s">
        <v>12727</v>
      </c>
      <c r="E429" s="269"/>
      <c r="F429" s="269">
        <v>10000</v>
      </c>
      <c r="G429" s="269">
        <v>10224.74</v>
      </c>
    </row>
    <row r="430" spans="3:7" x14ac:dyDescent="0.2">
      <c r="C430" s="267">
        <v>45496</v>
      </c>
      <c r="D430" s="268" t="s">
        <v>12728</v>
      </c>
      <c r="E430" s="269">
        <v>979.82</v>
      </c>
      <c r="F430" s="269"/>
      <c r="G430" s="269">
        <v>9244.92</v>
      </c>
    </row>
    <row r="431" spans="3:7" x14ac:dyDescent="0.2">
      <c r="C431" s="267">
        <v>45497</v>
      </c>
      <c r="D431" s="268" t="s">
        <v>12729</v>
      </c>
      <c r="E431" s="269">
        <v>5058.01</v>
      </c>
      <c r="F431" s="269"/>
      <c r="G431" s="269">
        <v>4186.91</v>
      </c>
    </row>
    <row r="432" spans="3:7" x14ac:dyDescent="0.2">
      <c r="C432" s="267">
        <v>45497</v>
      </c>
      <c r="D432" s="268" t="s">
        <v>12730</v>
      </c>
      <c r="E432" s="269">
        <v>279.02999999999997</v>
      </c>
      <c r="F432" s="269"/>
      <c r="G432" s="269">
        <v>3907.88</v>
      </c>
    </row>
    <row r="433" spans="3:7" x14ac:dyDescent="0.2">
      <c r="C433" s="267">
        <v>45497</v>
      </c>
      <c r="D433" s="268" t="s">
        <v>12731</v>
      </c>
      <c r="E433" s="269">
        <v>1498.19</v>
      </c>
      <c r="F433" s="269"/>
      <c r="G433" s="269">
        <v>2409.69</v>
      </c>
    </row>
    <row r="434" spans="3:7" x14ac:dyDescent="0.2">
      <c r="C434" s="267">
        <v>45497</v>
      </c>
      <c r="D434" s="268" t="s">
        <v>12732</v>
      </c>
      <c r="E434" s="269">
        <v>470.06</v>
      </c>
      <c r="F434" s="269"/>
      <c r="G434" s="269">
        <v>1939.63</v>
      </c>
    </row>
    <row r="435" spans="3:7" x14ac:dyDescent="0.2">
      <c r="C435" s="267">
        <v>45497</v>
      </c>
      <c r="D435" s="268" t="s">
        <v>12733</v>
      </c>
      <c r="E435" s="269"/>
      <c r="F435" s="269">
        <v>2500</v>
      </c>
      <c r="G435" s="269">
        <v>4439.63</v>
      </c>
    </row>
    <row r="436" spans="3:7" x14ac:dyDescent="0.2">
      <c r="C436" s="267">
        <v>45497</v>
      </c>
      <c r="D436" s="268" t="s">
        <v>12734</v>
      </c>
      <c r="E436" s="269">
        <v>811.34</v>
      </c>
      <c r="F436" s="269"/>
      <c r="G436" s="269">
        <v>3628.29</v>
      </c>
    </row>
    <row r="437" spans="3:7" x14ac:dyDescent="0.2">
      <c r="C437" s="267">
        <v>45497</v>
      </c>
      <c r="D437" s="268" t="s">
        <v>12735</v>
      </c>
      <c r="E437" s="269">
        <v>2</v>
      </c>
      <c r="F437" s="269"/>
      <c r="G437" s="269">
        <v>3626.29</v>
      </c>
    </row>
    <row r="438" spans="3:7" x14ac:dyDescent="0.2">
      <c r="C438" s="267">
        <v>45497</v>
      </c>
      <c r="D438" s="268" t="s">
        <v>12736</v>
      </c>
      <c r="E438" s="269"/>
      <c r="F438" s="269">
        <v>4000</v>
      </c>
      <c r="G438" s="269">
        <v>7626.29</v>
      </c>
    </row>
    <row r="439" spans="3:7" x14ac:dyDescent="0.2">
      <c r="C439" s="267">
        <v>45497</v>
      </c>
      <c r="D439" s="268" t="s">
        <v>12737</v>
      </c>
      <c r="E439" s="269">
        <v>3546.4</v>
      </c>
      <c r="F439" s="269"/>
      <c r="G439" s="269">
        <v>4079.89</v>
      </c>
    </row>
    <row r="440" spans="3:7" x14ac:dyDescent="0.2">
      <c r="C440" s="267">
        <v>45497</v>
      </c>
      <c r="D440" s="268" t="s">
        <v>12738</v>
      </c>
      <c r="E440" s="269"/>
      <c r="F440" s="269">
        <v>8000</v>
      </c>
      <c r="G440" s="269">
        <v>12079.89</v>
      </c>
    </row>
    <row r="441" spans="3:7" x14ac:dyDescent="0.2">
      <c r="C441" s="267">
        <v>45497</v>
      </c>
      <c r="D441" s="268" t="s">
        <v>12739</v>
      </c>
      <c r="E441" s="269">
        <v>5569.93</v>
      </c>
      <c r="F441" s="269"/>
      <c r="G441" s="269">
        <v>6509.96</v>
      </c>
    </row>
    <row r="442" spans="3:7" x14ac:dyDescent="0.2">
      <c r="C442" s="267">
        <v>45499</v>
      </c>
      <c r="D442" s="268" t="s">
        <v>12740</v>
      </c>
      <c r="E442" s="269"/>
      <c r="F442" s="269">
        <v>2</v>
      </c>
      <c r="G442" s="269">
        <v>6511.96</v>
      </c>
    </row>
    <row r="443" spans="3:7" x14ac:dyDescent="0.2">
      <c r="C443" s="267">
        <v>45500</v>
      </c>
      <c r="D443" s="268" t="s">
        <v>12741</v>
      </c>
      <c r="E443" s="269">
        <v>52</v>
      </c>
      <c r="F443" s="269"/>
      <c r="G443" s="269">
        <v>6459.96</v>
      </c>
    </row>
    <row r="444" spans="3:7" x14ac:dyDescent="0.2">
      <c r="C444" s="267">
        <v>45500</v>
      </c>
      <c r="D444" s="268" t="s">
        <v>12742</v>
      </c>
      <c r="E444" s="269">
        <v>190</v>
      </c>
      <c r="F444" s="269"/>
      <c r="G444" s="269">
        <v>6269.96</v>
      </c>
    </row>
    <row r="445" spans="3:7" x14ac:dyDescent="0.2">
      <c r="C445" s="267">
        <v>45500</v>
      </c>
      <c r="D445" s="268" t="s">
        <v>12743</v>
      </c>
      <c r="E445" s="269">
        <v>330</v>
      </c>
      <c r="F445" s="269"/>
      <c r="G445" s="269">
        <v>5939.96</v>
      </c>
    </row>
    <row r="446" spans="3:7" x14ac:dyDescent="0.2">
      <c r="C446" s="267">
        <v>45500</v>
      </c>
      <c r="D446" s="268" t="s">
        <v>12744</v>
      </c>
      <c r="E446" s="269"/>
      <c r="F446" s="269">
        <v>5</v>
      </c>
      <c r="G446" s="269">
        <v>5944.96</v>
      </c>
    </row>
    <row r="447" spans="3:7" x14ac:dyDescent="0.2">
      <c r="C447" s="267">
        <v>45501</v>
      </c>
      <c r="D447" s="268" t="s">
        <v>12745</v>
      </c>
      <c r="E447" s="269">
        <v>105</v>
      </c>
      <c r="F447" s="269"/>
      <c r="G447" s="269">
        <v>5839.96</v>
      </c>
    </row>
    <row r="448" spans="3:7" x14ac:dyDescent="0.2">
      <c r="C448" s="267">
        <v>45501</v>
      </c>
      <c r="D448" s="268" t="s">
        <v>12746</v>
      </c>
      <c r="E448" s="269">
        <v>20</v>
      </c>
      <c r="F448" s="269"/>
      <c r="G448" s="269">
        <v>5819.96</v>
      </c>
    </row>
    <row r="449" spans="3:7" x14ac:dyDescent="0.2">
      <c r="C449" s="267">
        <v>45501</v>
      </c>
      <c r="D449" s="268" t="s">
        <v>12747</v>
      </c>
      <c r="E449" s="269">
        <v>341.5</v>
      </c>
      <c r="F449" s="269"/>
      <c r="G449" s="269">
        <v>5478.46</v>
      </c>
    </row>
    <row r="450" spans="3:7" x14ac:dyDescent="0.2">
      <c r="C450" s="267">
        <v>45501</v>
      </c>
      <c r="D450" s="268" t="s">
        <v>12748</v>
      </c>
      <c r="E450" s="269">
        <v>341.5</v>
      </c>
      <c r="F450" s="269"/>
      <c r="G450" s="269">
        <v>5136.96</v>
      </c>
    </row>
    <row r="451" spans="3:7" x14ac:dyDescent="0.2">
      <c r="C451" s="267">
        <v>45502</v>
      </c>
      <c r="D451" s="268" t="s">
        <v>12749</v>
      </c>
      <c r="E451" s="269">
        <v>2000</v>
      </c>
      <c r="F451" s="269"/>
      <c r="G451" s="269">
        <v>3136.96</v>
      </c>
    </row>
    <row r="452" spans="3:7" x14ac:dyDescent="0.2">
      <c r="C452" s="267">
        <v>45502</v>
      </c>
      <c r="D452" s="268" t="s">
        <v>12750</v>
      </c>
      <c r="E452" s="269">
        <v>64.400000000000006</v>
      </c>
      <c r="F452" s="269"/>
      <c r="G452" s="269">
        <v>3072.56</v>
      </c>
    </row>
    <row r="453" spans="3:7" x14ac:dyDescent="0.2">
      <c r="C453" s="267">
        <v>45503</v>
      </c>
      <c r="D453" s="268" t="s">
        <v>12751</v>
      </c>
      <c r="E453" s="269">
        <v>186.27</v>
      </c>
      <c r="F453" s="269"/>
      <c r="G453" s="269">
        <v>2886.29</v>
      </c>
    </row>
    <row r="454" spans="3:7" x14ac:dyDescent="0.2">
      <c r="C454" s="267">
        <v>45503</v>
      </c>
      <c r="D454" s="268" t="s">
        <v>12752</v>
      </c>
      <c r="E454" s="269"/>
      <c r="F454" s="269">
        <v>25.92</v>
      </c>
      <c r="G454" s="269">
        <v>2912.21</v>
      </c>
    </row>
    <row r="455" spans="3:7" x14ac:dyDescent="0.2">
      <c r="C455" s="267">
        <v>45504</v>
      </c>
      <c r="D455" s="268" t="s">
        <v>12753</v>
      </c>
      <c r="E455" s="269">
        <v>172.38</v>
      </c>
      <c r="F455" s="269"/>
      <c r="G455" s="269">
        <v>2739.83</v>
      </c>
    </row>
    <row r="456" spans="3:7" x14ac:dyDescent="0.2">
      <c r="C456" s="267">
        <v>45504</v>
      </c>
      <c r="D456" s="268" t="s">
        <v>12754</v>
      </c>
      <c r="E456" s="269">
        <v>83.87</v>
      </c>
      <c r="F456" s="269"/>
      <c r="G456" s="269">
        <v>2655.96</v>
      </c>
    </row>
    <row r="457" spans="3:7" x14ac:dyDescent="0.2">
      <c r="C457" s="267">
        <v>45504</v>
      </c>
      <c r="D457" s="268" t="s">
        <v>12755</v>
      </c>
      <c r="E457" s="269">
        <v>136.62</v>
      </c>
      <c r="F457" s="269"/>
      <c r="G457" s="269">
        <v>2519.34</v>
      </c>
    </row>
    <row r="458" spans="3:7" x14ac:dyDescent="0.2">
      <c r="C458" s="267">
        <v>45505</v>
      </c>
      <c r="D458" s="268" t="s">
        <v>12756</v>
      </c>
      <c r="E458" s="269">
        <v>140.25</v>
      </c>
      <c r="F458" s="269"/>
      <c r="G458" s="269">
        <v>2379.09</v>
      </c>
    </row>
    <row r="459" spans="3:7" x14ac:dyDescent="0.2">
      <c r="C459" s="267">
        <v>45505</v>
      </c>
      <c r="D459" s="268" t="s">
        <v>12757</v>
      </c>
      <c r="E459" s="269"/>
      <c r="F459" s="269">
        <v>140.25</v>
      </c>
      <c r="G459" s="269">
        <v>2519.34</v>
      </c>
    </row>
    <row r="460" spans="3:7" x14ac:dyDescent="0.2">
      <c r="C460" s="267">
        <v>45505</v>
      </c>
      <c r="D460" s="268" t="s">
        <v>12758</v>
      </c>
      <c r="E460" s="269">
        <v>249.12</v>
      </c>
      <c r="F460" s="269"/>
      <c r="G460" s="269">
        <v>2270.2199999999998</v>
      </c>
    </row>
    <row r="461" spans="3:7" x14ac:dyDescent="0.2">
      <c r="C461" s="267">
        <v>45505</v>
      </c>
      <c r="D461" s="268" t="s">
        <v>12759</v>
      </c>
      <c r="E461" s="269">
        <v>60</v>
      </c>
      <c r="F461" s="269"/>
      <c r="G461" s="269">
        <v>2210.2199999999998</v>
      </c>
    </row>
    <row r="462" spans="3:7" x14ac:dyDescent="0.2">
      <c r="C462" s="267">
        <v>45505</v>
      </c>
      <c r="D462" s="268" t="s">
        <v>12760</v>
      </c>
      <c r="E462" s="269"/>
      <c r="F462" s="269">
        <v>91.62</v>
      </c>
      <c r="G462" s="269">
        <v>2301.84</v>
      </c>
    </row>
    <row r="463" spans="3:7" x14ac:dyDescent="0.2">
      <c r="C463" s="267">
        <v>45505</v>
      </c>
      <c r="D463" s="268" t="s">
        <v>12761</v>
      </c>
      <c r="E463" s="269"/>
      <c r="F463" s="269">
        <v>33.11</v>
      </c>
      <c r="G463" s="269">
        <v>2334.9499999999998</v>
      </c>
    </row>
    <row r="464" spans="3:7" x14ac:dyDescent="0.2">
      <c r="C464" s="267">
        <v>45505</v>
      </c>
      <c r="D464" s="268" t="s">
        <v>12762</v>
      </c>
      <c r="E464" s="269">
        <v>2334.9499999999998</v>
      </c>
      <c r="F464" s="269"/>
      <c r="G464" s="269">
        <v>0</v>
      </c>
    </row>
    <row r="465" spans="3:7" x14ac:dyDescent="0.2">
      <c r="C465" s="267">
        <v>45505</v>
      </c>
      <c r="D465" s="268" t="s">
        <v>12763</v>
      </c>
      <c r="E465" s="269"/>
      <c r="F465" s="269">
        <v>2334.9499999999998</v>
      </c>
      <c r="G465" s="269">
        <v>2334.9499999999998</v>
      </c>
    </row>
    <row r="466" spans="3:7" x14ac:dyDescent="0.2">
      <c r="C466" s="267">
        <v>45505</v>
      </c>
      <c r="D466" s="268" t="s">
        <v>12764</v>
      </c>
      <c r="E466" s="269">
        <v>95.74</v>
      </c>
      <c r="F466" s="269"/>
      <c r="G466" s="269">
        <v>2239.21</v>
      </c>
    </row>
    <row r="467" spans="3:7" x14ac:dyDescent="0.2">
      <c r="C467" s="267">
        <v>45506</v>
      </c>
      <c r="D467" s="268" t="s">
        <v>12765</v>
      </c>
      <c r="E467" s="269">
        <v>20</v>
      </c>
      <c r="F467" s="269"/>
      <c r="G467" s="269">
        <v>2219.21</v>
      </c>
    </row>
    <row r="468" spans="3:7" x14ac:dyDescent="0.2">
      <c r="C468" s="267">
        <v>45506</v>
      </c>
      <c r="D468" s="268" t="s">
        <v>12766</v>
      </c>
      <c r="E468" s="269">
        <v>50</v>
      </c>
      <c r="F468" s="269"/>
      <c r="G468" s="269">
        <v>2169.21</v>
      </c>
    </row>
    <row r="469" spans="3:7" x14ac:dyDescent="0.2">
      <c r="C469" s="267">
        <v>45506</v>
      </c>
      <c r="D469" s="268" t="s">
        <v>12767</v>
      </c>
      <c r="E469" s="269">
        <v>197.37</v>
      </c>
      <c r="F469" s="269"/>
      <c r="G469" s="269">
        <v>1971.84</v>
      </c>
    </row>
    <row r="470" spans="3:7" x14ac:dyDescent="0.2">
      <c r="C470" s="267">
        <v>45506</v>
      </c>
      <c r="D470" s="268" t="s">
        <v>12768</v>
      </c>
      <c r="E470" s="269">
        <v>55</v>
      </c>
      <c r="F470" s="269"/>
      <c r="G470" s="269">
        <v>1916.84</v>
      </c>
    </row>
    <row r="471" spans="3:7" x14ac:dyDescent="0.2">
      <c r="C471" s="267">
        <v>45506</v>
      </c>
      <c r="D471" s="268" t="s">
        <v>12769</v>
      </c>
      <c r="E471" s="269">
        <v>187.86</v>
      </c>
      <c r="F471" s="269"/>
      <c r="G471" s="269">
        <v>1728.98</v>
      </c>
    </row>
    <row r="472" spans="3:7" x14ac:dyDescent="0.2">
      <c r="C472" s="267">
        <v>45506</v>
      </c>
      <c r="D472" s="268" t="s">
        <v>12770</v>
      </c>
      <c r="E472" s="269"/>
      <c r="F472" s="269">
        <v>3</v>
      </c>
      <c r="G472" s="269">
        <v>1731.98</v>
      </c>
    </row>
    <row r="473" spans="3:7" x14ac:dyDescent="0.2">
      <c r="C473" s="267">
        <v>45506</v>
      </c>
      <c r="D473" s="268" t="s">
        <v>12771</v>
      </c>
      <c r="E473" s="269"/>
      <c r="F473" s="269">
        <v>69.69</v>
      </c>
      <c r="G473" s="269">
        <v>1801.67</v>
      </c>
    </row>
    <row r="474" spans="3:7" x14ac:dyDescent="0.2">
      <c r="C474" s="267">
        <v>45507</v>
      </c>
      <c r="D474" s="268" t="s">
        <v>12772</v>
      </c>
      <c r="E474" s="269"/>
      <c r="F474" s="269">
        <v>5</v>
      </c>
      <c r="G474" s="269">
        <v>1806.67</v>
      </c>
    </row>
    <row r="475" spans="3:7" x14ac:dyDescent="0.2">
      <c r="C475" s="267">
        <v>45507</v>
      </c>
      <c r="D475" s="268" t="s">
        <v>12773</v>
      </c>
      <c r="E475" s="269">
        <v>124.86</v>
      </c>
      <c r="F475" s="269"/>
      <c r="G475" s="269">
        <v>1681.81</v>
      </c>
    </row>
    <row r="476" spans="3:7" x14ac:dyDescent="0.2">
      <c r="C476" s="267">
        <v>45507</v>
      </c>
      <c r="D476" s="268" t="s">
        <v>12774</v>
      </c>
      <c r="E476" s="269"/>
      <c r="F476" s="269">
        <v>124.86</v>
      </c>
      <c r="G476" s="269">
        <v>1806.67</v>
      </c>
    </row>
    <row r="477" spans="3:7" x14ac:dyDescent="0.2">
      <c r="C477" s="267">
        <v>45507</v>
      </c>
      <c r="D477" s="268" t="s">
        <v>12775</v>
      </c>
      <c r="E477" s="269">
        <v>117.7</v>
      </c>
      <c r="F477" s="269"/>
      <c r="G477" s="269">
        <v>1688.97</v>
      </c>
    </row>
    <row r="478" spans="3:7" x14ac:dyDescent="0.2">
      <c r="C478" s="267">
        <v>45507</v>
      </c>
      <c r="D478" s="268" t="s">
        <v>12776</v>
      </c>
      <c r="E478" s="269">
        <v>215.53</v>
      </c>
      <c r="F478" s="269"/>
      <c r="G478" s="269">
        <v>1473.44</v>
      </c>
    </row>
    <row r="479" spans="3:7" x14ac:dyDescent="0.2">
      <c r="C479" s="267">
        <v>45507</v>
      </c>
      <c r="D479" s="268" t="s">
        <v>12777</v>
      </c>
      <c r="E479" s="269">
        <v>82.37</v>
      </c>
      <c r="F479" s="269"/>
      <c r="G479" s="269">
        <v>1391.07</v>
      </c>
    </row>
    <row r="480" spans="3:7" x14ac:dyDescent="0.2">
      <c r="C480" s="267">
        <v>45507</v>
      </c>
      <c r="D480" s="268" t="s">
        <v>12778</v>
      </c>
      <c r="E480" s="269">
        <v>360</v>
      </c>
      <c r="F480" s="269"/>
      <c r="G480" s="269">
        <v>1031.07</v>
      </c>
    </row>
    <row r="481" spans="3:7" x14ac:dyDescent="0.2">
      <c r="C481" s="267">
        <v>45507</v>
      </c>
      <c r="D481" s="268" t="s">
        <v>12779</v>
      </c>
      <c r="E481" s="269">
        <v>840</v>
      </c>
      <c r="F481" s="269"/>
      <c r="G481" s="269">
        <v>191.07</v>
      </c>
    </row>
    <row r="482" spans="3:7" x14ac:dyDescent="0.2">
      <c r="C482" s="267">
        <v>45508</v>
      </c>
      <c r="D482" s="268" t="s">
        <v>12780</v>
      </c>
      <c r="E482" s="269">
        <v>20</v>
      </c>
      <c r="F482" s="269"/>
      <c r="G482" s="269">
        <v>171.07</v>
      </c>
    </row>
    <row r="483" spans="3:7" x14ac:dyDescent="0.2">
      <c r="C483" s="267">
        <v>45508</v>
      </c>
      <c r="D483" s="268" t="s">
        <v>12781</v>
      </c>
      <c r="E483" s="269">
        <v>60</v>
      </c>
      <c r="F483" s="269"/>
      <c r="G483" s="269">
        <v>111.07</v>
      </c>
    </row>
    <row r="484" spans="3:7" x14ac:dyDescent="0.2">
      <c r="C484" s="267">
        <v>45510</v>
      </c>
      <c r="D484" s="268" t="s">
        <v>12782</v>
      </c>
      <c r="E484" s="269">
        <v>20</v>
      </c>
      <c r="F484" s="269"/>
      <c r="G484" s="269">
        <v>91.07</v>
      </c>
    </row>
    <row r="485" spans="3:7" x14ac:dyDescent="0.2">
      <c r="C485" s="267">
        <v>45510</v>
      </c>
      <c r="D485" s="268" t="s">
        <v>12783</v>
      </c>
      <c r="E485" s="269">
        <v>20</v>
      </c>
      <c r="F485" s="269"/>
      <c r="G485" s="269">
        <v>71.069999999999993</v>
      </c>
    </row>
    <row r="486" spans="3:7" x14ac:dyDescent="0.2">
      <c r="C486" s="267">
        <v>45510</v>
      </c>
      <c r="D486" s="268" t="s">
        <v>12784</v>
      </c>
      <c r="E486" s="269">
        <v>29</v>
      </c>
      <c r="F486" s="269"/>
      <c r="G486" s="269">
        <v>42.07</v>
      </c>
    </row>
    <row r="487" spans="3:7" x14ac:dyDescent="0.2">
      <c r="C487" s="267">
        <v>45510</v>
      </c>
      <c r="D487" s="268" t="s">
        <v>12785</v>
      </c>
      <c r="E487" s="269">
        <v>35</v>
      </c>
      <c r="F487" s="269"/>
      <c r="G487" s="269">
        <v>7.07</v>
      </c>
    </row>
    <row r="488" spans="3:7" x14ac:dyDescent="0.2">
      <c r="C488" s="267">
        <v>45514</v>
      </c>
      <c r="D488" s="268" t="s">
        <v>12786</v>
      </c>
      <c r="E488" s="269"/>
      <c r="F488" s="269">
        <v>3</v>
      </c>
      <c r="G488" s="269">
        <v>10.07</v>
      </c>
    </row>
    <row r="489" spans="3:7" x14ac:dyDescent="0.2">
      <c r="C489" s="267">
        <v>45514</v>
      </c>
      <c r="D489" s="268" t="s">
        <v>12787</v>
      </c>
      <c r="E489" s="269"/>
      <c r="F489" s="269">
        <v>4</v>
      </c>
      <c r="G489" s="269">
        <v>14.07</v>
      </c>
    </row>
    <row r="490" spans="3:7" x14ac:dyDescent="0.2">
      <c r="C490" s="267">
        <v>45516</v>
      </c>
      <c r="D490" s="268" t="s">
        <v>12788</v>
      </c>
      <c r="E490" s="269"/>
      <c r="F490" s="269">
        <v>6500</v>
      </c>
      <c r="G490" s="269">
        <v>6514.07</v>
      </c>
    </row>
    <row r="491" spans="3:7" x14ac:dyDescent="0.2">
      <c r="C491" s="267">
        <v>45518</v>
      </c>
      <c r="D491" s="268" t="s">
        <v>12789</v>
      </c>
      <c r="E491" s="269"/>
      <c r="F491" s="269">
        <v>30</v>
      </c>
      <c r="G491" s="269">
        <v>6544.07</v>
      </c>
    </row>
    <row r="492" spans="3:7" x14ac:dyDescent="0.2">
      <c r="C492" s="267">
        <v>45519</v>
      </c>
      <c r="D492" s="268" t="s">
        <v>12790</v>
      </c>
      <c r="E492" s="269">
        <v>179</v>
      </c>
      <c r="F492" s="269"/>
      <c r="G492" s="269">
        <v>6365.07</v>
      </c>
    </row>
    <row r="493" spans="3:7" x14ac:dyDescent="0.2">
      <c r="C493" s="267">
        <v>45519</v>
      </c>
      <c r="D493" s="268" t="s">
        <v>12791</v>
      </c>
      <c r="E493" s="269"/>
      <c r="F493" s="269">
        <v>5</v>
      </c>
      <c r="G493" s="269">
        <v>6370.07</v>
      </c>
    </row>
    <row r="494" spans="3:7" x14ac:dyDescent="0.2">
      <c r="C494" s="267">
        <v>45522</v>
      </c>
      <c r="D494" s="268" t="s">
        <v>12792</v>
      </c>
      <c r="E494" s="269"/>
      <c r="F494" s="269">
        <v>500</v>
      </c>
      <c r="G494" s="269">
        <v>6870.07</v>
      </c>
    </row>
    <row r="495" spans="3:7" x14ac:dyDescent="0.2">
      <c r="C495" s="267">
        <v>45523</v>
      </c>
      <c r="D495" s="268" t="s">
        <v>12793</v>
      </c>
      <c r="E495" s="269"/>
      <c r="F495" s="269">
        <v>4</v>
      </c>
      <c r="G495" s="269">
        <v>6874.07</v>
      </c>
    </row>
    <row r="496" spans="3:7" x14ac:dyDescent="0.2">
      <c r="C496" s="267">
        <v>45525</v>
      </c>
      <c r="D496" s="268" t="s">
        <v>12794</v>
      </c>
      <c r="E496" s="269"/>
      <c r="F496" s="269">
        <v>260</v>
      </c>
      <c r="G496" s="269">
        <v>7134.07</v>
      </c>
    </row>
    <row r="497" spans="3:7" x14ac:dyDescent="0.2">
      <c r="C497" s="267">
        <v>45526</v>
      </c>
      <c r="D497" s="268" t="s">
        <v>12795</v>
      </c>
      <c r="E497" s="269">
        <v>300</v>
      </c>
      <c r="F497" s="269"/>
      <c r="G497" s="269">
        <v>6834.07</v>
      </c>
    </row>
    <row r="498" spans="3:7" x14ac:dyDescent="0.2">
      <c r="C498" s="267">
        <v>45526</v>
      </c>
      <c r="D498" s="268" t="s">
        <v>12796</v>
      </c>
      <c r="E498" s="269">
        <v>110</v>
      </c>
      <c r="F498" s="269"/>
      <c r="G498" s="269">
        <v>6724.07</v>
      </c>
    </row>
    <row r="499" spans="3:7" x14ac:dyDescent="0.2">
      <c r="C499" s="267">
        <v>45527</v>
      </c>
      <c r="D499" s="268" t="s">
        <v>12797</v>
      </c>
      <c r="E499" s="269">
        <v>80</v>
      </c>
      <c r="F499" s="269"/>
      <c r="G499" s="269">
        <v>6644.07</v>
      </c>
    </row>
    <row r="500" spans="3:7" x14ac:dyDescent="0.2">
      <c r="C500" s="267">
        <v>45527</v>
      </c>
      <c r="D500" s="268" t="s">
        <v>12798</v>
      </c>
      <c r="E500" s="269"/>
      <c r="F500" s="269">
        <v>10</v>
      </c>
      <c r="G500" s="269">
        <v>6654.07</v>
      </c>
    </row>
    <row r="501" spans="3:7" x14ac:dyDescent="0.2">
      <c r="C501" s="267">
        <v>45528</v>
      </c>
      <c r="D501" s="268" t="s">
        <v>12799</v>
      </c>
      <c r="E501" s="269"/>
      <c r="F501" s="269">
        <v>4</v>
      </c>
      <c r="G501" s="269">
        <v>6658.07</v>
      </c>
    </row>
    <row r="502" spans="3:7" x14ac:dyDescent="0.2">
      <c r="C502" s="267">
        <v>45529</v>
      </c>
      <c r="D502" s="268" t="s">
        <v>12800</v>
      </c>
      <c r="E502" s="269"/>
      <c r="F502" s="269">
        <v>5</v>
      </c>
      <c r="G502" s="269">
        <v>6663.07</v>
      </c>
    </row>
    <row r="503" spans="3:7" x14ac:dyDescent="0.2">
      <c r="C503" s="267">
        <v>45532</v>
      </c>
      <c r="D503" s="268" t="s">
        <v>12801</v>
      </c>
      <c r="E503" s="269">
        <v>2280</v>
      </c>
      <c r="F503" s="269"/>
      <c r="G503" s="269">
        <v>4383.07</v>
      </c>
    </row>
    <row r="504" spans="3:7" x14ac:dyDescent="0.2">
      <c r="C504" s="267">
        <v>45532</v>
      </c>
      <c r="D504" s="268" t="s">
        <v>12802</v>
      </c>
      <c r="E504" s="269">
        <v>530</v>
      </c>
      <c r="F504" s="269"/>
      <c r="G504" s="269">
        <v>3853.07</v>
      </c>
    </row>
    <row r="505" spans="3:7" x14ac:dyDescent="0.2">
      <c r="C505" s="267">
        <v>45533</v>
      </c>
      <c r="D505" s="268" t="s">
        <v>12803</v>
      </c>
      <c r="E505" s="269"/>
      <c r="F505" s="269">
        <v>930</v>
      </c>
      <c r="G505" s="269">
        <v>4783.07</v>
      </c>
    </row>
    <row r="506" spans="3:7" x14ac:dyDescent="0.2">
      <c r="C506" s="267">
        <v>45533</v>
      </c>
      <c r="D506" s="268" t="s">
        <v>12804</v>
      </c>
      <c r="E506" s="269">
        <v>150</v>
      </c>
      <c r="F506" s="269"/>
      <c r="G506" s="269">
        <v>4633.07</v>
      </c>
    </row>
    <row r="507" spans="3:7" x14ac:dyDescent="0.2">
      <c r="C507" s="267">
        <v>45533</v>
      </c>
      <c r="D507" s="268" t="s">
        <v>12805</v>
      </c>
      <c r="E507" s="269">
        <v>330</v>
      </c>
      <c r="F507" s="269"/>
      <c r="G507" s="269">
        <v>4303.07</v>
      </c>
    </row>
    <row r="508" spans="3:7" x14ac:dyDescent="0.2">
      <c r="C508" s="267">
        <v>45536</v>
      </c>
      <c r="D508" s="268" t="s">
        <v>12806</v>
      </c>
      <c r="E508" s="269"/>
      <c r="F508" s="269">
        <v>5500</v>
      </c>
      <c r="G508" s="269">
        <v>9803.07</v>
      </c>
    </row>
    <row r="509" spans="3:7" x14ac:dyDescent="0.2">
      <c r="C509" s="267">
        <v>45536</v>
      </c>
      <c r="D509" s="268" t="s">
        <v>12807</v>
      </c>
      <c r="E509" s="269"/>
      <c r="F509" s="269">
        <v>5500</v>
      </c>
      <c r="G509" s="269">
        <v>15303.07</v>
      </c>
    </row>
    <row r="510" spans="3:7" x14ac:dyDescent="0.2">
      <c r="C510" s="267">
        <v>45536</v>
      </c>
      <c r="D510" s="268" t="s">
        <v>12808</v>
      </c>
      <c r="E510" s="269"/>
      <c r="F510" s="269">
        <v>5500</v>
      </c>
      <c r="G510" s="269">
        <v>20803.07</v>
      </c>
    </row>
    <row r="511" spans="3:7" x14ac:dyDescent="0.2">
      <c r="C511" s="267">
        <v>45536</v>
      </c>
      <c r="D511" s="268" t="s">
        <v>12809</v>
      </c>
      <c r="E511" s="269"/>
      <c r="F511" s="269">
        <v>5500</v>
      </c>
      <c r="G511" s="269">
        <v>26303.07</v>
      </c>
    </row>
    <row r="512" spans="3:7" x14ac:dyDescent="0.2">
      <c r="C512" s="267">
        <v>45536</v>
      </c>
      <c r="D512" s="268" t="s">
        <v>12810</v>
      </c>
      <c r="E512" s="269"/>
      <c r="F512" s="269">
        <v>5500</v>
      </c>
      <c r="G512" s="269">
        <v>31803.07</v>
      </c>
    </row>
    <row r="513" spans="3:7" x14ac:dyDescent="0.2">
      <c r="C513" s="267">
        <v>45538</v>
      </c>
      <c r="D513" s="268" t="s">
        <v>12811</v>
      </c>
      <c r="E513" s="269"/>
      <c r="F513" s="269">
        <v>7400</v>
      </c>
      <c r="G513" s="269">
        <v>39203.07</v>
      </c>
    </row>
    <row r="514" spans="3:7" x14ac:dyDescent="0.2">
      <c r="C514" s="267">
        <v>45539</v>
      </c>
      <c r="D514" s="268" t="s">
        <v>12812</v>
      </c>
      <c r="E514" s="269"/>
      <c r="F514" s="269">
        <v>700</v>
      </c>
      <c r="G514" s="269">
        <v>39903.07</v>
      </c>
    </row>
    <row r="515" spans="3:7" x14ac:dyDescent="0.2">
      <c r="C515" s="267">
        <v>45541</v>
      </c>
      <c r="D515" s="268" t="s">
        <v>12813</v>
      </c>
      <c r="E515" s="269"/>
      <c r="F515" s="269">
        <v>4</v>
      </c>
      <c r="G515" s="269">
        <v>39907.07</v>
      </c>
    </row>
    <row r="516" spans="3:7" x14ac:dyDescent="0.2">
      <c r="C516" s="267">
        <v>45542</v>
      </c>
      <c r="D516" s="268" t="s">
        <v>12814</v>
      </c>
      <c r="E516" s="269"/>
      <c r="F516" s="269">
        <v>5500</v>
      </c>
      <c r="G516" s="269">
        <v>45407.07</v>
      </c>
    </row>
    <row r="517" spans="3:7" x14ac:dyDescent="0.2">
      <c r="C517" s="267">
        <v>45545</v>
      </c>
      <c r="D517" s="268" t="s">
        <v>12815</v>
      </c>
      <c r="E517" s="269"/>
      <c r="F517" s="269">
        <v>3</v>
      </c>
      <c r="G517" s="269">
        <v>45410.07</v>
      </c>
    </row>
    <row r="518" spans="3:7" x14ac:dyDescent="0.2">
      <c r="C518" s="267">
        <v>45546</v>
      </c>
      <c r="D518" s="268" t="s">
        <v>12816</v>
      </c>
      <c r="E518" s="269"/>
      <c r="F518" s="269">
        <v>4</v>
      </c>
      <c r="G518" s="269">
        <v>45414.07</v>
      </c>
    </row>
    <row r="519" spans="3:7" x14ac:dyDescent="0.2">
      <c r="C519" s="267">
        <v>45549</v>
      </c>
      <c r="D519" s="268" t="s">
        <v>12817</v>
      </c>
      <c r="E519" s="269">
        <v>179</v>
      </c>
      <c r="F519" s="269"/>
      <c r="G519" s="269">
        <v>45235.07</v>
      </c>
    </row>
    <row r="520" spans="3:7" x14ac:dyDescent="0.2">
      <c r="C520" s="267">
        <v>45550</v>
      </c>
      <c r="D520" s="268" t="s">
        <v>12818</v>
      </c>
      <c r="E520" s="269">
        <v>375</v>
      </c>
      <c r="F520" s="269"/>
      <c r="G520" s="269">
        <v>44860.07</v>
      </c>
    </row>
    <row r="521" spans="3:7" x14ac:dyDescent="0.2">
      <c r="C521" s="267">
        <v>45552</v>
      </c>
      <c r="D521" s="268" t="s">
        <v>12819</v>
      </c>
      <c r="E521" s="269"/>
      <c r="F521" s="269">
        <v>10</v>
      </c>
      <c r="G521" s="269">
        <v>44870.07</v>
      </c>
    </row>
    <row r="522" spans="3:7" x14ac:dyDescent="0.2">
      <c r="C522" s="267">
        <v>45554</v>
      </c>
      <c r="D522" s="268" t="s">
        <v>12820</v>
      </c>
      <c r="E522" s="269"/>
      <c r="F522" s="269">
        <v>3</v>
      </c>
      <c r="G522" s="269">
        <v>44873.07</v>
      </c>
    </row>
    <row r="523" spans="3:7" x14ac:dyDescent="0.2">
      <c r="C523" s="267">
        <v>45556</v>
      </c>
      <c r="D523" s="268" t="s">
        <v>12821</v>
      </c>
      <c r="E523" s="269"/>
      <c r="F523" s="269">
        <v>1807</v>
      </c>
      <c r="G523" s="269">
        <v>46680.07</v>
      </c>
    </row>
    <row r="524" spans="3:7" x14ac:dyDescent="0.2">
      <c r="C524" s="267">
        <v>45556</v>
      </c>
      <c r="D524" s="268" t="s">
        <v>12822</v>
      </c>
      <c r="E524" s="269"/>
      <c r="F524" s="269">
        <v>141</v>
      </c>
      <c r="G524" s="269">
        <v>46821.07</v>
      </c>
    </row>
    <row r="525" spans="3:7" x14ac:dyDescent="0.2">
      <c r="C525" s="267">
        <v>45556</v>
      </c>
      <c r="D525" s="268" t="s">
        <v>12823</v>
      </c>
      <c r="E525" s="269"/>
      <c r="F525" s="269">
        <v>850</v>
      </c>
      <c r="G525" s="269">
        <v>47671.07</v>
      </c>
    </row>
    <row r="526" spans="3:7" x14ac:dyDescent="0.2">
      <c r="C526" s="267">
        <v>45560</v>
      </c>
      <c r="D526" s="268" t="s">
        <v>12824</v>
      </c>
      <c r="E526" s="269"/>
      <c r="F526" s="269">
        <v>10</v>
      </c>
      <c r="G526" s="269">
        <v>47681.07</v>
      </c>
    </row>
    <row r="527" spans="3:7" x14ac:dyDescent="0.2">
      <c r="C527" s="267">
        <v>45561</v>
      </c>
      <c r="D527" s="268" t="s">
        <v>12825</v>
      </c>
      <c r="E527" s="269"/>
      <c r="F527" s="269">
        <v>100</v>
      </c>
      <c r="G527" s="269">
        <v>47781.07</v>
      </c>
    </row>
    <row r="528" spans="3:7" x14ac:dyDescent="0.2">
      <c r="C528" s="267">
        <v>45562</v>
      </c>
      <c r="D528" s="268" t="s">
        <v>12826</v>
      </c>
      <c r="E528" s="269"/>
      <c r="F528" s="269">
        <v>260</v>
      </c>
      <c r="G528" s="269">
        <v>48041.07</v>
      </c>
    </row>
    <row r="529" spans="3:7" x14ac:dyDescent="0.2">
      <c r="C529" s="267">
        <v>45565</v>
      </c>
      <c r="D529" s="268" t="s">
        <v>12827</v>
      </c>
      <c r="E529" s="269"/>
      <c r="F529" s="269">
        <v>225</v>
      </c>
      <c r="G529" s="269">
        <v>48266.07</v>
      </c>
    </row>
    <row r="530" spans="3:7" x14ac:dyDescent="0.2">
      <c r="C530" s="267">
        <v>45566</v>
      </c>
      <c r="D530" s="268" t="s">
        <v>12828</v>
      </c>
      <c r="E530" s="269"/>
      <c r="F530" s="269">
        <v>513</v>
      </c>
      <c r="G530" s="269">
        <v>48779.07</v>
      </c>
    </row>
    <row r="531" spans="3:7" x14ac:dyDescent="0.2">
      <c r="C531" s="267">
        <v>45566</v>
      </c>
      <c r="D531" s="268" t="s">
        <v>12829</v>
      </c>
      <c r="E531" s="269"/>
      <c r="F531" s="269">
        <v>5</v>
      </c>
      <c r="G531" s="269">
        <v>48784.07</v>
      </c>
    </row>
    <row r="532" spans="3:7" x14ac:dyDescent="0.2">
      <c r="C532" s="267">
        <v>45569</v>
      </c>
      <c r="D532" s="268" t="s">
        <v>12830</v>
      </c>
      <c r="E532" s="269"/>
      <c r="F532" s="269">
        <v>4</v>
      </c>
      <c r="G532" s="269">
        <v>48788.07</v>
      </c>
    </row>
    <row r="533" spans="3:7" x14ac:dyDescent="0.2">
      <c r="C533" s="267">
        <v>45569</v>
      </c>
      <c r="D533" s="268" t="s">
        <v>12831</v>
      </c>
      <c r="E533" s="269"/>
      <c r="F533" s="269">
        <v>10</v>
      </c>
      <c r="G533" s="269">
        <v>48798.07</v>
      </c>
    </row>
    <row r="534" spans="3:7" x14ac:dyDescent="0.2">
      <c r="C534" s="267">
        <v>45570</v>
      </c>
      <c r="D534" s="268" t="s">
        <v>12832</v>
      </c>
      <c r="E534" s="269"/>
      <c r="F534" s="269">
        <v>5</v>
      </c>
      <c r="G534" s="269">
        <v>48803.07</v>
      </c>
    </row>
    <row r="535" spans="3:7" x14ac:dyDescent="0.2">
      <c r="C535" s="267">
        <v>45574</v>
      </c>
      <c r="D535" s="268" t="s">
        <v>12833</v>
      </c>
      <c r="E535" s="269"/>
      <c r="F535" s="269">
        <v>2000</v>
      </c>
      <c r="G535" s="269">
        <v>50803.07</v>
      </c>
    </row>
    <row r="536" spans="3:7" x14ac:dyDescent="0.2">
      <c r="C536" s="267">
        <v>45575</v>
      </c>
      <c r="D536" s="268" t="s">
        <v>12834</v>
      </c>
      <c r="E536" s="269"/>
      <c r="F536" s="269">
        <v>5</v>
      </c>
      <c r="G536" s="269">
        <v>50808.07</v>
      </c>
    </row>
    <row r="537" spans="3:7" x14ac:dyDescent="0.2">
      <c r="C537" s="267">
        <v>45575</v>
      </c>
      <c r="D537" s="268" t="s">
        <v>12835</v>
      </c>
      <c r="E537" s="269"/>
      <c r="F537" s="269">
        <v>251</v>
      </c>
      <c r="G537" s="269">
        <v>51059.07</v>
      </c>
    </row>
    <row r="538" spans="3:7" x14ac:dyDescent="0.2">
      <c r="C538" s="267">
        <v>45578</v>
      </c>
      <c r="D538" s="268" t="s">
        <v>12836</v>
      </c>
      <c r="E538" s="269"/>
      <c r="F538" s="269">
        <v>10</v>
      </c>
      <c r="G538" s="269">
        <v>51069.07</v>
      </c>
    </row>
    <row r="539" spans="3:7" x14ac:dyDescent="0.2">
      <c r="C539" s="267">
        <v>45579</v>
      </c>
      <c r="D539" s="268" t="s">
        <v>12837</v>
      </c>
      <c r="E539" s="269">
        <v>179</v>
      </c>
      <c r="F539" s="269"/>
      <c r="G539" s="269">
        <v>50890.07</v>
      </c>
    </row>
    <row r="540" spans="3:7" x14ac:dyDescent="0.2">
      <c r="C540" s="267">
        <v>45580</v>
      </c>
      <c r="D540" s="268" t="s">
        <v>12838</v>
      </c>
      <c r="E540" s="269">
        <v>249</v>
      </c>
      <c r="F540" s="269"/>
      <c r="G540" s="269">
        <v>50641.07</v>
      </c>
    </row>
    <row r="541" spans="3:7" x14ac:dyDescent="0.2">
      <c r="C541" s="267">
        <v>45580</v>
      </c>
      <c r="D541" s="268" t="s">
        <v>12839</v>
      </c>
      <c r="E541" s="269">
        <v>22.41</v>
      </c>
      <c r="F541" s="269"/>
      <c r="G541" s="269">
        <v>50618.66</v>
      </c>
    </row>
    <row r="542" spans="3:7" x14ac:dyDescent="0.2">
      <c r="C542" s="267">
        <v>45580</v>
      </c>
      <c r="D542" s="268" t="s">
        <v>12840</v>
      </c>
      <c r="E542" s="269">
        <v>22.41</v>
      </c>
      <c r="F542" s="269"/>
      <c r="G542" s="269">
        <v>50596.25</v>
      </c>
    </row>
    <row r="543" spans="3:7" x14ac:dyDescent="0.2">
      <c r="C543" s="267">
        <v>45580</v>
      </c>
      <c r="D543" s="268" t="s">
        <v>12841</v>
      </c>
      <c r="E543" s="269"/>
      <c r="F543" s="269">
        <v>4</v>
      </c>
      <c r="G543" s="269">
        <v>50600.25</v>
      </c>
    </row>
    <row r="544" spans="3:7" x14ac:dyDescent="0.2">
      <c r="C544" s="267">
        <v>45581</v>
      </c>
      <c r="D544" s="268" t="s">
        <v>12842</v>
      </c>
      <c r="E544" s="269"/>
      <c r="F544" s="269">
        <v>50</v>
      </c>
      <c r="G544" s="269">
        <v>50650.25</v>
      </c>
    </row>
    <row r="545" spans="3:7" x14ac:dyDescent="0.2">
      <c r="C545" s="267">
        <v>45581</v>
      </c>
      <c r="D545" s="268" t="s">
        <v>12843</v>
      </c>
      <c r="E545" s="269"/>
      <c r="F545" s="269">
        <v>50</v>
      </c>
      <c r="G545" s="269">
        <v>50700.25</v>
      </c>
    </row>
    <row r="546" spans="3:7" x14ac:dyDescent="0.2">
      <c r="C546" s="267">
        <v>45581</v>
      </c>
      <c r="D546" s="268" t="s">
        <v>12844</v>
      </c>
      <c r="E546" s="269"/>
      <c r="F546" s="269">
        <v>50</v>
      </c>
      <c r="G546" s="269">
        <v>50750.25</v>
      </c>
    </row>
    <row r="547" spans="3:7" x14ac:dyDescent="0.2">
      <c r="C547" s="267">
        <v>45581</v>
      </c>
      <c r="D547" s="268" t="s">
        <v>12845</v>
      </c>
      <c r="E547" s="269"/>
      <c r="F547" s="269">
        <v>10</v>
      </c>
      <c r="G547" s="269">
        <v>50760.25</v>
      </c>
    </row>
    <row r="548" spans="3:7" x14ac:dyDescent="0.2">
      <c r="C548" s="267">
        <v>45582</v>
      </c>
      <c r="D548" s="268" t="s">
        <v>12846</v>
      </c>
      <c r="E548" s="269">
        <v>20000</v>
      </c>
      <c r="F548" s="269"/>
      <c r="G548" s="269">
        <v>30760.25</v>
      </c>
    </row>
    <row r="549" spans="3:7" x14ac:dyDescent="0.2">
      <c r="C549" s="267">
        <v>45583</v>
      </c>
      <c r="D549" s="268" t="s">
        <v>12847</v>
      </c>
      <c r="E549" s="269"/>
      <c r="F549" s="269">
        <v>4</v>
      </c>
      <c r="G549" s="269">
        <v>30764.25</v>
      </c>
    </row>
    <row r="550" spans="3:7" x14ac:dyDescent="0.2">
      <c r="C550" s="267">
        <v>45591</v>
      </c>
      <c r="D550" s="268" t="s">
        <v>12848</v>
      </c>
      <c r="E550" s="269"/>
      <c r="F550" s="269">
        <v>5</v>
      </c>
      <c r="G550" s="269">
        <v>30769.25</v>
      </c>
    </row>
    <row r="551" spans="3:7" x14ac:dyDescent="0.2">
      <c r="C551" s="267">
        <v>45592</v>
      </c>
      <c r="D551" s="268" t="s">
        <v>12849</v>
      </c>
      <c r="E551" s="269"/>
      <c r="F551" s="269">
        <v>7200</v>
      </c>
      <c r="G551" s="269">
        <v>37969.25</v>
      </c>
    </row>
    <row r="552" spans="3:7" x14ac:dyDescent="0.2">
      <c r="C552" s="267">
        <v>45594</v>
      </c>
      <c r="D552" s="268" t="s">
        <v>12850</v>
      </c>
      <c r="E552" s="269"/>
      <c r="F552" s="269">
        <v>500</v>
      </c>
      <c r="G552" s="269">
        <v>38469.25</v>
      </c>
    </row>
    <row r="553" spans="3:7" x14ac:dyDescent="0.2">
      <c r="C553" s="267">
        <v>45599</v>
      </c>
      <c r="D553" s="268" t="s">
        <v>12851</v>
      </c>
      <c r="E553" s="269"/>
      <c r="F553" s="269">
        <v>170</v>
      </c>
      <c r="G553" s="269">
        <v>38639.25</v>
      </c>
    </row>
    <row r="554" spans="3:7" x14ac:dyDescent="0.2">
      <c r="C554" s="267">
        <v>45600</v>
      </c>
      <c r="D554" s="268" t="s">
        <v>12852</v>
      </c>
      <c r="E554" s="269"/>
      <c r="F554" s="269">
        <v>215</v>
      </c>
      <c r="G554" s="269">
        <v>38854.25</v>
      </c>
    </row>
    <row r="555" spans="3:7" x14ac:dyDescent="0.2">
      <c r="C555" s="267">
        <v>45601</v>
      </c>
      <c r="D555" s="268" t="s">
        <v>12853</v>
      </c>
      <c r="E555" s="269"/>
      <c r="F555" s="269">
        <v>418</v>
      </c>
      <c r="G555" s="269">
        <v>39272.25</v>
      </c>
    </row>
    <row r="556" spans="3:7" x14ac:dyDescent="0.2">
      <c r="C556" s="267">
        <v>45604</v>
      </c>
      <c r="D556" s="268" t="s">
        <v>12854</v>
      </c>
      <c r="E556" s="269"/>
      <c r="F556" s="269">
        <v>135</v>
      </c>
      <c r="G556" s="269">
        <v>39407.25</v>
      </c>
    </row>
    <row r="557" spans="3:7" x14ac:dyDescent="0.2">
      <c r="C557" s="267">
        <v>45610</v>
      </c>
      <c r="D557" s="268" t="s">
        <v>12855</v>
      </c>
      <c r="E557" s="269">
        <v>179</v>
      </c>
      <c r="F557" s="269"/>
      <c r="G557" s="269">
        <v>39228.25</v>
      </c>
    </row>
    <row r="558" spans="3:7" x14ac:dyDescent="0.2">
      <c r="C558" s="267">
        <v>45612</v>
      </c>
      <c r="D558" s="268" t="s">
        <v>12856</v>
      </c>
      <c r="E558" s="269"/>
      <c r="F558" s="269">
        <v>5</v>
      </c>
      <c r="G558" s="269">
        <v>39233.25</v>
      </c>
    </row>
    <row r="559" spans="3:7" x14ac:dyDescent="0.2">
      <c r="C559" s="267">
        <v>45616</v>
      </c>
      <c r="D559" s="268" t="s">
        <v>12857</v>
      </c>
      <c r="E559" s="269"/>
      <c r="F559" s="269">
        <v>10</v>
      </c>
      <c r="G559" s="269">
        <v>39243.25</v>
      </c>
    </row>
    <row r="560" spans="3:7" x14ac:dyDescent="0.2">
      <c r="C560" s="267">
        <v>45616</v>
      </c>
      <c r="D560" s="268" t="s">
        <v>12858</v>
      </c>
      <c r="E560" s="269"/>
      <c r="F560" s="269">
        <v>4</v>
      </c>
      <c r="G560" s="269">
        <v>39247.25</v>
      </c>
    </row>
    <row r="561" spans="3:7" x14ac:dyDescent="0.2">
      <c r="C561" s="267">
        <v>45618</v>
      </c>
      <c r="D561" s="268" t="s">
        <v>12859</v>
      </c>
      <c r="E561" s="269"/>
      <c r="F561" s="269">
        <v>10</v>
      </c>
      <c r="G561" s="269">
        <v>39257.25</v>
      </c>
    </row>
    <row r="562" spans="3:7" x14ac:dyDescent="0.2">
      <c r="C562" s="267">
        <v>45622</v>
      </c>
      <c r="D562" s="268" t="s">
        <v>12860</v>
      </c>
      <c r="E562" s="269"/>
      <c r="F562" s="269">
        <v>5</v>
      </c>
      <c r="G562" s="269">
        <v>39262.25</v>
      </c>
    </row>
    <row r="563" spans="3:7" x14ac:dyDescent="0.2">
      <c r="C563" s="267">
        <v>45622</v>
      </c>
      <c r="D563" s="268" t="s">
        <v>12861</v>
      </c>
      <c r="E563" s="269"/>
      <c r="F563" s="269">
        <v>5</v>
      </c>
      <c r="G563" s="269">
        <v>39267.25</v>
      </c>
    </row>
    <row r="564" spans="3:7" x14ac:dyDescent="0.2">
      <c r="C564" s="267">
        <v>45622</v>
      </c>
      <c r="D564" s="268" t="s">
        <v>12862</v>
      </c>
      <c r="E564" s="269"/>
      <c r="F564" s="269">
        <v>120</v>
      </c>
      <c r="G564" s="269">
        <v>39387.25</v>
      </c>
    </row>
    <row r="565" spans="3:7" x14ac:dyDescent="0.2">
      <c r="C565" s="267">
        <v>45622</v>
      </c>
      <c r="D565" s="268" t="s">
        <v>12863</v>
      </c>
      <c r="E565" s="269">
        <v>1</v>
      </c>
      <c r="F565" s="269"/>
      <c r="G565" s="269">
        <v>39386.25</v>
      </c>
    </row>
    <row r="566" spans="3:7" x14ac:dyDescent="0.2">
      <c r="C566" s="267">
        <v>45622</v>
      </c>
      <c r="D566" s="268" t="s">
        <v>12864</v>
      </c>
      <c r="E566" s="269"/>
      <c r="F566" s="269">
        <v>5700</v>
      </c>
      <c r="G566" s="269">
        <v>45086.25</v>
      </c>
    </row>
    <row r="567" spans="3:7" x14ac:dyDescent="0.2">
      <c r="C567" s="267">
        <v>45622</v>
      </c>
      <c r="D567" s="268" t="s">
        <v>12865</v>
      </c>
      <c r="E567" s="269">
        <v>45000</v>
      </c>
      <c r="F567" s="269"/>
      <c r="G567" s="269">
        <v>86.25</v>
      </c>
    </row>
    <row r="568" spans="3:7" x14ac:dyDescent="0.2">
      <c r="C568" s="267">
        <v>45624</v>
      </c>
      <c r="D568" s="268" t="s">
        <v>12866</v>
      </c>
      <c r="E568" s="269"/>
      <c r="F568" s="269">
        <v>4</v>
      </c>
      <c r="G568" s="269">
        <v>90.25</v>
      </c>
    </row>
    <row r="569" spans="3:7" x14ac:dyDescent="0.2">
      <c r="C569" s="267">
        <v>45627</v>
      </c>
      <c r="D569" s="268" t="s">
        <v>12867</v>
      </c>
      <c r="E569" s="269"/>
      <c r="F569" s="269">
        <v>5000</v>
      </c>
      <c r="G569" s="269">
        <v>5090.25</v>
      </c>
    </row>
    <row r="570" spans="3:7" x14ac:dyDescent="0.2">
      <c r="C570" s="267">
        <v>45627</v>
      </c>
      <c r="D570" s="268" t="s">
        <v>12868</v>
      </c>
      <c r="E570" s="269">
        <v>5000</v>
      </c>
      <c r="F570" s="269"/>
      <c r="G570" s="269">
        <v>90.25</v>
      </c>
    </row>
    <row r="571" spans="3:7" x14ac:dyDescent="0.2">
      <c r="C571" s="267">
        <v>45628</v>
      </c>
      <c r="D571" s="268" t="s">
        <v>12869</v>
      </c>
      <c r="E571" s="269"/>
      <c r="F571" s="269">
        <v>4</v>
      </c>
      <c r="G571" s="269">
        <v>94.25</v>
      </c>
    </row>
    <row r="572" spans="3:7" x14ac:dyDescent="0.2">
      <c r="C572" s="267">
        <v>45631</v>
      </c>
      <c r="D572" s="268" t="s">
        <v>12870</v>
      </c>
      <c r="E572" s="269"/>
      <c r="F572" s="269">
        <v>10</v>
      </c>
      <c r="G572" s="269">
        <v>104.25</v>
      </c>
    </row>
    <row r="573" spans="3:7" x14ac:dyDescent="0.2">
      <c r="C573" s="267">
        <v>45638</v>
      </c>
      <c r="D573" s="268" t="s">
        <v>12871</v>
      </c>
      <c r="E573" s="269"/>
      <c r="F573" s="269">
        <v>1402.25</v>
      </c>
      <c r="G573" s="269">
        <v>1506.5</v>
      </c>
    </row>
    <row r="574" spans="3:7" x14ac:dyDescent="0.2">
      <c r="C574" s="267">
        <v>45638</v>
      </c>
      <c r="D574" s="268" t="s">
        <v>12872</v>
      </c>
      <c r="E574" s="269">
        <v>1403.19</v>
      </c>
      <c r="F574" s="269"/>
      <c r="G574" s="269">
        <v>103.31</v>
      </c>
    </row>
    <row r="575" spans="3:7" x14ac:dyDescent="0.2">
      <c r="C575" s="267">
        <v>45638</v>
      </c>
      <c r="D575" s="268" t="s">
        <v>12873</v>
      </c>
      <c r="E575" s="269"/>
      <c r="F575" s="269">
        <v>1404</v>
      </c>
      <c r="G575" s="269">
        <v>1507.31</v>
      </c>
    </row>
    <row r="576" spans="3:7" x14ac:dyDescent="0.2">
      <c r="C576" s="267">
        <v>45638</v>
      </c>
      <c r="D576" s="268" t="s">
        <v>12874</v>
      </c>
      <c r="E576" s="269">
        <v>1403.19</v>
      </c>
      <c r="F576" s="269"/>
      <c r="G576" s="269">
        <v>104.12</v>
      </c>
    </row>
    <row r="577" spans="3:7" x14ac:dyDescent="0.2">
      <c r="C577" s="267">
        <v>45638</v>
      </c>
      <c r="D577" s="268" t="s">
        <v>12875</v>
      </c>
      <c r="E577" s="269"/>
      <c r="F577" s="269">
        <v>1404</v>
      </c>
      <c r="G577" s="269">
        <v>1508.12</v>
      </c>
    </row>
    <row r="578" spans="3:7" x14ac:dyDescent="0.2">
      <c r="C578" s="267">
        <v>45638</v>
      </c>
      <c r="D578" s="268" t="s">
        <v>12876</v>
      </c>
      <c r="E578" s="269">
        <v>1403.19</v>
      </c>
      <c r="F578" s="269"/>
      <c r="G578" s="269">
        <v>104.93</v>
      </c>
    </row>
    <row r="579" spans="3:7" x14ac:dyDescent="0.2">
      <c r="C579" s="267">
        <v>45638</v>
      </c>
      <c r="D579" s="268" t="s">
        <v>12877</v>
      </c>
      <c r="E579" s="269"/>
      <c r="F579" s="269">
        <v>1404</v>
      </c>
      <c r="G579" s="269">
        <v>1508.93</v>
      </c>
    </row>
    <row r="580" spans="3:7" x14ac:dyDescent="0.2">
      <c r="C580" s="267">
        <v>45638</v>
      </c>
      <c r="D580" s="268" t="s">
        <v>12878</v>
      </c>
      <c r="E580" s="269">
        <v>1403.19</v>
      </c>
      <c r="F580" s="269"/>
      <c r="G580" s="269">
        <v>105.74</v>
      </c>
    </row>
    <row r="581" spans="3:7" x14ac:dyDescent="0.2">
      <c r="C581" s="267">
        <v>45638</v>
      </c>
      <c r="D581" s="268" t="s">
        <v>12879</v>
      </c>
      <c r="E581" s="269"/>
      <c r="F581" s="269">
        <v>1404</v>
      </c>
      <c r="G581" s="269">
        <v>1509.74</v>
      </c>
    </row>
    <row r="582" spans="3:7" x14ac:dyDescent="0.2">
      <c r="C582" s="267">
        <v>45638</v>
      </c>
      <c r="D582" s="268" t="s">
        <v>12880</v>
      </c>
      <c r="E582" s="269">
        <v>1403.19</v>
      </c>
      <c r="F582" s="269"/>
      <c r="G582" s="269">
        <v>106.55</v>
      </c>
    </row>
    <row r="583" spans="3:7" x14ac:dyDescent="0.2">
      <c r="C583" s="267">
        <v>45638</v>
      </c>
      <c r="D583" s="268" t="s">
        <v>12881</v>
      </c>
      <c r="E583" s="269"/>
      <c r="F583" s="269">
        <v>1404</v>
      </c>
      <c r="G583" s="269">
        <v>1510.55</v>
      </c>
    </row>
    <row r="584" spans="3:7" x14ac:dyDescent="0.2">
      <c r="C584" s="267">
        <v>45638</v>
      </c>
      <c r="D584" s="268" t="s">
        <v>12882</v>
      </c>
      <c r="E584" s="269">
        <v>1403.19</v>
      </c>
      <c r="F584" s="269"/>
      <c r="G584" s="269">
        <v>107.36</v>
      </c>
    </row>
    <row r="585" spans="3:7" x14ac:dyDescent="0.2">
      <c r="C585" s="267">
        <v>45638</v>
      </c>
      <c r="D585" s="268" t="s">
        <v>12883</v>
      </c>
      <c r="E585" s="269"/>
      <c r="F585" s="269">
        <v>1404</v>
      </c>
      <c r="G585" s="269">
        <v>1511.36</v>
      </c>
    </row>
    <row r="586" spans="3:7" x14ac:dyDescent="0.2">
      <c r="C586" s="267">
        <v>45638</v>
      </c>
      <c r="D586" s="268" t="s">
        <v>12884</v>
      </c>
      <c r="E586" s="269">
        <v>1403.19</v>
      </c>
      <c r="F586" s="269"/>
      <c r="G586" s="269">
        <v>108.17</v>
      </c>
    </row>
    <row r="587" spans="3:7" x14ac:dyDescent="0.2">
      <c r="C587" s="267">
        <v>45638</v>
      </c>
      <c r="D587" s="268" t="s">
        <v>12885</v>
      </c>
      <c r="E587" s="269"/>
      <c r="F587" s="269">
        <v>1404</v>
      </c>
      <c r="G587" s="269">
        <v>1512.17</v>
      </c>
    </row>
    <row r="588" spans="3:7" x14ac:dyDescent="0.2">
      <c r="C588" s="267">
        <v>45638</v>
      </c>
      <c r="D588" s="268" t="s">
        <v>12886</v>
      </c>
      <c r="E588" s="269">
        <v>1403.19</v>
      </c>
      <c r="F588" s="269"/>
      <c r="G588" s="269">
        <v>108.98</v>
      </c>
    </row>
    <row r="589" spans="3:7" x14ac:dyDescent="0.2">
      <c r="C589" s="267">
        <v>45639</v>
      </c>
      <c r="D589" s="268" t="s">
        <v>12887</v>
      </c>
      <c r="E589" s="269"/>
      <c r="F589" s="269">
        <v>79</v>
      </c>
      <c r="G589" s="269">
        <v>187.98</v>
      </c>
    </row>
    <row r="590" spans="3:7" x14ac:dyDescent="0.2">
      <c r="C590" s="267">
        <v>45640</v>
      </c>
      <c r="D590" s="268" t="s">
        <v>12888</v>
      </c>
      <c r="E590" s="269">
        <v>179</v>
      </c>
      <c r="F590" s="269"/>
      <c r="G590" s="269">
        <v>8.98</v>
      </c>
    </row>
    <row r="591" spans="3:7" x14ac:dyDescent="0.2">
      <c r="C591" s="267">
        <v>45657</v>
      </c>
      <c r="D591" s="268" t="s">
        <v>12889</v>
      </c>
      <c r="E591" s="269"/>
      <c r="F591" s="269">
        <v>109</v>
      </c>
      <c r="G591" s="269">
        <v>117.98</v>
      </c>
    </row>
    <row r="592" spans="3:7" x14ac:dyDescent="0.2">
      <c r="C592" s="267">
        <v>45667</v>
      </c>
      <c r="D592" s="268" t="s">
        <v>12890</v>
      </c>
      <c r="E592" s="269"/>
      <c r="F592" s="269">
        <v>915</v>
      </c>
      <c r="G592" s="269">
        <v>1032.98</v>
      </c>
    </row>
    <row r="593" spans="3:7" x14ac:dyDescent="0.2">
      <c r="C593" s="267">
        <v>45667</v>
      </c>
      <c r="D593" s="268" t="s">
        <v>12891</v>
      </c>
      <c r="E593" s="269"/>
      <c r="F593" s="269">
        <v>3040</v>
      </c>
      <c r="G593" s="269">
        <v>4072.98</v>
      </c>
    </row>
    <row r="594" spans="3:7" x14ac:dyDescent="0.2">
      <c r="C594" s="267">
        <v>45668</v>
      </c>
      <c r="D594" s="268" t="s">
        <v>12892</v>
      </c>
      <c r="E594" s="269"/>
      <c r="F594" s="269">
        <v>2000</v>
      </c>
      <c r="G594" s="269">
        <v>6072.98</v>
      </c>
    </row>
    <row r="595" spans="3:7" x14ac:dyDescent="0.2">
      <c r="C595" s="267">
        <v>45668</v>
      </c>
      <c r="D595" s="268" t="s">
        <v>12893</v>
      </c>
      <c r="E595" s="269"/>
      <c r="F595" s="269">
        <v>4350</v>
      </c>
      <c r="G595" s="269">
        <v>10422.98</v>
      </c>
    </row>
    <row r="596" spans="3:7" x14ac:dyDescent="0.2">
      <c r="C596" s="267">
        <v>45668</v>
      </c>
      <c r="D596" s="268" t="s">
        <v>12894</v>
      </c>
      <c r="E596" s="269"/>
      <c r="F596" s="269">
        <v>2040</v>
      </c>
      <c r="G596" s="269">
        <v>12462.98</v>
      </c>
    </row>
    <row r="597" spans="3:7" x14ac:dyDescent="0.2">
      <c r="C597" s="267">
        <v>45668</v>
      </c>
      <c r="D597" s="268" t="s">
        <v>12895</v>
      </c>
      <c r="E597" s="269"/>
      <c r="F597" s="269">
        <v>3270</v>
      </c>
      <c r="G597" s="269">
        <v>15732.98</v>
      </c>
    </row>
    <row r="598" spans="3:7" x14ac:dyDescent="0.2">
      <c r="C598" s="267">
        <v>45671</v>
      </c>
      <c r="D598" s="268" t="s">
        <v>12896</v>
      </c>
      <c r="E598" s="269">
        <v>179</v>
      </c>
      <c r="F598" s="269"/>
      <c r="G598" s="269">
        <v>15553.98</v>
      </c>
    </row>
    <row r="599" spans="3:7" x14ac:dyDescent="0.2">
      <c r="C599" s="267">
        <v>45671</v>
      </c>
      <c r="D599" s="268" t="s">
        <v>12897</v>
      </c>
      <c r="E599" s="269"/>
      <c r="F599" s="269">
        <v>2970</v>
      </c>
      <c r="G599" s="269">
        <v>18523.98</v>
      </c>
    </row>
    <row r="600" spans="3:7" x14ac:dyDescent="0.2">
      <c r="C600" s="267">
        <v>45672</v>
      </c>
      <c r="D600" s="268" t="s">
        <v>12898</v>
      </c>
      <c r="E600" s="269"/>
      <c r="F600" s="269">
        <v>2650</v>
      </c>
      <c r="G600" s="269">
        <v>21173.98</v>
      </c>
    </row>
    <row r="601" spans="3:7" x14ac:dyDescent="0.2">
      <c r="C601" s="267">
        <v>45672</v>
      </c>
      <c r="D601" s="268" t="s">
        <v>12899</v>
      </c>
      <c r="E601" s="269"/>
      <c r="F601" s="269">
        <v>5200</v>
      </c>
      <c r="G601" s="269">
        <v>26373.98</v>
      </c>
    </row>
    <row r="602" spans="3:7" x14ac:dyDescent="0.2">
      <c r="C602" s="267">
        <v>45674</v>
      </c>
      <c r="D602" s="268" t="s">
        <v>12900</v>
      </c>
      <c r="E602" s="269"/>
      <c r="F602" s="269">
        <v>1</v>
      </c>
      <c r="G602" s="269">
        <v>26374.98</v>
      </c>
    </row>
    <row r="603" spans="3:7" x14ac:dyDescent="0.2">
      <c r="C603" s="267">
        <v>45676</v>
      </c>
      <c r="D603" s="268" t="s">
        <v>12901</v>
      </c>
      <c r="E603" s="269">
        <v>20000</v>
      </c>
      <c r="F603" s="269"/>
      <c r="G603" s="269">
        <v>6374.98</v>
      </c>
    </row>
    <row r="604" spans="3:7" x14ac:dyDescent="0.2">
      <c r="C604" s="267">
        <v>45677</v>
      </c>
      <c r="D604" s="268" t="s">
        <v>12902</v>
      </c>
      <c r="E604" s="269">
        <v>1748.91</v>
      </c>
      <c r="F604" s="269"/>
      <c r="G604" s="269">
        <v>4626.07</v>
      </c>
    </row>
    <row r="605" spans="3:7" x14ac:dyDescent="0.2">
      <c r="C605" s="267">
        <v>45678</v>
      </c>
      <c r="D605" s="268" t="s">
        <v>12903</v>
      </c>
      <c r="E605" s="269">
        <v>3536.46</v>
      </c>
      <c r="F605" s="269"/>
      <c r="G605" s="269">
        <v>1089.6099999999999</v>
      </c>
    </row>
    <row r="606" spans="3:7" x14ac:dyDescent="0.2">
      <c r="C606" s="267">
        <v>45681</v>
      </c>
      <c r="D606" s="268" t="s">
        <v>12904</v>
      </c>
      <c r="E606" s="269"/>
      <c r="F606" s="269">
        <v>2000</v>
      </c>
      <c r="G606" s="269">
        <v>3089.61</v>
      </c>
    </row>
    <row r="607" spans="3:7" x14ac:dyDescent="0.2">
      <c r="C607" s="267">
        <v>45685</v>
      </c>
      <c r="D607" s="268" t="s">
        <v>12905</v>
      </c>
      <c r="E607" s="269"/>
      <c r="F607" s="269">
        <v>798</v>
      </c>
      <c r="G607" s="269">
        <v>3887.61</v>
      </c>
    </row>
    <row r="608" spans="3:7" x14ac:dyDescent="0.2">
      <c r="C608" s="267">
        <v>45686</v>
      </c>
      <c r="D608" s="268" t="s">
        <v>12906</v>
      </c>
      <c r="E608" s="269"/>
      <c r="F608" s="269">
        <v>899</v>
      </c>
      <c r="G608" s="269">
        <v>4786.6099999999997</v>
      </c>
    </row>
    <row r="609" spans="3:7" x14ac:dyDescent="0.2">
      <c r="C609" s="267">
        <v>45686</v>
      </c>
      <c r="D609" s="268" t="s">
        <v>12907</v>
      </c>
      <c r="E609" s="269"/>
      <c r="F609" s="269">
        <v>4</v>
      </c>
      <c r="G609" s="269">
        <v>4790.6099999999997</v>
      </c>
    </row>
    <row r="610" spans="3:7" x14ac:dyDescent="0.2">
      <c r="C610" s="267">
        <v>45687</v>
      </c>
      <c r="D610" s="268" t="s">
        <v>12908</v>
      </c>
      <c r="E610" s="269"/>
      <c r="F610" s="269">
        <v>245</v>
      </c>
      <c r="G610" s="269">
        <v>5035.6099999999997</v>
      </c>
    </row>
    <row r="611" spans="3:7" x14ac:dyDescent="0.2">
      <c r="C611" s="267">
        <v>45687</v>
      </c>
      <c r="D611" s="268" t="s">
        <v>12909</v>
      </c>
      <c r="E611" s="269"/>
      <c r="F611" s="269">
        <v>413</v>
      </c>
      <c r="G611" s="269">
        <v>5448.61</v>
      </c>
    </row>
    <row r="612" spans="3:7" x14ac:dyDescent="0.2">
      <c r="C612" s="267">
        <v>45687</v>
      </c>
      <c r="D612" s="268" t="s">
        <v>12910</v>
      </c>
      <c r="E612" s="269"/>
      <c r="F612" s="269">
        <v>5</v>
      </c>
      <c r="G612" s="269">
        <v>5453.61</v>
      </c>
    </row>
    <row r="613" spans="3:7" x14ac:dyDescent="0.2">
      <c r="C613" s="267">
        <v>45687</v>
      </c>
      <c r="D613" s="268" t="s">
        <v>12911</v>
      </c>
      <c r="E613" s="269"/>
      <c r="F613" s="269">
        <v>400</v>
      </c>
      <c r="G613" s="269">
        <v>5853.61</v>
      </c>
    </row>
    <row r="614" spans="3:7" x14ac:dyDescent="0.2">
      <c r="C614" s="267">
        <v>45688</v>
      </c>
      <c r="D614" s="268" t="s">
        <v>12912</v>
      </c>
      <c r="E614" s="269"/>
      <c r="F614" s="269">
        <v>2271</v>
      </c>
      <c r="G614" s="269">
        <v>8124.61</v>
      </c>
    </row>
    <row r="615" spans="3:7" x14ac:dyDescent="0.2">
      <c r="C615" s="267">
        <v>45691</v>
      </c>
      <c r="D615" s="268" t="s">
        <v>12913</v>
      </c>
      <c r="E615" s="269">
        <v>899</v>
      </c>
      <c r="F615" s="269"/>
      <c r="G615" s="269">
        <v>7225.61</v>
      </c>
    </row>
    <row r="616" spans="3:7" x14ac:dyDescent="0.2">
      <c r="C616" s="267">
        <v>45691</v>
      </c>
      <c r="D616" s="268" t="s">
        <v>12914</v>
      </c>
      <c r="E616" s="269">
        <v>2142.9</v>
      </c>
      <c r="F616" s="269"/>
      <c r="G616" s="269">
        <v>5082.71</v>
      </c>
    </row>
    <row r="617" spans="3:7" x14ac:dyDescent="0.2">
      <c r="C617" s="267">
        <v>45691</v>
      </c>
      <c r="D617" s="268" t="s">
        <v>12915</v>
      </c>
      <c r="E617" s="269">
        <v>393</v>
      </c>
      <c r="F617" s="269"/>
      <c r="G617" s="269">
        <v>4689.71</v>
      </c>
    </row>
    <row r="618" spans="3:7" x14ac:dyDescent="0.2">
      <c r="C618" s="267">
        <v>45691</v>
      </c>
      <c r="D618" s="268" t="s">
        <v>12916</v>
      </c>
      <c r="E618" s="269">
        <v>219</v>
      </c>
      <c r="F618" s="269"/>
      <c r="G618" s="269">
        <v>4470.71</v>
      </c>
    </row>
    <row r="619" spans="3:7" x14ac:dyDescent="0.2">
      <c r="C619" s="267">
        <v>45691</v>
      </c>
      <c r="D619" s="268" t="s">
        <v>12917</v>
      </c>
      <c r="E619" s="269">
        <v>1186</v>
      </c>
      <c r="F619" s="269"/>
      <c r="G619" s="269">
        <v>3284.71</v>
      </c>
    </row>
    <row r="620" spans="3:7" x14ac:dyDescent="0.2">
      <c r="C620" s="267">
        <v>45691</v>
      </c>
      <c r="D620" s="268" t="s">
        <v>12918</v>
      </c>
      <c r="E620" s="269">
        <v>468.15</v>
      </c>
      <c r="F620" s="269"/>
      <c r="G620" s="269">
        <v>2816.56</v>
      </c>
    </row>
    <row r="621" spans="3:7" x14ac:dyDescent="0.2">
      <c r="C621" s="267">
        <v>45692</v>
      </c>
      <c r="D621" s="268" t="s">
        <v>12919</v>
      </c>
      <c r="E621" s="269"/>
      <c r="F621" s="269">
        <v>4</v>
      </c>
      <c r="G621" s="269">
        <v>2820.56</v>
      </c>
    </row>
    <row r="622" spans="3:7" x14ac:dyDescent="0.2">
      <c r="C622" s="267">
        <v>45692</v>
      </c>
      <c r="D622" s="268" t="s">
        <v>12920</v>
      </c>
      <c r="E622" s="269">
        <v>318</v>
      </c>
      <c r="F622" s="269"/>
      <c r="G622" s="269">
        <v>2502.56</v>
      </c>
    </row>
    <row r="623" spans="3:7" x14ac:dyDescent="0.2">
      <c r="C623" s="267">
        <v>45693</v>
      </c>
      <c r="D623" s="268" t="s">
        <v>12921</v>
      </c>
      <c r="E623" s="269">
        <v>20</v>
      </c>
      <c r="F623" s="269"/>
      <c r="G623" s="269">
        <v>2482.56</v>
      </c>
    </row>
    <row r="624" spans="3:7" x14ac:dyDescent="0.2">
      <c r="C624" s="267">
        <v>45693</v>
      </c>
      <c r="D624" s="268" t="s">
        <v>12922</v>
      </c>
      <c r="E624" s="269">
        <v>2247</v>
      </c>
      <c r="F624" s="269"/>
      <c r="G624" s="269">
        <v>235.56</v>
      </c>
    </row>
    <row r="625" spans="3:7" x14ac:dyDescent="0.2">
      <c r="C625" s="267">
        <v>45693</v>
      </c>
      <c r="D625" s="268" t="s">
        <v>12923</v>
      </c>
      <c r="E625" s="269"/>
      <c r="F625" s="269">
        <v>100</v>
      </c>
      <c r="G625" s="269">
        <v>335.56</v>
      </c>
    </row>
    <row r="626" spans="3:7" x14ac:dyDescent="0.2">
      <c r="C626" s="267">
        <v>45693</v>
      </c>
      <c r="D626" s="268" t="s">
        <v>12924</v>
      </c>
      <c r="E626" s="269">
        <v>330</v>
      </c>
      <c r="F626" s="269"/>
      <c r="G626" s="269">
        <v>5.56</v>
      </c>
    </row>
    <row r="627" spans="3:7" x14ac:dyDescent="0.2">
      <c r="C627" s="267">
        <v>45694</v>
      </c>
      <c r="D627" s="268" t="s">
        <v>12925</v>
      </c>
      <c r="E627" s="269"/>
      <c r="F627" s="269">
        <v>5</v>
      </c>
      <c r="G627" s="269">
        <v>10.56</v>
      </c>
    </row>
    <row r="628" spans="3:7" x14ac:dyDescent="0.2">
      <c r="C628" s="267">
        <v>45700</v>
      </c>
      <c r="D628" s="268" t="s">
        <v>12926</v>
      </c>
      <c r="E628" s="269"/>
      <c r="F628" s="269">
        <v>6.46</v>
      </c>
      <c r="G628" s="269">
        <v>17.02</v>
      </c>
    </row>
    <row r="629" spans="3:7" x14ac:dyDescent="0.2">
      <c r="C629" s="267">
        <v>45702</v>
      </c>
      <c r="D629" s="268" t="s">
        <v>12927</v>
      </c>
      <c r="E629" s="269"/>
      <c r="F629" s="269">
        <v>250</v>
      </c>
      <c r="G629" s="269">
        <v>267.02</v>
      </c>
    </row>
    <row r="630" spans="3:7" x14ac:dyDescent="0.2">
      <c r="C630" s="267">
        <v>45704</v>
      </c>
      <c r="D630" s="268" t="s">
        <v>12928</v>
      </c>
      <c r="E630" s="269">
        <v>179</v>
      </c>
      <c r="F630" s="269"/>
      <c r="G630" s="269">
        <v>88.02</v>
      </c>
    </row>
    <row r="631" spans="3:7" x14ac:dyDescent="0.2">
      <c r="C631" s="267">
        <v>45704</v>
      </c>
      <c r="D631" s="268" t="s">
        <v>12929</v>
      </c>
      <c r="E631" s="269"/>
      <c r="F631" s="269">
        <v>10</v>
      </c>
      <c r="G631" s="269">
        <v>98.02</v>
      </c>
    </row>
    <row r="632" spans="3:7" x14ac:dyDescent="0.2">
      <c r="C632" s="267">
        <v>45711</v>
      </c>
      <c r="D632" s="268" t="s">
        <v>12930</v>
      </c>
      <c r="E632" s="269"/>
      <c r="F632" s="269">
        <v>1200</v>
      </c>
      <c r="G632" s="269">
        <v>1298.02</v>
      </c>
    </row>
    <row r="633" spans="3:7" x14ac:dyDescent="0.2">
      <c r="C633" s="267">
        <v>45715</v>
      </c>
      <c r="D633" s="268" t="s">
        <v>12931</v>
      </c>
      <c r="E633" s="269"/>
      <c r="F633" s="269">
        <v>4</v>
      </c>
      <c r="G633" s="269">
        <v>1302.02</v>
      </c>
    </row>
    <row r="634" spans="3:7" x14ac:dyDescent="0.2">
      <c r="C634" s="267">
        <v>45716</v>
      </c>
      <c r="D634" s="268" t="s">
        <v>12932</v>
      </c>
      <c r="E634" s="269"/>
      <c r="F634" s="269">
        <v>142</v>
      </c>
      <c r="G634" s="269">
        <v>1444.02</v>
      </c>
    </row>
    <row r="635" spans="3:7" x14ac:dyDescent="0.2">
      <c r="C635" s="267">
        <v>45718</v>
      </c>
      <c r="D635" s="268" t="s">
        <v>12933</v>
      </c>
      <c r="E635" s="269"/>
      <c r="F635" s="269">
        <v>5</v>
      </c>
      <c r="G635" s="269">
        <v>1449.02</v>
      </c>
    </row>
    <row r="636" spans="3:7" x14ac:dyDescent="0.2">
      <c r="C636" s="267">
        <v>45718</v>
      </c>
      <c r="D636" s="268" t="s">
        <v>12934</v>
      </c>
      <c r="E636" s="269"/>
      <c r="F636" s="269">
        <v>294</v>
      </c>
      <c r="G636" s="269">
        <v>1743.02</v>
      </c>
    </row>
    <row r="637" spans="3:7" x14ac:dyDescent="0.2">
      <c r="C637" s="267">
        <v>45718</v>
      </c>
      <c r="D637" s="268" t="s">
        <v>12935</v>
      </c>
      <c r="E637" s="269"/>
      <c r="F637" s="269">
        <v>45</v>
      </c>
      <c r="G637" s="269">
        <v>1788.02</v>
      </c>
    </row>
    <row r="638" spans="3:7" x14ac:dyDescent="0.2">
      <c r="C638" s="267">
        <v>45719</v>
      </c>
      <c r="D638" s="268" t="s">
        <v>12936</v>
      </c>
      <c r="E638" s="269">
        <v>53</v>
      </c>
      <c r="F638" s="269"/>
      <c r="G638" s="269">
        <v>1735.02</v>
      </c>
    </row>
    <row r="639" spans="3:7" x14ac:dyDescent="0.2">
      <c r="C639" s="267">
        <v>45721</v>
      </c>
      <c r="D639" s="268" t="s">
        <v>12937</v>
      </c>
      <c r="E639" s="269"/>
      <c r="F639" s="269">
        <v>4</v>
      </c>
      <c r="G639" s="269">
        <v>1739.02</v>
      </c>
    </row>
    <row r="640" spans="3:7" x14ac:dyDescent="0.2">
      <c r="C640" s="267">
        <v>45723</v>
      </c>
      <c r="D640" s="268" t="s">
        <v>12938</v>
      </c>
      <c r="E640" s="269"/>
      <c r="F640" s="269">
        <v>10</v>
      </c>
      <c r="G640" s="269">
        <v>1749.02</v>
      </c>
    </row>
    <row r="641" spans="3:7" x14ac:dyDescent="0.2">
      <c r="C641" s="267">
        <v>45724</v>
      </c>
      <c r="D641" s="268" t="s">
        <v>12939</v>
      </c>
      <c r="E641" s="269"/>
      <c r="F641" s="269">
        <v>10</v>
      </c>
      <c r="G641" s="269">
        <v>1759.02</v>
      </c>
    </row>
    <row r="642" spans="3:7" x14ac:dyDescent="0.2">
      <c r="C642" s="267">
        <v>45726</v>
      </c>
      <c r="D642" s="268" t="s">
        <v>12940</v>
      </c>
      <c r="E642" s="269"/>
      <c r="F642" s="269">
        <v>10000</v>
      </c>
      <c r="G642" s="269">
        <v>11759.02</v>
      </c>
    </row>
    <row r="643" spans="3:7" x14ac:dyDescent="0.2">
      <c r="C643" s="267">
        <v>45729</v>
      </c>
      <c r="D643" s="268" t="s">
        <v>12941</v>
      </c>
      <c r="E643" s="269">
        <v>8140</v>
      </c>
      <c r="F643" s="269"/>
      <c r="G643" s="269">
        <v>3619.02</v>
      </c>
    </row>
    <row r="644" spans="3:7" x14ac:dyDescent="0.2">
      <c r="C644" s="267">
        <v>45730</v>
      </c>
      <c r="D644" s="268" t="s">
        <v>12942</v>
      </c>
      <c r="E644" s="269">
        <v>179</v>
      </c>
      <c r="F644" s="269"/>
      <c r="G644" s="269">
        <v>3440.02</v>
      </c>
    </row>
    <row r="645" spans="3:7" x14ac:dyDescent="0.2">
      <c r="C645" s="267">
        <v>45735</v>
      </c>
      <c r="D645" s="268" t="s">
        <v>12943</v>
      </c>
      <c r="E645" s="269"/>
      <c r="F645" s="269">
        <v>10</v>
      </c>
      <c r="G645" s="269">
        <v>3450.02</v>
      </c>
    </row>
    <row r="646" spans="3:7" x14ac:dyDescent="0.2">
      <c r="C646" s="267">
        <v>45738</v>
      </c>
      <c r="D646" s="268" t="s">
        <v>12944</v>
      </c>
      <c r="E646" s="269"/>
      <c r="F646" s="269">
        <v>2699</v>
      </c>
      <c r="G646" s="269">
        <v>6149.02</v>
      </c>
    </row>
    <row r="647" spans="3:7" x14ac:dyDescent="0.2">
      <c r="C647" s="267">
        <v>45743</v>
      </c>
      <c r="D647" s="268" t="s">
        <v>12945</v>
      </c>
      <c r="E647" s="269"/>
      <c r="F647" s="269">
        <v>10</v>
      </c>
      <c r="G647" s="269">
        <v>6159.02</v>
      </c>
    </row>
    <row r="648" spans="3:7" x14ac:dyDescent="0.2">
      <c r="C648" s="267">
        <v>45744</v>
      </c>
      <c r="D648" s="268" t="s">
        <v>12946</v>
      </c>
      <c r="E648" s="269">
        <v>295</v>
      </c>
      <c r="F648" s="269"/>
      <c r="G648" s="269">
        <v>5864.02</v>
      </c>
    </row>
    <row r="649" spans="3:7" x14ac:dyDescent="0.2">
      <c r="C649" s="267">
        <v>45745</v>
      </c>
      <c r="D649" s="268" t="s">
        <v>12947</v>
      </c>
      <c r="E649" s="269">
        <v>130.25</v>
      </c>
      <c r="F649" s="269"/>
      <c r="G649" s="269">
        <v>5733.77</v>
      </c>
    </row>
    <row r="650" spans="3:7" x14ac:dyDescent="0.2">
      <c r="C650" s="267">
        <v>45746</v>
      </c>
      <c r="D650" s="268" t="s">
        <v>12948</v>
      </c>
      <c r="E650" s="269"/>
      <c r="F650" s="269">
        <v>125</v>
      </c>
      <c r="G650" s="269">
        <v>5858.77</v>
      </c>
    </row>
    <row r="651" spans="3:7" x14ac:dyDescent="0.2">
      <c r="C651" s="267">
        <v>45747</v>
      </c>
      <c r="D651" s="268" t="s">
        <v>12949</v>
      </c>
      <c r="E651" s="269"/>
      <c r="F651" s="269">
        <v>19</v>
      </c>
      <c r="G651" s="269">
        <v>5877.77</v>
      </c>
    </row>
    <row r="652" spans="3:7" x14ac:dyDescent="0.2">
      <c r="C652" s="267">
        <v>45751</v>
      </c>
      <c r="D652" s="268" t="s">
        <v>12950</v>
      </c>
      <c r="E652" s="269">
        <v>248.99</v>
      </c>
      <c r="F652" s="269"/>
      <c r="G652" s="269">
        <v>5628.78</v>
      </c>
    </row>
    <row r="653" spans="3:7" x14ac:dyDescent="0.2">
      <c r="C653" s="267">
        <v>45751</v>
      </c>
      <c r="D653" s="268" t="s">
        <v>12951</v>
      </c>
      <c r="E653" s="269">
        <v>29.47</v>
      </c>
      <c r="F653" s="269"/>
      <c r="G653" s="269">
        <v>5599.31</v>
      </c>
    </row>
    <row r="654" spans="3:7" x14ac:dyDescent="0.2">
      <c r="C654" s="267">
        <v>45753</v>
      </c>
      <c r="D654" s="268" t="s">
        <v>12952</v>
      </c>
      <c r="E654" s="269"/>
      <c r="F654" s="269">
        <v>1439</v>
      </c>
      <c r="G654" s="269">
        <v>7038.31</v>
      </c>
    </row>
    <row r="655" spans="3:7" x14ac:dyDescent="0.2">
      <c r="C655" s="267">
        <v>45755</v>
      </c>
      <c r="D655" s="268" t="s">
        <v>12953</v>
      </c>
      <c r="E655" s="269"/>
      <c r="F655" s="269">
        <v>900</v>
      </c>
      <c r="G655" s="269">
        <v>7938.31</v>
      </c>
    </row>
    <row r="656" spans="3:7" x14ac:dyDescent="0.2">
      <c r="C656" s="267">
        <v>45755</v>
      </c>
      <c r="D656" s="268" t="s">
        <v>12954</v>
      </c>
      <c r="E656" s="269">
        <v>1727</v>
      </c>
      <c r="F656" s="269"/>
      <c r="G656" s="269">
        <v>6211.31</v>
      </c>
    </row>
    <row r="657" spans="3:7" x14ac:dyDescent="0.2">
      <c r="C657" s="267">
        <v>45755</v>
      </c>
      <c r="D657" s="268" t="s">
        <v>12955</v>
      </c>
      <c r="E657" s="269">
        <v>6211.31</v>
      </c>
      <c r="F657" s="269"/>
      <c r="G657" s="269">
        <v>0</v>
      </c>
    </row>
    <row r="658" spans="3:7" x14ac:dyDescent="0.2">
      <c r="C658" s="267">
        <v>45755</v>
      </c>
      <c r="D658" s="268" t="s">
        <v>12956</v>
      </c>
      <c r="E658" s="269"/>
      <c r="F658" s="269">
        <v>10</v>
      </c>
      <c r="G658" s="269">
        <v>10</v>
      </c>
    </row>
    <row r="659" spans="3:7" x14ac:dyDescent="0.2">
      <c r="C659" s="267">
        <v>45757</v>
      </c>
      <c r="D659" s="268" t="s">
        <v>12957</v>
      </c>
      <c r="E659" s="269"/>
      <c r="F659" s="269">
        <v>21000</v>
      </c>
      <c r="G659" s="269">
        <v>21010</v>
      </c>
    </row>
    <row r="660" spans="3:7" x14ac:dyDescent="0.2">
      <c r="C660" s="267">
        <v>45757</v>
      </c>
      <c r="D660" s="268" t="s">
        <v>12958</v>
      </c>
      <c r="E660" s="269"/>
      <c r="F660" s="269">
        <v>9000</v>
      </c>
      <c r="G660" s="269">
        <v>30010</v>
      </c>
    </row>
    <row r="661" spans="3:7" x14ac:dyDescent="0.2">
      <c r="C661" s="267">
        <v>45760</v>
      </c>
      <c r="D661" s="268" t="s">
        <v>12959</v>
      </c>
      <c r="E661" s="269"/>
      <c r="F661" s="269">
        <v>21000</v>
      </c>
      <c r="G661" s="269">
        <v>51010</v>
      </c>
    </row>
    <row r="662" spans="3:7" x14ac:dyDescent="0.2">
      <c r="C662" s="267">
        <v>45760</v>
      </c>
      <c r="D662" s="268" t="s">
        <v>12960</v>
      </c>
      <c r="E662" s="269">
        <v>50000</v>
      </c>
      <c r="F662" s="269"/>
      <c r="G662" s="269">
        <v>1010</v>
      </c>
    </row>
    <row r="663" spans="3:7" x14ac:dyDescent="0.2">
      <c r="C663" s="267">
        <v>45761</v>
      </c>
      <c r="D663" s="268" t="s">
        <v>12961</v>
      </c>
      <c r="E663" s="269">
        <v>179</v>
      </c>
      <c r="F663" s="269"/>
      <c r="G663" s="269">
        <v>831</v>
      </c>
    </row>
    <row r="664" spans="3:7" x14ac:dyDescent="0.2">
      <c r="C664" s="267">
        <v>45761</v>
      </c>
      <c r="D664" s="268" t="s">
        <v>12962</v>
      </c>
      <c r="E664" s="269"/>
      <c r="F664" s="269">
        <v>50000</v>
      </c>
      <c r="G664" s="269">
        <v>50831</v>
      </c>
    </row>
    <row r="665" spans="3:7" x14ac:dyDescent="0.2">
      <c r="C665" s="267">
        <v>45762</v>
      </c>
      <c r="D665" s="268" t="s">
        <v>12963</v>
      </c>
      <c r="E665" s="269">
        <v>8650</v>
      </c>
      <c r="F665" s="269"/>
      <c r="G665" s="269">
        <v>42181</v>
      </c>
    </row>
    <row r="666" spans="3:7" x14ac:dyDescent="0.2">
      <c r="C666" s="267">
        <v>45765</v>
      </c>
      <c r="D666" s="268" t="s">
        <v>12964</v>
      </c>
      <c r="E666" s="269"/>
      <c r="F666" s="269">
        <v>80</v>
      </c>
      <c r="G666" s="269">
        <v>42261</v>
      </c>
    </row>
    <row r="667" spans="3:7" x14ac:dyDescent="0.2">
      <c r="C667" s="267">
        <v>45765</v>
      </c>
      <c r="D667" s="268" t="s">
        <v>12965</v>
      </c>
      <c r="E667" s="269"/>
      <c r="F667" s="269">
        <v>33</v>
      </c>
      <c r="G667" s="269">
        <v>42294</v>
      </c>
    </row>
    <row r="668" spans="3:7" x14ac:dyDescent="0.2">
      <c r="C668" s="267">
        <v>45767</v>
      </c>
      <c r="D668" s="268" t="s">
        <v>12966</v>
      </c>
      <c r="E668" s="269"/>
      <c r="F668" s="269">
        <v>10</v>
      </c>
      <c r="G668" s="269">
        <v>42304</v>
      </c>
    </row>
    <row r="669" spans="3:7" x14ac:dyDescent="0.2">
      <c r="C669" s="267">
        <v>45773</v>
      </c>
      <c r="D669" s="268" t="s">
        <v>12967</v>
      </c>
      <c r="E669" s="269"/>
      <c r="F669" s="269">
        <v>10</v>
      </c>
      <c r="G669" s="269">
        <v>42314</v>
      </c>
    </row>
    <row r="670" spans="3:7" x14ac:dyDescent="0.2">
      <c r="C670" s="267">
        <v>45776</v>
      </c>
      <c r="D670" s="268" t="s">
        <v>12968</v>
      </c>
      <c r="E670" s="269"/>
      <c r="F670" s="269">
        <v>180</v>
      </c>
      <c r="G670" s="269">
        <v>42494</v>
      </c>
    </row>
    <row r="671" spans="3:7" x14ac:dyDescent="0.2">
      <c r="C671" s="267">
        <v>45777</v>
      </c>
      <c r="D671" s="268" t="s">
        <v>12969</v>
      </c>
      <c r="E671" s="269"/>
      <c r="F671" s="269">
        <v>10</v>
      </c>
      <c r="G671" s="269">
        <v>42504</v>
      </c>
    </row>
    <row r="672" spans="3:7" x14ac:dyDescent="0.2">
      <c r="C672" s="267">
        <v>45779</v>
      </c>
      <c r="D672" s="268" t="s">
        <v>12970</v>
      </c>
      <c r="E672" s="269"/>
      <c r="F672" s="269">
        <v>10</v>
      </c>
      <c r="G672" s="269">
        <v>42514</v>
      </c>
    </row>
    <row r="673" spans="3:7" x14ac:dyDescent="0.2">
      <c r="C673" s="267">
        <v>45779</v>
      </c>
      <c r="D673" s="268" t="s">
        <v>12971</v>
      </c>
      <c r="E673" s="269"/>
      <c r="F673" s="269">
        <v>4</v>
      </c>
      <c r="G673" s="269">
        <v>42518</v>
      </c>
    </row>
    <row r="674" spans="3:7" x14ac:dyDescent="0.2">
      <c r="C674" s="267">
        <v>45781</v>
      </c>
      <c r="D674" s="268" t="s">
        <v>12972</v>
      </c>
      <c r="E674" s="269">
        <v>13729.9</v>
      </c>
      <c r="F674" s="269"/>
      <c r="G674" s="269">
        <v>28788.1</v>
      </c>
    </row>
    <row r="675" spans="3:7" x14ac:dyDescent="0.2">
      <c r="C675" s="267">
        <v>45781</v>
      </c>
      <c r="D675" s="268" t="s">
        <v>12973</v>
      </c>
      <c r="E675" s="269">
        <v>1057</v>
      </c>
      <c r="F675" s="269"/>
      <c r="G675" s="269">
        <v>27731.1</v>
      </c>
    </row>
    <row r="676" spans="3:7" x14ac:dyDescent="0.2">
      <c r="C676" s="267">
        <v>45782</v>
      </c>
      <c r="D676" s="268" t="s">
        <v>12974</v>
      </c>
      <c r="E676" s="269"/>
      <c r="F676" s="269">
        <v>5000</v>
      </c>
      <c r="G676" s="269">
        <v>32731.1</v>
      </c>
    </row>
    <row r="677" spans="3:7" x14ac:dyDescent="0.2">
      <c r="C677" s="267">
        <v>45782</v>
      </c>
      <c r="D677" s="268" t="s">
        <v>12975</v>
      </c>
      <c r="E677" s="269"/>
      <c r="F677" s="269">
        <v>5</v>
      </c>
      <c r="G677" s="269">
        <v>32736.1</v>
      </c>
    </row>
    <row r="678" spans="3:7" x14ac:dyDescent="0.2">
      <c r="C678" s="267">
        <v>45784</v>
      </c>
      <c r="D678" s="268" t="s">
        <v>12976</v>
      </c>
      <c r="E678" s="269"/>
      <c r="F678" s="269">
        <v>10</v>
      </c>
      <c r="G678" s="269">
        <v>32746.1</v>
      </c>
    </row>
    <row r="679" spans="3:7" x14ac:dyDescent="0.2">
      <c r="C679" s="267">
        <v>45784</v>
      </c>
      <c r="D679" s="268" t="s">
        <v>12977</v>
      </c>
      <c r="E679" s="269"/>
      <c r="F679" s="269">
        <v>5</v>
      </c>
      <c r="G679" s="269">
        <v>32751.1</v>
      </c>
    </row>
    <row r="680" spans="3:7" x14ac:dyDescent="0.2">
      <c r="C680" s="267">
        <v>45786</v>
      </c>
      <c r="D680" s="268" t="s">
        <v>12978</v>
      </c>
      <c r="E680" s="269"/>
      <c r="F680" s="269">
        <v>10</v>
      </c>
      <c r="G680" s="269">
        <v>32761.1</v>
      </c>
    </row>
    <row r="681" spans="3:7" x14ac:dyDescent="0.2">
      <c r="C681" s="267">
        <v>45791</v>
      </c>
      <c r="D681" s="268" t="s">
        <v>12979</v>
      </c>
      <c r="E681" s="269">
        <v>179</v>
      </c>
      <c r="F681" s="269"/>
      <c r="G681" s="269">
        <v>32582.1</v>
      </c>
    </row>
    <row r="682" spans="3:7" x14ac:dyDescent="0.2">
      <c r="C682" s="267">
        <v>45794</v>
      </c>
      <c r="D682" s="268" t="s">
        <v>12980</v>
      </c>
      <c r="E682" s="269">
        <v>1800</v>
      </c>
      <c r="F682" s="269"/>
      <c r="G682" s="269">
        <v>30782.1</v>
      </c>
    </row>
    <row r="683" spans="3:7" x14ac:dyDescent="0.2">
      <c r="C683" s="267">
        <v>45794</v>
      </c>
      <c r="D683" s="268" t="s">
        <v>12981</v>
      </c>
      <c r="E683" s="269">
        <v>10</v>
      </c>
      <c r="F683" s="269"/>
      <c r="G683" s="269">
        <v>30772.1</v>
      </c>
    </row>
    <row r="684" spans="3:7" x14ac:dyDescent="0.2">
      <c r="C684" s="267">
        <v>45795</v>
      </c>
      <c r="D684" s="268" t="s">
        <v>12982</v>
      </c>
      <c r="E684" s="269"/>
      <c r="F684" s="269">
        <v>25</v>
      </c>
      <c r="G684" s="269">
        <v>30797.1</v>
      </c>
    </row>
    <row r="685" spans="3:7" x14ac:dyDescent="0.2">
      <c r="C685" s="267">
        <v>45795</v>
      </c>
      <c r="D685" s="268" t="s">
        <v>12983</v>
      </c>
      <c r="E685" s="269">
        <v>25</v>
      </c>
      <c r="F685" s="269"/>
      <c r="G685" s="269">
        <v>30772.1</v>
      </c>
    </row>
    <row r="686" spans="3:7" x14ac:dyDescent="0.2">
      <c r="C686" s="267">
        <v>45801</v>
      </c>
      <c r="D686" s="268" t="s">
        <v>12984</v>
      </c>
      <c r="E686" s="269">
        <v>220</v>
      </c>
      <c r="F686" s="269"/>
      <c r="G686" s="269">
        <v>30552.1</v>
      </c>
    </row>
    <row r="687" spans="3:7" x14ac:dyDescent="0.2">
      <c r="C687" s="267">
        <v>45801</v>
      </c>
      <c r="D687" s="268" t="s">
        <v>12985</v>
      </c>
      <c r="E687" s="269">
        <v>55</v>
      </c>
      <c r="F687" s="269"/>
      <c r="G687" s="269">
        <v>30497.1</v>
      </c>
    </row>
    <row r="688" spans="3:7" x14ac:dyDescent="0.2">
      <c r="C688" s="267">
        <v>45801</v>
      </c>
      <c r="D688" s="268" t="s">
        <v>12986</v>
      </c>
      <c r="E688" s="269">
        <v>20</v>
      </c>
      <c r="F688" s="269"/>
      <c r="G688" s="269">
        <v>30477.1</v>
      </c>
    </row>
    <row r="689" spans="3:7" x14ac:dyDescent="0.2">
      <c r="C689" s="267">
        <v>45801</v>
      </c>
      <c r="D689" s="268" t="s">
        <v>12987</v>
      </c>
      <c r="E689" s="269">
        <v>300</v>
      </c>
      <c r="F689" s="269"/>
      <c r="G689" s="269">
        <v>30177.1</v>
      </c>
    </row>
    <row r="690" spans="3:7" x14ac:dyDescent="0.2">
      <c r="C690" s="267">
        <v>45801</v>
      </c>
      <c r="D690" s="268" t="s">
        <v>12988</v>
      </c>
      <c r="E690" s="269">
        <v>15</v>
      </c>
      <c r="F690" s="269"/>
      <c r="G690" s="269">
        <v>30162.1</v>
      </c>
    </row>
    <row r="691" spans="3:7" x14ac:dyDescent="0.2">
      <c r="C691" s="267">
        <v>45801</v>
      </c>
      <c r="D691" s="268" t="s">
        <v>12989</v>
      </c>
      <c r="E691" s="269">
        <v>112</v>
      </c>
      <c r="F691" s="269"/>
      <c r="G691" s="269">
        <v>30050.1</v>
      </c>
    </row>
    <row r="692" spans="3:7" x14ac:dyDescent="0.2">
      <c r="C692" s="267">
        <v>45802</v>
      </c>
      <c r="D692" s="268" t="s">
        <v>12990</v>
      </c>
      <c r="E692" s="269"/>
      <c r="F692" s="269">
        <v>5</v>
      </c>
      <c r="G692" s="269">
        <v>30055.1</v>
      </c>
    </row>
    <row r="693" spans="3:7" x14ac:dyDescent="0.2">
      <c r="C693" s="267">
        <v>45803</v>
      </c>
      <c r="D693" s="268" t="s">
        <v>12991</v>
      </c>
      <c r="E693" s="269"/>
      <c r="F693" s="269">
        <v>850</v>
      </c>
      <c r="G693" s="269">
        <v>30905.1</v>
      </c>
    </row>
    <row r="694" spans="3:7" x14ac:dyDescent="0.2">
      <c r="C694" s="267">
        <v>45804</v>
      </c>
      <c r="D694" s="268" t="s">
        <v>12992</v>
      </c>
      <c r="E694" s="269"/>
      <c r="F694" s="269">
        <v>10</v>
      </c>
      <c r="G694" s="269">
        <v>30915.1</v>
      </c>
    </row>
    <row r="695" spans="3:7" x14ac:dyDescent="0.2">
      <c r="C695" s="267">
        <v>45816</v>
      </c>
      <c r="D695" s="268" t="s">
        <v>12993</v>
      </c>
      <c r="E695" s="269">
        <v>120</v>
      </c>
      <c r="F695" s="269"/>
      <c r="G695" s="269">
        <v>30795.1</v>
      </c>
    </row>
    <row r="696" spans="3:7" x14ac:dyDescent="0.2">
      <c r="C696" s="267">
        <v>45820</v>
      </c>
      <c r="D696" s="268" t="s">
        <v>12994</v>
      </c>
      <c r="E696" s="269">
        <v>570.30999999999995</v>
      </c>
      <c r="F696" s="269"/>
      <c r="G696" s="269">
        <v>30224.79</v>
      </c>
    </row>
    <row r="697" spans="3:7" x14ac:dyDescent="0.2">
      <c r="C697" s="267">
        <v>45822</v>
      </c>
      <c r="D697" s="268" t="s">
        <v>12995</v>
      </c>
      <c r="E697" s="269">
        <v>179</v>
      </c>
      <c r="F697" s="269"/>
      <c r="G697" s="269">
        <v>30045.79</v>
      </c>
    </row>
    <row r="698" spans="3:7" x14ac:dyDescent="0.2">
      <c r="C698" s="267">
        <v>45828</v>
      </c>
      <c r="D698" s="268" t="s">
        <v>12996</v>
      </c>
      <c r="E698" s="269">
        <v>690.06</v>
      </c>
      <c r="F698" s="269"/>
      <c r="G698" s="269">
        <v>29355.73</v>
      </c>
    </row>
    <row r="699" spans="3:7" x14ac:dyDescent="0.2">
      <c r="C699" s="267">
        <v>45835</v>
      </c>
      <c r="D699" s="268" t="s">
        <v>12997</v>
      </c>
      <c r="E699" s="269">
        <v>1110</v>
      </c>
      <c r="F699" s="269"/>
      <c r="G699" s="269">
        <v>28245.73</v>
      </c>
    </row>
    <row r="700" spans="3:7" x14ac:dyDescent="0.2">
      <c r="C700" s="267">
        <v>45838</v>
      </c>
      <c r="D700" s="268" t="s">
        <v>12998</v>
      </c>
      <c r="E700" s="269"/>
      <c r="F700" s="269">
        <v>115</v>
      </c>
      <c r="G700" s="269">
        <v>28360.73</v>
      </c>
    </row>
    <row r="701" spans="3:7" x14ac:dyDescent="0.2">
      <c r="C701" s="267">
        <v>45843</v>
      </c>
      <c r="D701" s="268" t="s">
        <v>12999</v>
      </c>
      <c r="E701" s="269"/>
      <c r="F701" s="269">
        <v>108.85</v>
      </c>
      <c r="G701" s="269">
        <v>28469.58</v>
      </c>
    </row>
    <row r="702" spans="3:7" x14ac:dyDescent="0.2">
      <c r="C702" s="267">
        <v>45846</v>
      </c>
      <c r="D702" s="268" t="s">
        <v>13000</v>
      </c>
      <c r="E702" s="269">
        <v>23441</v>
      </c>
      <c r="F702" s="269"/>
      <c r="G702" s="269">
        <v>5028.58</v>
      </c>
    </row>
    <row r="703" spans="3:7" x14ac:dyDescent="0.2">
      <c r="C703" s="267">
        <v>45846</v>
      </c>
      <c r="D703" s="268" t="s">
        <v>13001</v>
      </c>
      <c r="E703" s="269"/>
      <c r="F703" s="269">
        <v>23441</v>
      </c>
      <c r="G703" s="269">
        <v>28469.58</v>
      </c>
    </row>
    <row r="704" spans="3:7" x14ac:dyDescent="0.2">
      <c r="C704" s="267">
        <v>45852</v>
      </c>
      <c r="D704" s="268" t="s">
        <v>13002</v>
      </c>
      <c r="E704" s="269">
        <v>179</v>
      </c>
      <c r="F704" s="269"/>
      <c r="G704" s="269">
        <v>28290.58</v>
      </c>
    </row>
    <row r="705" spans="3:7" x14ac:dyDescent="0.2">
      <c r="C705" s="267">
        <v>45853</v>
      </c>
      <c r="D705" s="268" t="s">
        <v>13003</v>
      </c>
      <c r="E705" s="269">
        <v>18000</v>
      </c>
      <c r="F705" s="269"/>
      <c r="G705" s="269">
        <v>10290.58</v>
      </c>
    </row>
    <row r="706" spans="3:7" x14ac:dyDescent="0.2">
      <c r="C706" s="267">
        <v>45853</v>
      </c>
      <c r="D706" s="268" t="s">
        <v>13004</v>
      </c>
      <c r="E706" s="269"/>
      <c r="F706" s="269">
        <v>50</v>
      </c>
      <c r="G706" s="269">
        <v>10340.58</v>
      </c>
    </row>
    <row r="707" spans="3:7" x14ac:dyDescent="0.2">
      <c r="C707" s="267">
        <v>45853</v>
      </c>
      <c r="D707" s="268" t="s">
        <v>13005</v>
      </c>
      <c r="E707" s="269"/>
      <c r="F707" s="269">
        <v>30</v>
      </c>
      <c r="G707" s="269">
        <v>10370.58</v>
      </c>
    </row>
    <row r="708" spans="3:7" x14ac:dyDescent="0.2">
      <c r="C708" s="267">
        <v>45853</v>
      </c>
      <c r="D708" s="268" t="s">
        <v>13006</v>
      </c>
      <c r="E708" s="269"/>
      <c r="F708" s="269">
        <v>50</v>
      </c>
      <c r="G708" s="269">
        <v>10420.58</v>
      </c>
    </row>
    <row r="709" spans="3:7" x14ac:dyDescent="0.2">
      <c r="C709" s="267">
        <v>45855</v>
      </c>
      <c r="D709" s="268" t="s">
        <v>13007</v>
      </c>
      <c r="E709" s="269">
        <v>10000</v>
      </c>
      <c r="F709" s="269"/>
      <c r="G709" s="269">
        <v>420.58</v>
      </c>
    </row>
    <row r="710" spans="3:7" x14ac:dyDescent="0.2">
      <c r="C710" s="267">
        <v>45876</v>
      </c>
      <c r="D710" s="268" t="s">
        <v>13008</v>
      </c>
      <c r="E710" s="269"/>
      <c r="F710" s="269">
        <v>35000</v>
      </c>
      <c r="G710" s="269">
        <v>35420.58</v>
      </c>
    </row>
    <row r="711" spans="3:7" x14ac:dyDescent="0.2">
      <c r="C711" s="267">
        <v>45876</v>
      </c>
      <c r="D711" s="268" t="s">
        <v>13009</v>
      </c>
      <c r="E711" s="269">
        <v>35000</v>
      </c>
      <c r="F711" s="269"/>
      <c r="G711" s="269">
        <v>420.58</v>
      </c>
    </row>
    <row r="712" spans="3:7" x14ac:dyDescent="0.2">
      <c r="C712" s="267">
        <v>45883</v>
      </c>
      <c r="D712" s="268" t="s">
        <v>13010</v>
      </c>
      <c r="E712" s="269">
        <v>179</v>
      </c>
      <c r="F712" s="269"/>
      <c r="G712" s="269">
        <v>241.58</v>
      </c>
    </row>
    <row r="713" spans="3:7" x14ac:dyDescent="0.2">
      <c r="C713" s="267">
        <v>45900</v>
      </c>
      <c r="D713" s="268" t="s">
        <v>13011</v>
      </c>
      <c r="E713" s="269"/>
      <c r="F713" s="269">
        <v>55000</v>
      </c>
      <c r="G713" s="269">
        <v>55241.58</v>
      </c>
    </row>
    <row r="714" spans="3:7" x14ac:dyDescent="0.2">
      <c r="C714" s="267">
        <v>45900</v>
      </c>
      <c r="D714" s="268" t="s">
        <v>13012</v>
      </c>
      <c r="E714" s="269">
        <v>55000</v>
      </c>
      <c r="F714" s="269"/>
      <c r="G714" s="269">
        <v>241.58</v>
      </c>
    </row>
    <row r="715" spans="3:7" x14ac:dyDescent="0.2">
      <c r="C715" s="267">
        <v>45911</v>
      </c>
      <c r="D715" s="268" t="s">
        <v>13013</v>
      </c>
      <c r="E715" s="269"/>
      <c r="F715" s="269">
        <v>1899</v>
      </c>
      <c r="G715" s="269">
        <v>2140.58</v>
      </c>
    </row>
    <row r="716" spans="3:7" x14ac:dyDescent="0.2">
      <c r="C716" s="267">
        <v>45914</v>
      </c>
      <c r="D716" s="268" t="s">
        <v>13014</v>
      </c>
      <c r="E716" s="269">
        <v>179</v>
      </c>
      <c r="F716" s="269"/>
      <c r="G716" s="269">
        <v>1961.58</v>
      </c>
    </row>
    <row r="717" spans="3:7" x14ac:dyDescent="0.2">
      <c r="C717" s="267">
        <v>45914</v>
      </c>
      <c r="D717" s="268" t="s">
        <v>13015</v>
      </c>
      <c r="E717" s="269">
        <v>299</v>
      </c>
      <c r="F717" s="269"/>
      <c r="G717" s="269">
        <v>1662.58</v>
      </c>
    </row>
    <row r="718" spans="3:7" x14ac:dyDescent="0.2">
      <c r="C718" s="267">
        <v>45923</v>
      </c>
      <c r="D718" s="268" t="s">
        <v>13016</v>
      </c>
      <c r="E718" s="269"/>
      <c r="F718" s="269">
        <v>5000</v>
      </c>
      <c r="G718" s="269">
        <v>6662.58</v>
      </c>
    </row>
    <row r="719" spans="3:7" x14ac:dyDescent="0.2">
      <c r="C719" s="267">
        <v>45930</v>
      </c>
      <c r="D719" s="268" t="s">
        <v>13017</v>
      </c>
      <c r="E719" s="269"/>
      <c r="F719" s="269">
        <v>21</v>
      </c>
      <c r="G719" s="269">
        <v>6683.58</v>
      </c>
    </row>
    <row r="720" spans="3:7" x14ac:dyDescent="0.2">
      <c r="C720" s="267">
        <v>45942</v>
      </c>
      <c r="D720" s="268" t="s">
        <v>13018</v>
      </c>
      <c r="E720" s="269">
        <v>3500</v>
      </c>
      <c r="F720" s="269"/>
      <c r="G720" s="269">
        <v>3183.58</v>
      </c>
    </row>
    <row r="721" spans="3:7" x14ac:dyDescent="0.2">
      <c r="C721" s="267">
        <v>45942</v>
      </c>
      <c r="D721" s="268" t="s">
        <v>13019</v>
      </c>
      <c r="E721" s="269"/>
      <c r="F721" s="269">
        <v>3500</v>
      </c>
      <c r="G721" s="269">
        <v>6683.58</v>
      </c>
    </row>
    <row r="722" spans="3:7" x14ac:dyDescent="0.2">
      <c r="C722" s="267">
        <v>45942</v>
      </c>
      <c r="D722" s="268" t="s">
        <v>13020</v>
      </c>
      <c r="E722" s="269">
        <v>100</v>
      </c>
      <c r="F722" s="269"/>
      <c r="G722" s="269">
        <v>6583.58</v>
      </c>
    </row>
    <row r="723" spans="3:7" x14ac:dyDescent="0.2">
      <c r="C723" s="267">
        <v>45942</v>
      </c>
      <c r="D723" s="268" t="s">
        <v>13021</v>
      </c>
      <c r="E723" s="269">
        <v>3500</v>
      </c>
      <c r="F723" s="269"/>
      <c r="G723" s="269">
        <v>3083.58</v>
      </c>
    </row>
    <row r="724" spans="3:7" x14ac:dyDescent="0.2">
      <c r="C724" s="267">
        <v>45944</v>
      </c>
      <c r="D724" s="268" t="s">
        <v>13022</v>
      </c>
      <c r="E724" s="269">
        <v>179</v>
      </c>
      <c r="F724" s="269"/>
      <c r="G724" s="269">
        <v>2904.58</v>
      </c>
    </row>
    <row r="725" spans="3:7" x14ac:dyDescent="0.2">
      <c r="C725" s="267">
        <v>45957</v>
      </c>
      <c r="D725" s="268" t="s">
        <v>13023</v>
      </c>
      <c r="E725" s="269">
        <v>330</v>
      </c>
      <c r="F725" s="269"/>
      <c r="G725" s="269">
        <v>2574.58</v>
      </c>
    </row>
    <row r="726" spans="3:7" x14ac:dyDescent="0.2">
      <c r="C726" s="267">
        <v>45957</v>
      </c>
      <c r="D726" s="268" t="s">
        <v>13024</v>
      </c>
      <c r="E726" s="269">
        <v>200</v>
      </c>
      <c r="F726" s="269"/>
      <c r="G726" s="269">
        <v>2374.58</v>
      </c>
    </row>
    <row r="727" spans="3:7" x14ac:dyDescent="0.2">
      <c r="C727" s="267">
        <v>45957</v>
      </c>
      <c r="D727" s="268" t="s">
        <v>13025</v>
      </c>
      <c r="E727" s="269">
        <v>20</v>
      </c>
      <c r="F727" s="269"/>
      <c r="G727" s="269">
        <v>2354.58</v>
      </c>
    </row>
    <row r="728" spans="3:7" x14ac:dyDescent="0.2">
      <c r="C728" s="267">
        <v>45957</v>
      </c>
      <c r="D728" s="268" t="s">
        <v>13026</v>
      </c>
      <c r="E728" s="269">
        <v>860</v>
      </c>
      <c r="F728" s="269"/>
      <c r="G728" s="269">
        <v>1494.58</v>
      </c>
    </row>
    <row r="729" spans="3:7" x14ac:dyDescent="0.2">
      <c r="C729" s="267">
        <v>45957</v>
      </c>
      <c r="D729" s="268" t="s">
        <v>13027</v>
      </c>
      <c r="E729" s="269">
        <v>1340</v>
      </c>
      <c r="F729" s="269"/>
      <c r="G729" s="269">
        <v>154.58000000000001</v>
      </c>
    </row>
    <row r="730" spans="3:7" x14ac:dyDescent="0.2">
      <c r="C730" s="267">
        <v>45957</v>
      </c>
      <c r="D730" s="268" t="s">
        <v>13028</v>
      </c>
      <c r="E730" s="269">
        <v>80</v>
      </c>
      <c r="F730" s="269"/>
      <c r="G730" s="269">
        <v>74.58</v>
      </c>
    </row>
    <row r="731" spans="3:7" x14ac:dyDescent="0.2">
      <c r="C731" s="267">
        <v>45975</v>
      </c>
      <c r="D731" s="268" t="s">
        <v>13029</v>
      </c>
      <c r="E731" s="269">
        <v>56</v>
      </c>
      <c r="F731" s="269"/>
      <c r="G731" s="269">
        <v>18.579999999999998</v>
      </c>
    </row>
    <row r="732" spans="3:7" x14ac:dyDescent="0.2">
      <c r="C732" s="267">
        <v>46015</v>
      </c>
      <c r="D732" s="268" t="s">
        <v>13030</v>
      </c>
      <c r="E732" s="269"/>
      <c r="F732" s="269">
        <v>50000</v>
      </c>
      <c r="G732" s="269">
        <v>50018.58</v>
      </c>
    </row>
    <row r="733" spans="3:7" x14ac:dyDescent="0.2">
      <c r="C733" s="267">
        <v>46015</v>
      </c>
      <c r="D733" s="268" t="s">
        <v>13031</v>
      </c>
      <c r="E733" s="269">
        <v>50000</v>
      </c>
      <c r="F733" s="269"/>
      <c r="G733" s="269">
        <v>18.579999999999998</v>
      </c>
    </row>
    <row r="734" spans="3:7" x14ac:dyDescent="0.2">
      <c r="C734" s="267">
        <v>46022</v>
      </c>
      <c r="D734" s="268" t="s">
        <v>13032</v>
      </c>
      <c r="E734" s="269"/>
      <c r="F734" s="269">
        <v>5</v>
      </c>
      <c r="G734" s="269">
        <v>23.58</v>
      </c>
    </row>
    <row r="735" spans="3:7" x14ac:dyDescent="0.2">
      <c r="C735" s="267">
        <v>46068</v>
      </c>
      <c r="D735" s="268" t="s">
        <v>13033</v>
      </c>
      <c r="E735" s="269"/>
      <c r="F735" s="269">
        <v>1200</v>
      </c>
      <c r="G735" s="269">
        <v>1223.58</v>
      </c>
    </row>
    <row r="736" spans="3:7" x14ac:dyDescent="0.2">
      <c r="C736" s="267">
        <v>46068</v>
      </c>
      <c r="D736" s="268" t="s">
        <v>13034</v>
      </c>
      <c r="E736" s="269">
        <v>1200</v>
      </c>
      <c r="F736" s="269"/>
      <c r="G736" s="269">
        <v>23.58</v>
      </c>
    </row>
    <row r="737" spans="3:7" x14ac:dyDescent="0.2">
      <c r="C737" s="267">
        <v>46102</v>
      </c>
      <c r="D737" s="268" t="s">
        <v>13035</v>
      </c>
      <c r="E737" s="269"/>
      <c r="F737" s="269">
        <v>179</v>
      </c>
      <c r="G737" s="269">
        <v>202.58</v>
      </c>
    </row>
    <row r="738" spans="3:7" x14ac:dyDescent="0.2">
      <c r="C738" s="267">
        <v>46102</v>
      </c>
      <c r="D738" s="268" t="s">
        <v>13036</v>
      </c>
      <c r="E738" s="269">
        <v>179</v>
      </c>
      <c r="F738" s="269"/>
      <c r="G738" s="269">
        <v>23.58</v>
      </c>
    </row>
    <row r="739" spans="3:7" x14ac:dyDescent="0.2">
      <c r="C739" s="267">
        <v>46126</v>
      </c>
      <c r="D739" s="256" t="s">
        <v>13037</v>
      </c>
      <c r="F739" s="257">
        <v>179</v>
      </c>
      <c r="G739" s="257">
        <v>202.58</v>
      </c>
    </row>
    <row r="740" spans="3:7" x14ac:dyDescent="0.2">
      <c r="C740" s="267">
        <v>46127</v>
      </c>
      <c r="D740" s="256" t="s">
        <v>13038</v>
      </c>
      <c r="E740" s="257">
        <v>179</v>
      </c>
      <c r="G740" s="257">
        <v>23.58</v>
      </c>
    </row>
    <row r="741" spans="3:7" x14ac:dyDescent="0.2">
      <c r="C741" s="267">
        <v>46140</v>
      </c>
      <c r="D741" s="256" t="s">
        <v>13039</v>
      </c>
      <c r="F741" s="257">
        <v>14</v>
      </c>
      <c r="G741" s="257">
        <v>37.58</v>
      </c>
    </row>
    <row r="742" spans="3:7" x14ac:dyDescent="0.2">
      <c r="C742" s="267">
        <v>46141</v>
      </c>
      <c r="D742" s="256" t="s">
        <v>13040</v>
      </c>
      <c r="F742" s="257">
        <v>400</v>
      </c>
      <c r="G742" s="257">
        <v>437.58</v>
      </c>
    </row>
    <row r="743" spans="3:7" x14ac:dyDescent="0.2">
      <c r="C743" s="267">
        <v>46141</v>
      </c>
      <c r="D743" s="256" t="s">
        <v>13041</v>
      </c>
      <c r="E743" s="257">
        <v>400</v>
      </c>
      <c r="G743" s="257">
        <v>37.58</v>
      </c>
    </row>
    <row r="744" spans="3:7" x14ac:dyDescent="0.2">
      <c r="C744" s="267">
        <v>46145</v>
      </c>
      <c r="D744" s="256" t="s">
        <v>13042</v>
      </c>
      <c r="F744" s="257">
        <v>2700</v>
      </c>
      <c r="G744" s="257">
        <v>2737.58</v>
      </c>
    </row>
    <row r="745" spans="3:7" x14ac:dyDescent="0.2">
      <c r="C745" s="267">
        <v>46145</v>
      </c>
      <c r="D745" s="256" t="s">
        <v>13043</v>
      </c>
      <c r="E745" s="257">
        <v>2700</v>
      </c>
      <c r="G745" s="257">
        <v>37.58</v>
      </c>
    </row>
    <row r="746" spans="3:7" x14ac:dyDescent="0.2">
      <c r="C746" s="267">
        <v>46151</v>
      </c>
      <c r="D746" s="256" t="s">
        <v>13044</v>
      </c>
      <c r="F746" s="257">
        <v>200</v>
      </c>
      <c r="G746" s="257">
        <v>237.58</v>
      </c>
    </row>
    <row r="747" spans="3:7" x14ac:dyDescent="0.2">
      <c r="C747" s="267">
        <v>46151</v>
      </c>
      <c r="D747" s="256" t="s">
        <v>13045</v>
      </c>
      <c r="E747" s="257">
        <v>200</v>
      </c>
      <c r="G747" s="257">
        <v>37.58</v>
      </c>
    </row>
    <row r="748" spans="3:7" x14ac:dyDescent="0.2">
      <c r="C748" s="267">
        <v>46153</v>
      </c>
      <c r="D748" s="256" t="s">
        <v>13046</v>
      </c>
      <c r="F748" s="257">
        <v>50</v>
      </c>
      <c r="G748" s="257">
        <v>87.58</v>
      </c>
    </row>
    <row r="749" spans="3:7" x14ac:dyDescent="0.2">
      <c r="C749" s="267">
        <v>46153</v>
      </c>
      <c r="D749" s="256" t="s">
        <v>13047</v>
      </c>
      <c r="E749" s="257">
        <v>50</v>
      </c>
      <c r="G749" s="257">
        <v>37.58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CEE6-0739-494B-97F4-527A1D916ECA}">
  <dimension ref="C1:H759"/>
  <sheetViews>
    <sheetView showGridLines="0" zoomScale="110" zoomScaleNormal="110" workbookViewId="0">
      <selection activeCell="D34" sqref="D34"/>
    </sheetView>
  </sheetViews>
  <sheetFormatPr baseColWidth="10" defaultRowHeight="16" x14ac:dyDescent="0.2"/>
  <cols>
    <col min="1" max="2" width="1" style="268" customWidth="1"/>
    <col min="3" max="3" width="27.33203125" style="270" bestFit="1" customWidth="1"/>
    <col min="4" max="4" width="0" style="268" hidden="1" customWidth="1"/>
    <col min="5" max="5" width="53.6640625" style="268" bestFit="1" customWidth="1"/>
    <col min="6" max="8" width="15.83203125" style="269" customWidth="1"/>
    <col min="9" max="16384" width="10.83203125" style="268"/>
  </cols>
  <sheetData>
    <row r="1" spans="3:8" ht="5" customHeight="1" x14ac:dyDescent="0.2"/>
    <row r="2" spans="3:8" ht="5" customHeight="1" x14ac:dyDescent="0.2"/>
    <row r="3" spans="3:8" x14ac:dyDescent="0.2">
      <c r="C3" s="271" t="s">
        <v>34</v>
      </c>
      <c r="D3" s="272" t="s">
        <v>13048</v>
      </c>
      <c r="E3" s="272" t="s">
        <v>13049</v>
      </c>
      <c r="F3" s="273" t="s">
        <v>12300</v>
      </c>
      <c r="G3" s="273" t="s">
        <v>12301</v>
      </c>
      <c r="H3" s="273" t="s">
        <v>39</v>
      </c>
    </row>
    <row r="4" spans="3:8" x14ac:dyDescent="0.2">
      <c r="C4" s="267">
        <v>44941</v>
      </c>
      <c r="D4" s="268" t="s">
        <v>13050</v>
      </c>
      <c r="E4" s="268" t="s">
        <v>13051</v>
      </c>
      <c r="F4" s="274" t="s">
        <v>13052</v>
      </c>
      <c r="G4" s="274">
        <v>250</v>
      </c>
      <c r="H4" s="274">
        <v>250</v>
      </c>
    </row>
    <row r="5" spans="3:8" x14ac:dyDescent="0.2">
      <c r="C5" s="267">
        <v>44941</v>
      </c>
      <c r="D5" s="268" t="s">
        <v>13050</v>
      </c>
      <c r="E5" s="268" t="s">
        <v>13053</v>
      </c>
      <c r="F5" s="274">
        <v>250</v>
      </c>
      <c r="G5" s="274" t="s">
        <v>13052</v>
      </c>
      <c r="H5" s="274" t="s">
        <v>13052</v>
      </c>
    </row>
    <row r="6" spans="3:8" x14ac:dyDescent="0.2">
      <c r="C6" s="267">
        <v>44945</v>
      </c>
      <c r="D6" s="268" t="s">
        <v>13054</v>
      </c>
      <c r="E6" s="268" t="s">
        <v>13055</v>
      </c>
      <c r="F6" s="274" t="s">
        <v>13052</v>
      </c>
      <c r="G6" s="274">
        <v>50</v>
      </c>
      <c r="H6" s="274">
        <v>50</v>
      </c>
    </row>
    <row r="7" spans="3:8" x14ac:dyDescent="0.2">
      <c r="C7" s="267">
        <v>44948</v>
      </c>
      <c r="D7" s="268" t="s">
        <v>13056</v>
      </c>
      <c r="E7" s="268" t="s">
        <v>13057</v>
      </c>
      <c r="F7" s="274" t="s">
        <v>13052</v>
      </c>
      <c r="G7" s="274">
        <v>100</v>
      </c>
      <c r="H7" s="274">
        <v>150</v>
      </c>
    </row>
    <row r="8" spans="3:8" x14ac:dyDescent="0.2">
      <c r="C8" s="267">
        <v>44949</v>
      </c>
      <c r="D8" s="268" t="s">
        <v>13058</v>
      </c>
      <c r="E8" s="268" t="s">
        <v>13059</v>
      </c>
      <c r="F8" s="274" t="s">
        <v>13052</v>
      </c>
      <c r="G8" s="274">
        <v>75</v>
      </c>
      <c r="H8" s="274">
        <v>225</v>
      </c>
    </row>
    <row r="9" spans="3:8" x14ac:dyDescent="0.2">
      <c r="C9" s="267">
        <v>44950</v>
      </c>
      <c r="D9" s="268" t="s">
        <v>13060</v>
      </c>
      <c r="E9" s="268" t="s">
        <v>13061</v>
      </c>
      <c r="F9" s="274" t="s">
        <v>13052</v>
      </c>
      <c r="G9" s="274">
        <v>75</v>
      </c>
      <c r="H9" s="274">
        <v>300</v>
      </c>
    </row>
    <row r="10" spans="3:8" x14ac:dyDescent="0.2">
      <c r="C10" s="267">
        <v>44951</v>
      </c>
      <c r="D10" s="268" t="s">
        <v>13062</v>
      </c>
      <c r="E10" s="268" t="s">
        <v>13063</v>
      </c>
      <c r="F10" s="274" t="s">
        <v>13052</v>
      </c>
      <c r="G10" s="274">
        <v>50</v>
      </c>
      <c r="H10" s="274">
        <v>350</v>
      </c>
    </row>
    <row r="11" spans="3:8" x14ac:dyDescent="0.2">
      <c r="C11" s="267">
        <v>44952</v>
      </c>
      <c r="D11" s="268" t="s">
        <v>13064</v>
      </c>
      <c r="E11" s="268" t="s">
        <v>13065</v>
      </c>
      <c r="F11" s="274" t="s">
        <v>13052</v>
      </c>
      <c r="G11" s="274">
        <v>50</v>
      </c>
      <c r="H11" s="274">
        <v>400</v>
      </c>
    </row>
    <row r="12" spans="3:8" x14ac:dyDescent="0.2">
      <c r="C12" s="267">
        <v>44954</v>
      </c>
      <c r="D12" s="268" t="s">
        <v>13066</v>
      </c>
      <c r="E12" s="268" t="s">
        <v>13067</v>
      </c>
      <c r="F12" s="274" t="s">
        <v>13052</v>
      </c>
      <c r="G12" s="274">
        <v>75</v>
      </c>
      <c r="H12" s="274">
        <v>475</v>
      </c>
    </row>
    <row r="13" spans="3:8" x14ac:dyDescent="0.2">
      <c r="C13" s="267">
        <v>44955</v>
      </c>
      <c r="D13" s="268" t="s">
        <v>13068</v>
      </c>
      <c r="E13" s="268" t="s">
        <v>13069</v>
      </c>
      <c r="F13" s="274" t="s">
        <v>13052</v>
      </c>
      <c r="G13" s="274">
        <v>75</v>
      </c>
      <c r="H13" s="274">
        <v>550</v>
      </c>
    </row>
    <row r="14" spans="3:8" x14ac:dyDescent="0.2">
      <c r="C14" s="267">
        <v>44956</v>
      </c>
      <c r="D14" s="268" t="s">
        <v>13070</v>
      </c>
      <c r="E14" s="268" t="s">
        <v>13071</v>
      </c>
      <c r="F14" s="274" t="s">
        <v>13052</v>
      </c>
      <c r="G14" s="274">
        <v>50</v>
      </c>
      <c r="H14" s="274">
        <v>600</v>
      </c>
    </row>
    <row r="15" spans="3:8" x14ac:dyDescent="0.2">
      <c r="C15" s="267">
        <v>44957</v>
      </c>
      <c r="D15" s="268" t="s">
        <v>13072</v>
      </c>
      <c r="E15" s="268" t="s">
        <v>13073</v>
      </c>
      <c r="F15" s="274" t="s">
        <v>13052</v>
      </c>
      <c r="G15" s="274">
        <v>100</v>
      </c>
      <c r="H15" s="274">
        <v>700</v>
      </c>
    </row>
    <row r="16" spans="3:8" x14ac:dyDescent="0.2">
      <c r="C16" s="267">
        <v>44958</v>
      </c>
      <c r="D16" s="268" t="s">
        <v>13074</v>
      </c>
      <c r="E16" s="268" t="s">
        <v>13075</v>
      </c>
      <c r="F16" s="274">
        <v>700</v>
      </c>
      <c r="G16" s="274" t="s">
        <v>13052</v>
      </c>
      <c r="H16" s="274" t="s">
        <v>13052</v>
      </c>
    </row>
    <row r="17" spans="3:8" x14ac:dyDescent="0.2">
      <c r="C17" s="267">
        <v>44963</v>
      </c>
      <c r="D17" s="268" t="s">
        <v>13076</v>
      </c>
      <c r="E17" s="268" t="s">
        <v>13077</v>
      </c>
      <c r="F17" s="274" t="s">
        <v>13052</v>
      </c>
      <c r="G17" s="274">
        <v>450</v>
      </c>
      <c r="H17" s="274">
        <v>450</v>
      </c>
    </row>
    <row r="18" spans="3:8" x14ac:dyDescent="0.2">
      <c r="C18" s="267">
        <v>44964</v>
      </c>
      <c r="D18" s="268" t="s">
        <v>13078</v>
      </c>
      <c r="E18" s="268" t="s">
        <v>13079</v>
      </c>
      <c r="F18" s="274">
        <v>450</v>
      </c>
      <c r="G18" s="274" t="s">
        <v>13052</v>
      </c>
      <c r="H18" s="274" t="s">
        <v>13052</v>
      </c>
    </row>
    <row r="19" spans="3:8" x14ac:dyDescent="0.2">
      <c r="C19" s="267">
        <v>44964</v>
      </c>
      <c r="D19" s="268" t="s">
        <v>13078</v>
      </c>
      <c r="E19" s="268" t="s">
        <v>13080</v>
      </c>
      <c r="F19" s="274" t="s">
        <v>13052</v>
      </c>
      <c r="G19" s="274">
        <v>125</v>
      </c>
      <c r="H19" s="274">
        <v>125</v>
      </c>
    </row>
    <row r="20" spans="3:8" x14ac:dyDescent="0.2">
      <c r="C20" s="267">
        <v>44965</v>
      </c>
      <c r="D20" s="268" t="s">
        <v>13081</v>
      </c>
      <c r="E20" s="268" t="s">
        <v>13082</v>
      </c>
      <c r="F20" s="274" t="s">
        <v>13052</v>
      </c>
      <c r="G20" s="274">
        <v>100</v>
      </c>
      <c r="H20" s="274">
        <v>225</v>
      </c>
    </row>
    <row r="21" spans="3:8" x14ac:dyDescent="0.2">
      <c r="C21" s="267">
        <v>44965</v>
      </c>
      <c r="D21" s="268" t="s">
        <v>13081</v>
      </c>
      <c r="E21" s="268" t="s">
        <v>13083</v>
      </c>
      <c r="F21" s="274" t="s">
        <v>13052</v>
      </c>
      <c r="G21" s="274">
        <v>25</v>
      </c>
      <c r="H21" s="274">
        <v>250</v>
      </c>
    </row>
    <row r="22" spans="3:8" x14ac:dyDescent="0.2">
      <c r="C22" s="267">
        <v>44965</v>
      </c>
      <c r="D22" s="268" t="s">
        <v>13081</v>
      </c>
      <c r="E22" s="268" t="s">
        <v>13084</v>
      </c>
      <c r="F22" s="274">
        <v>250</v>
      </c>
      <c r="G22" s="274" t="s">
        <v>13052</v>
      </c>
      <c r="H22" s="274" t="s">
        <v>13052</v>
      </c>
    </row>
    <row r="23" spans="3:8" x14ac:dyDescent="0.2">
      <c r="C23" s="267">
        <v>44976</v>
      </c>
      <c r="D23" s="268" t="s">
        <v>13085</v>
      </c>
      <c r="E23" s="268" t="s">
        <v>13086</v>
      </c>
      <c r="F23" s="274" t="s">
        <v>13052</v>
      </c>
      <c r="G23" s="274">
        <v>1000</v>
      </c>
      <c r="H23" s="274">
        <v>1000</v>
      </c>
    </row>
    <row r="24" spans="3:8" x14ac:dyDescent="0.2">
      <c r="C24" s="267">
        <v>44976</v>
      </c>
      <c r="D24" s="268" t="s">
        <v>13087</v>
      </c>
      <c r="E24" s="268" t="s">
        <v>13088</v>
      </c>
      <c r="F24" s="274">
        <v>401.72</v>
      </c>
      <c r="G24" s="274" t="s">
        <v>13052</v>
      </c>
      <c r="H24" s="274">
        <v>598.28</v>
      </c>
    </row>
    <row r="25" spans="3:8" x14ac:dyDescent="0.2">
      <c r="C25" s="267">
        <v>44981</v>
      </c>
      <c r="D25" s="268" t="s">
        <v>13089</v>
      </c>
      <c r="E25" s="268" t="s">
        <v>13090</v>
      </c>
      <c r="F25" s="274">
        <v>121</v>
      </c>
      <c r="G25" s="274" t="s">
        <v>13052</v>
      </c>
      <c r="H25" s="274">
        <v>477.28</v>
      </c>
    </row>
    <row r="26" spans="3:8" x14ac:dyDescent="0.2">
      <c r="C26" s="267">
        <v>44981</v>
      </c>
      <c r="D26" s="268" t="s">
        <v>13089</v>
      </c>
      <c r="E26" s="268" t="s">
        <v>13091</v>
      </c>
      <c r="F26" s="274" t="s">
        <v>13052</v>
      </c>
      <c r="G26" s="274">
        <v>29.72</v>
      </c>
      <c r="H26" s="274">
        <v>507</v>
      </c>
    </row>
    <row r="27" spans="3:8" x14ac:dyDescent="0.2">
      <c r="C27" s="267">
        <v>44981</v>
      </c>
      <c r="D27" s="268" t="s">
        <v>13089</v>
      </c>
      <c r="E27" s="268" t="s">
        <v>13092</v>
      </c>
      <c r="F27" s="274">
        <v>7</v>
      </c>
      <c r="G27" s="274" t="s">
        <v>13052</v>
      </c>
      <c r="H27" s="274">
        <v>500</v>
      </c>
    </row>
    <row r="28" spans="3:8" x14ac:dyDescent="0.2">
      <c r="C28" s="267">
        <v>44994</v>
      </c>
      <c r="D28" s="268" t="s">
        <v>13093</v>
      </c>
      <c r="E28" s="268" t="s">
        <v>13094</v>
      </c>
      <c r="F28" s="274">
        <v>175</v>
      </c>
      <c r="G28" s="274" t="s">
        <v>13052</v>
      </c>
      <c r="H28" s="274">
        <v>325</v>
      </c>
    </row>
    <row r="29" spans="3:8" x14ac:dyDescent="0.2">
      <c r="C29" s="267">
        <v>44994</v>
      </c>
      <c r="D29" s="268" t="s">
        <v>13093</v>
      </c>
      <c r="E29" s="268" t="s">
        <v>13095</v>
      </c>
      <c r="F29" s="274" t="s">
        <v>13052</v>
      </c>
      <c r="G29" s="274">
        <v>100</v>
      </c>
      <c r="H29" s="274">
        <v>425</v>
      </c>
    </row>
    <row r="30" spans="3:8" x14ac:dyDescent="0.2">
      <c r="C30" s="267">
        <v>44995</v>
      </c>
      <c r="D30" s="268" t="s">
        <v>13096</v>
      </c>
      <c r="E30" s="268" t="s">
        <v>13097</v>
      </c>
      <c r="F30" s="274" t="s">
        <v>13052</v>
      </c>
      <c r="G30" s="274">
        <v>75</v>
      </c>
      <c r="H30" s="274">
        <v>500</v>
      </c>
    </row>
    <row r="31" spans="3:8" x14ac:dyDescent="0.2">
      <c r="C31" s="267">
        <v>44995</v>
      </c>
      <c r="D31" s="268" t="s">
        <v>13096</v>
      </c>
      <c r="E31" s="268" t="s">
        <v>13098</v>
      </c>
      <c r="F31" s="274" t="s">
        <v>13052</v>
      </c>
      <c r="G31" s="274">
        <v>75</v>
      </c>
      <c r="H31" s="274">
        <v>575</v>
      </c>
    </row>
    <row r="32" spans="3:8" x14ac:dyDescent="0.2">
      <c r="C32" s="267">
        <v>44995</v>
      </c>
      <c r="D32" s="268" t="s">
        <v>13096</v>
      </c>
      <c r="E32" s="268" t="s">
        <v>13099</v>
      </c>
      <c r="F32" s="274" t="s">
        <v>13052</v>
      </c>
      <c r="G32" s="274">
        <v>55</v>
      </c>
      <c r="H32" s="274">
        <v>630</v>
      </c>
    </row>
    <row r="33" spans="3:8" x14ac:dyDescent="0.2">
      <c r="C33" s="267">
        <v>44996</v>
      </c>
      <c r="D33" s="268" t="s">
        <v>13100</v>
      </c>
      <c r="E33" s="268" t="s">
        <v>13101</v>
      </c>
      <c r="F33" s="274" t="s">
        <v>13052</v>
      </c>
      <c r="G33" s="274">
        <v>60</v>
      </c>
      <c r="H33" s="274">
        <v>690</v>
      </c>
    </row>
    <row r="34" spans="3:8" x14ac:dyDescent="0.2">
      <c r="C34" s="267">
        <v>44996</v>
      </c>
      <c r="D34" s="268" t="s">
        <v>13100</v>
      </c>
      <c r="E34" s="268" t="s">
        <v>13102</v>
      </c>
      <c r="F34" s="274">
        <v>91.9</v>
      </c>
      <c r="G34" s="274" t="s">
        <v>13052</v>
      </c>
      <c r="H34" s="274">
        <v>598.1</v>
      </c>
    </row>
    <row r="35" spans="3:8" x14ac:dyDescent="0.2">
      <c r="C35" s="267">
        <v>44998</v>
      </c>
      <c r="D35" s="268" t="s">
        <v>13103</v>
      </c>
      <c r="E35" s="268" t="s">
        <v>13104</v>
      </c>
      <c r="F35" s="274" t="s">
        <v>13052</v>
      </c>
      <c r="G35" s="274">
        <v>91.9</v>
      </c>
      <c r="H35" s="274">
        <v>690</v>
      </c>
    </row>
    <row r="36" spans="3:8" x14ac:dyDescent="0.2">
      <c r="C36" s="267">
        <v>44998</v>
      </c>
      <c r="D36" s="268" t="s">
        <v>13103</v>
      </c>
      <c r="E36" s="268" t="s">
        <v>13105</v>
      </c>
      <c r="F36" s="274" t="s">
        <v>13052</v>
      </c>
      <c r="G36" s="274">
        <v>80</v>
      </c>
      <c r="H36" s="274">
        <v>770</v>
      </c>
    </row>
    <row r="37" spans="3:8" x14ac:dyDescent="0.2">
      <c r="C37" s="267">
        <v>44998</v>
      </c>
      <c r="D37" s="268" t="s">
        <v>13103</v>
      </c>
      <c r="E37" s="268" t="s">
        <v>13106</v>
      </c>
      <c r="F37" s="274">
        <v>132</v>
      </c>
      <c r="G37" s="274" t="s">
        <v>13052</v>
      </c>
      <c r="H37" s="274">
        <v>638</v>
      </c>
    </row>
    <row r="38" spans="3:8" x14ac:dyDescent="0.2">
      <c r="C38" s="267">
        <v>44998</v>
      </c>
      <c r="D38" s="268" t="s">
        <v>13103</v>
      </c>
      <c r="E38" s="268" t="s">
        <v>13107</v>
      </c>
      <c r="F38" s="274">
        <v>115.35</v>
      </c>
      <c r="G38" s="274" t="s">
        <v>13052</v>
      </c>
      <c r="H38" s="274">
        <v>522.65</v>
      </c>
    </row>
    <row r="39" spans="3:8" x14ac:dyDescent="0.2">
      <c r="C39" s="267">
        <v>44998</v>
      </c>
      <c r="D39" s="268" t="s">
        <v>13103</v>
      </c>
      <c r="E39" s="268" t="s">
        <v>13108</v>
      </c>
      <c r="F39" s="274">
        <v>153.30000000000001</v>
      </c>
      <c r="G39" s="274" t="s">
        <v>13052</v>
      </c>
      <c r="H39" s="274">
        <v>369.35</v>
      </c>
    </row>
    <row r="40" spans="3:8" x14ac:dyDescent="0.2">
      <c r="C40" s="267">
        <v>44998</v>
      </c>
      <c r="D40" s="268" t="s">
        <v>13103</v>
      </c>
      <c r="E40" s="268" t="s">
        <v>13109</v>
      </c>
      <c r="F40" s="274" t="s">
        <v>13052</v>
      </c>
      <c r="G40" s="274">
        <v>106</v>
      </c>
      <c r="H40" s="274">
        <v>475.35</v>
      </c>
    </row>
    <row r="41" spans="3:8" x14ac:dyDescent="0.2">
      <c r="C41" s="267">
        <v>44998</v>
      </c>
      <c r="D41" s="268" t="s">
        <v>13103</v>
      </c>
      <c r="E41" s="268" t="s">
        <v>13110</v>
      </c>
      <c r="F41" s="274" t="s">
        <v>13052</v>
      </c>
      <c r="G41" s="274">
        <v>100</v>
      </c>
      <c r="H41" s="274">
        <v>575.35</v>
      </c>
    </row>
    <row r="42" spans="3:8" x14ac:dyDescent="0.2">
      <c r="C42" s="267">
        <v>44998</v>
      </c>
      <c r="D42" s="268" t="s">
        <v>13103</v>
      </c>
      <c r="E42" s="268" t="s">
        <v>13111</v>
      </c>
      <c r="F42" s="274" t="s">
        <v>13052</v>
      </c>
      <c r="G42" s="274">
        <v>70</v>
      </c>
      <c r="H42" s="274">
        <v>645.35</v>
      </c>
    </row>
    <row r="43" spans="3:8" x14ac:dyDescent="0.2">
      <c r="C43" s="267">
        <v>44999</v>
      </c>
      <c r="D43" s="268" t="s">
        <v>13112</v>
      </c>
      <c r="E43" s="268" t="s">
        <v>13113</v>
      </c>
      <c r="F43" s="274" t="s">
        <v>13052</v>
      </c>
      <c r="G43" s="274">
        <v>95</v>
      </c>
      <c r="H43" s="274">
        <v>740.35</v>
      </c>
    </row>
    <row r="44" spans="3:8" x14ac:dyDescent="0.2">
      <c r="C44" s="267">
        <v>44999</v>
      </c>
      <c r="D44" s="268" t="s">
        <v>13112</v>
      </c>
      <c r="E44" s="268" t="s">
        <v>13114</v>
      </c>
      <c r="F44" s="274">
        <v>227.56</v>
      </c>
      <c r="G44" s="274" t="s">
        <v>13052</v>
      </c>
      <c r="H44" s="274">
        <v>512.79</v>
      </c>
    </row>
    <row r="45" spans="3:8" x14ac:dyDescent="0.2">
      <c r="C45" s="267">
        <v>44999</v>
      </c>
      <c r="D45" s="268" t="s">
        <v>13112</v>
      </c>
      <c r="E45" s="268" t="s">
        <v>13115</v>
      </c>
      <c r="F45" s="274" t="s">
        <v>13052</v>
      </c>
      <c r="G45" s="274">
        <v>114</v>
      </c>
      <c r="H45" s="274">
        <v>626.79</v>
      </c>
    </row>
    <row r="46" spans="3:8" x14ac:dyDescent="0.2">
      <c r="C46" s="267">
        <v>44999</v>
      </c>
      <c r="D46" s="268" t="s">
        <v>13116</v>
      </c>
      <c r="E46" s="268" t="s">
        <v>13117</v>
      </c>
      <c r="F46" s="274">
        <v>342</v>
      </c>
      <c r="G46" s="274" t="s">
        <v>13052</v>
      </c>
      <c r="H46" s="274">
        <v>284.79000000000002</v>
      </c>
    </row>
    <row r="47" spans="3:8" x14ac:dyDescent="0.2">
      <c r="C47" s="267">
        <v>44999</v>
      </c>
      <c r="D47" s="268" t="s">
        <v>13116</v>
      </c>
      <c r="E47" s="268" t="s">
        <v>13118</v>
      </c>
      <c r="F47" s="274" t="s">
        <v>13052</v>
      </c>
      <c r="G47" s="274">
        <v>46</v>
      </c>
      <c r="H47" s="274">
        <v>330.79</v>
      </c>
    </row>
    <row r="48" spans="3:8" x14ac:dyDescent="0.2">
      <c r="C48" s="267">
        <v>45000</v>
      </c>
      <c r="D48" s="268" t="s">
        <v>13116</v>
      </c>
      <c r="E48" s="268" t="s">
        <v>13119</v>
      </c>
      <c r="F48" s="274">
        <v>2</v>
      </c>
      <c r="G48" s="274" t="s">
        <v>13052</v>
      </c>
      <c r="H48" s="274">
        <v>328.79</v>
      </c>
    </row>
    <row r="49" spans="3:8" x14ac:dyDescent="0.2">
      <c r="C49" s="267">
        <v>45000</v>
      </c>
      <c r="D49" s="268" t="s">
        <v>13116</v>
      </c>
      <c r="E49" s="268" t="s">
        <v>13120</v>
      </c>
      <c r="F49" s="274" t="s">
        <v>13052</v>
      </c>
      <c r="G49" s="274">
        <v>176</v>
      </c>
      <c r="H49" s="274">
        <v>504.79</v>
      </c>
    </row>
    <row r="50" spans="3:8" x14ac:dyDescent="0.2">
      <c r="C50" s="267">
        <v>45000</v>
      </c>
      <c r="D50" s="268" t="s">
        <v>13116</v>
      </c>
      <c r="E50" s="268" t="s">
        <v>13121</v>
      </c>
      <c r="F50" s="274">
        <v>34</v>
      </c>
      <c r="G50" s="274" t="s">
        <v>13052</v>
      </c>
      <c r="H50" s="274">
        <v>470.79</v>
      </c>
    </row>
    <row r="51" spans="3:8" x14ac:dyDescent="0.2">
      <c r="C51" s="267">
        <v>45000</v>
      </c>
      <c r="D51" s="268" t="s">
        <v>13116</v>
      </c>
      <c r="E51" s="268" t="s">
        <v>13122</v>
      </c>
      <c r="F51" s="274" t="s">
        <v>13052</v>
      </c>
      <c r="G51" s="274">
        <v>34</v>
      </c>
      <c r="H51" s="274">
        <v>504.79</v>
      </c>
    </row>
    <row r="52" spans="3:8" x14ac:dyDescent="0.2">
      <c r="C52" s="267">
        <v>45000</v>
      </c>
      <c r="D52" s="268" t="s">
        <v>13116</v>
      </c>
      <c r="E52" s="268" t="s">
        <v>13123</v>
      </c>
      <c r="F52" s="274" t="s">
        <v>13052</v>
      </c>
      <c r="G52" s="274">
        <v>120</v>
      </c>
      <c r="H52" s="274">
        <v>624.79</v>
      </c>
    </row>
    <row r="53" spans="3:8" x14ac:dyDescent="0.2">
      <c r="C53" s="267">
        <v>45000</v>
      </c>
      <c r="D53" s="268" t="s">
        <v>13116</v>
      </c>
      <c r="E53" s="268" t="s">
        <v>13124</v>
      </c>
      <c r="F53" s="274" t="s">
        <v>13052</v>
      </c>
      <c r="G53" s="274">
        <v>90</v>
      </c>
      <c r="H53" s="274">
        <v>714.79</v>
      </c>
    </row>
    <row r="54" spans="3:8" x14ac:dyDescent="0.2">
      <c r="C54" s="267">
        <v>45000</v>
      </c>
      <c r="D54" s="268" t="s">
        <v>13116</v>
      </c>
      <c r="E54" s="268" t="s">
        <v>13125</v>
      </c>
      <c r="F54" s="274" t="s">
        <v>13052</v>
      </c>
      <c r="G54" s="274">
        <v>75</v>
      </c>
      <c r="H54" s="274">
        <v>789.79</v>
      </c>
    </row>
    <row r="55" spans="3:8" x14ac:dyDescent="0.2">
      <c r="C55" s="267">
        <v>45000</v>
      </c>
      <c r="D55" s="268" t="s">
        <v>13116</v>
      </c>
      <c r="E55" s="268" t="s">
        <v>13126</v>
      </c>
      <c r="F55" s="274">
        <v>30</v>
      </c>
      <c r="G55" s="274" t="s">
        <v>13052</v>
      </c>
      <c r="H55" s="274">
        <v>759.79</v>
      </c>
    </row>
    <row r="56" spans="3:8" x14ac:dyDescent="0.2">
      <c r="C56" s="267">
        <v>45001</v>
      </c>
      <c r="D56" s="268" t="s">
        <v>13127</v>
      </c>
      <c r="E56" s="268" t="s">
        <v>13128</v>
      </c>
      <c r="F56" s="274">
        <v>15</v>
      </c>
      <c r="G56" s="274" t="s">
        <v>13052</v>
      </c>
      <c r="H56" s="274">
        <v>744.79</v>
      </c>
    </row>
    <row r="57" spans="3:8" x14ac:dyDescent="0.2">
      <c r="C57" s="267">
        <v>45002</v>
      </c>
      <c r="D57" s="268" t="s">
        <v>13129</v>
      </c>
      <c r="E57" s="268" t="s">
        <v>13130</v>
      </c>
      <c r="F57" s="274" t="s">
        <v>13052</v>
      </c>
      <c r="G57" s="274">
        <v>20</v>
      </c>
      <c r="H57" s="274">
        <v>764.79</v>
      </c>
    </row>
    <row r="58" spans="3:8" x14ac:dyDescent="0.2">
      <c r="C58" s="267">
        <v>45002</v>
      </c>
      <c r="D58" s="268" t="s">
        <v>13129</v>
      </c>
      <c r="E58" s="268" t="s">
        <v>13131</v>
      </c>
      <c r="F58" s="274" t="s">
        <v>13052</v>
      </c>
      <c r="G58" s="274">
        <v>132</v>
      </c>
      <c r="H58" s="274">
        <v>896.79</v>
      </c>
    </row>
    <row r="59" spans="3:8" x14ac:dyDescent="0.2">
      <c r="C59" s="267">
        <v>45002</v>
      </c>
      <c r="D59" s="268" t="s">
        <v>13129</v>
      </c>
      <c r="E59" s="268" t="s">
        <v>13132</v>
      </c>
      <c r="F59" s="274">
        <v>132</v>
      </c>
      <c r="G59" s="274" t="s">
        <v>13052</v>
      </c>
      <c r="H59" s="274">
        <v>764.79</v>
      </c>
    </row>
    <row r="60" spans="3:8" x14ac:dyDescent="0.2">
      <c r="C60" s="267">
        <v>45002</v>
      </c>
      <c r="D60" s="268" t="s">
        <v>13129</v>
      </c>
      <c r="E60" s="268" t="s">
        <v>13133</v>
      </c>
      <c r="F60" s="274" t="s">
        <v>13052</v>
      </c>
      <c r="G60" s="274">
        <v>2</v>
      </c>
      <c r="H60" s="274">
        <v>766.79</v>
      </c>
    </row>
    <row r="61" spans="3:8" x14ac:dyDescent="0.2">
      <c r="C61" s="267">
        <v>45003</v>
      </c>
      <c r="D61" s="268" t="s">
        <v>13134</v>
      </c>
      <c r="E61" s="268" t="s">
        <v>13135</v>
      </c>
      <c r="F61" s="274" t="s">
        <v>13052</v>
      </c>
      <c r="G61" s="274">
        <v>475</v>
      </c>
      <c r="H61" s="274">
        <v>1241.79</v>
      </c>
    </row>
    <row r="62" spans="3:8" x14ac:dyDescent="0.2">
      <c r="C62" s="267">
        <v>45003</v>
      </c>
      <c r="D62" s="268" t="s">
        <v>13134</v>
      </c>
      <c r="E62" s="268" t="s">
        <v>13136</v>
      </c>
      <c r="F62" s="274" t="s">
        <v>13052</v>
      </c>
      <c r="G62" s="274">
        <v>475</v>
      </c>
      <c r="H62" s="274">
        <v>1716.79</v>
      </c>
    </row>
    <row r="63" spans="3:8" x14ac:dyDescent="0.2">
      <c r="C63" s="267">
        <v>45003</v>
      </c>
      <c r="D63" s="268" t="s">
        <v>13134</v>
      </c>
      <c r="E63" s="268" t="s">
        <v>13137</v>
      </c>
      <c r="F63" s="274" t="s">
        <v>13052</v>
      </c>
      <c r="G63" s="274">
        <v>475</v>
      </c>
      <c r="H63" s="274">
        <v>2191.79</v>
      </c>
    </row>
    <row r="64" spans="3:8" x14ac:dyDescent="0.2">
      <c r="C64" s="267">
        <v>45003</v>
      </c>
      <c r="D64" s="268" t="s">
        <v>13134</v>
      </c>
      <c r="E64" s="268" t="s">
        <v>13138</v>
      </c>
      <c r="F64" s="274" t="s">
        <v>13052</v>
      </c>
      <c r="G64" s="274">
        <v>475</v>
      </c>
      <c r="H64" s="274">
        <v>2666.79</v>
      </c>
    </row>
    <row r="65" spans="3:8" x14ac:dyDescent="0.2">
      <c r="C65" s="267">
        <v>45003</v>
      </c>
      <c r="D65" s="268" t="s">
        <v>13134</v>
      </c>
      <c r="E65" s="268" t="s">
        <v>13139</v>
      </c>
      <c r="F65" s="274" t="s">
        <v>13052</v>
      </c>
      <c r="G65" s="274">
        <v>200</v>
      </c>
      <c r="H65" s="274">
        <v>2866.79</v>
      </c>
    </row>
    <row r="66" spans="3:8" x14ac:dyDescent="0.2">
      <c r="C66" s="267">
        <v>45003</v>
      </c>
      <c r="D66" s="268" t="s">
        <v>13134</v>
      </c>
      <c r="E66" s="268" t="s">
        <v>13140</v>
      </c>
      <c r="F66" s="274">
        <v>2818.8</v>
      </c>
      <c r="G66" s="274" t="s">
        <v>13052</v>
      </c>
      <c r="H66" s="274">
        <v>47.99</v>
      </c>
    </row>
    <row r="67" spans="3:8" x14ac:dyDescent="0.2">
      <c r="C67" s="267">
        <v>45003</v>
      </c>
      <c r="D67" s="268" t="s">
        <v>13134</v>
      </c>
      <c r="E67" s="268" t="s">
        <v>13141</v>
      </c>
      <c r="F67" s="274" t="s">
        <v>13052</v>
      </c>
      <c r="G67" s="274">
        <v>600</v>
      </c>
      <c r="H67" s="274">
        <v>647.99</v>
      </c>
    </row>
    <row r="68" spans="3:8" x14ac:dyDescent="0.2">
      <c r="C68" s="267">
        <v>45004</v>
      </c>
      <c r="D68" s="268" t="s">
        <v>13142</v>
      </c>
      <c r="E68" s="268" t="s">
        <v>13143</v>
      </c>
      <c r="F68" s="274">
        <v>175</v>
      </c>
      <c r="G68" s="274" t="s">
        <v>13052</v>
      </c>
      <c r="H68" s="274">
        <v>472.99</v>
      </c>
    </row>
    <row r="69" spans="3:8" x14ac:dyDescent="0.2">
      <c r="C69" s="267">
        <v>45004</v>
      </c>
      <c r="D69" s="268" t="s">
        <v>13142</v>
      </c>
      <c r="E69" s="268" t="s">
        <v>13144</v>
      </c>
      <c r="F69" s="274">
        <v>25</v>
      </c>
      <c r="G69" s="274" t="s">
        <v>13052</v>
      </c>
      <c r="H69" s="274">
        <v>447.99</v>
      </c>
    </row>
    <row r="70" spans="3:8" x14ac:dyDescent="0.2">
      <c r="C70" s="267">
        <v>45008</v>
      </c>
      <c r="D70" s="268" t="s">
        <v>13145</v>
      </c>
      <c r="E70" s="268" t="s">
        <v>13146</v>
      </c>
      <c r="F70" s="274" t="s">
        <v>13052</v>
      </c>
      <c r="G70" s="274">
        <v>75</v>
      </c>
      <c r="H70" s="274">
        <v>522.99</v>
      </c>
    </row>
    <row r="71" spans="3:8" x14ac:dyDescent="0.2">
      <c r="C71" s="267">
        <v>45008</v>
      </c>
      <c r="D71" s="268" t="s">
        <v>13145</v>
      </c>
      <c r="E71" s="268" t="s">
        <v>13147</v>
      </c>
      <c r="F71" s="274" t="s">
        <v>13052</v>
      </c>
      <c r="G71" s="274">
        <v>275</v>
      </c>
      <c r="H71" s="274">
        <v>797.99</v>
      </c>
    </row>
    <row r="72" spans="3:8" x14ac:dyDescent="0.2">
      <c r="C72" s="267">
        <v>45008</v>
      </c>
      <c r="D72" s="268" t="s">
        <v>13145</v>
      </c>
      <c r="E72" s="268" t="s">
        <v>13148</v>
      </c>
      <c r="F72" s="274" t="s">
        <v>13052</v>
      </c>
      <c r="G72" s="274">
        <v>25</v>
      </c>
      <c r="H72" s="274">
        <v>822.99</v>
      </c>
    </row>
    <row r="73" spans="3:8" x14ac:dyDescent="0.2">
      <c r="C73" s="267">
        <v>45008</v>
      </c>
      <c r="D73" s="268" t="s">
        <v>13145</v>
      </c>
      <c r="E73" s="268" t="s">
        <v>13149</v>
      </c>
      <c r="F73" s="274" t="s">
        <v>13052</v>
      </c>
      <c r="G73" s="274">
        <v>215</v>
      </c>
      <c r="H73" s="274">
        <v>1037.99</v>
      </c>
    </row>
    <row r="74" spans="3:8" x14ac:dyDescent="0.2">
      <c r="C74" s="267">
        <v>45009</v>
      </c>
      <c r="D74" s="268" t="s">
        <v>13150</v>
      </c>
      <c r="E74" s="268" t="s">
        <v>13151</v>
      </c>
      <c r="F74" s="274" t="s">
        <v>13052</v>
      </c>
      <c r="G74" s="274">
        <v>300</v>
      </c>
      <c r="H74" s="274">
        <v>1337.99</v>
      </c>
    </row>
    <row r="75" spans="3:8" x14ac:dyDescent="0.2">
      <c r="C75" s="267">
        <v>45009</v>
      </c>
      <c r="D75" s="268" t="s">
        <v>13150</v>
      </c>
      <c r="E75" s="268" t="s">
        <v>13152</v>
      </c>
      <c r="F75" s="274">
        <v>300</v>
      </c>
      <c r="G75" s="274" t="s">
        <v>13052</v>
      </c>
      <c r="H75" s="274">
        <v>1037.99</v>
      </c>
    </row>
    <row r="76" spans="3:8" x14ac:dyDescent="0.2">
      <c r="C76" s="267">
        <v>45009</v>
      </c>
      <c r="D76" s="268" t="s">
        <v>13150</v>
      </c>
      <c r="E76" s="268" t="s">
        <v>13153</v>
      </c>
      <c r="F76" s="274" t="s">
        <v>13052</v>
      </c>
      <c r="G76" s="274">
        <v>300</v>
      </c>
      <c r="H76" s="274">
        <v>1337.99</v>
      </c>
    </row>
    <row r="77" spans="3:8" x14ac:dyDescent="0.2">
      <c r="C77" s="267">
        <v>45009</v>
      </c>
      <c r="D77" s="268" t="s">
        <v>13150</v>
      </c>
      <c r="E77" s="268" t="s">
        <v>13154</v>
      </c>
      <c r="F77" s="274" t="s">
        <v>13052</v>
      </c>
      <c r="G77" s="274">
        <v>300</v>
      </c>
      <c r="H77" s="274">
        <v>1637.99</v>
      </c>
    </row>
    <row r="78" spans="3:8" x14ac:dyDescent="0.2">
      <c r="C78" s="267">
        <v>45009</v>
      </c>
      <c r="D78" s="268" t="s">
        <v>13150</v>
      </c>
      <c r="E78" s="268" t="s">
        <v>13155</v>
      </c>
      <c r="F78" s="274">
        <v>600</v>
      </c>
      <c r="G78" s="274" t="s">
        <v>13052</v>
      </c>
      <c r="H78" s="274">
        <v>1037.99</v>
      </c>
    </row>
    <row r="79" spans="3:8" x14ac:dyDescent="0.2">
      <c r="C79" s="267">
        <v>45009</v>
      </c>
      <c r="D79" s="268" t="s">
        <v>13150</v>
      </c>
      <c r="E79" s="268" t="s">
        <v>13156</v>
      </c>
      <c r="F79" s="274" t="s">
        <v>13052</v>
      </c>
      <c r="G79" s="274">
        <v>300</v>
      </c>
      <c r="H79" s="274">
        <v>1337.99</v>
      </c>
    </row>
    <row r="80" spans="3:8" x14ac:dyDescent="0.2">
      <c r="C80" s="267">
        <v>45009</v>
      </c>
      <c r="D80" s="268" t="s">
        <v>13150</v>
      </c>
      <c r="E80" s="268" t="s">
        <v>13157</v>
      </c>
      <c r="F80" s="274">
        <v>300</v>
      </c>
      <c r="G80" s="274" t="s">
        <v>13052</v>
      </c>
      <c r="H80" s="274">
        <v>1037.99</v>
      </c>
    </row>
    <row r="81" spans="3:8" x14ac:dyDescent="0.2">
      <c r="C81" s="267">
        <v>45010</v>
      </c>
      <c r="D81" s="268" t="s">
        <v>13150</v>
      </c>
      <c r="E81" s="268" t="s">
        <v>13158</v>
      </c>
      <c r="F81" s="274" t="s">
        <v>13052</v>
      </c>
      <c r="G81" s="274">
        <v>2</v>
      </c>
      <c r="H81" s="274">
        <v>1039.99</v>
      </c>
    </row>
    <row r="82" spans="3:8" x14ac:dyDescent="0.2">
      <c r="C82" s="267">
        <v>45014</v>
      </c>
      <c r="D82" s="268" t="s">
        <v>13159</v>
      </c>
      <c r="E82" s="268" t="s">
        <v>13160</v>
      </c>
      <c r="F82" s="274" t="s">
        <v>13052</v>
      </c>
      <c r="G82" s="274">
        <v>90</v>
      </c>
      <c r="H82" s="274">
        <v>1129.99</v>
      </c>
    </row>
    <row r="83" spans="3:8" x14ac:dyDescent="0.2">
      <c r="C83" s="267">
        <v>45014</v>
      </c>
      <c r="D83" s="268" t="s">
        <v>13159</v>
      </c>
      <c r="E83" s="268" t="s">
        <v>13161</v>
      </c>
      <c r="F83" s="274">
        <v>90</v>
      </c>
      <c r="G83" s="274" t="s">
        <v>13052</v>
      </c>
      <c r="H83" s="274">
        <v>1039.99</v>
      </c>
    </row>
    <row r="84" spans="3:8" x14ac:dyDescent="0.2">
      <c r="C84" s="267">
        <v>45014</v>
      </c>
      <c r="D84" s="268" t="s">
        <v>13159</v>
      </c>
      <c r="E84" s="268" t="s">
        <v>13162</v>
      </c>
      <c r="F84" s="274" t="s">
        <v>13052</v>
      </c>
      <c r="G84" s="274">
        <v>381.66</v>
      </c>
      <c r="H84" s="274">
        <v>1421.65</v>
      </c>
    </row>
    <row r="85" spans="3:8" x14ac:dyDescent="0.2">
      <c r="C85" s="267">
        <v>45014</v>
      </c>
      <c r="D85" s="268" t="s">
        <v>13159</v>
      </c>
      <c r="E85" s="268" t="s">
        <v>13163</v>
      </c>
      <c r="F85" s="274">
        <v>382</v>
      </c>
      <c r="G85" s="274" t="s">
        <v>13052</v>
      </c>
      <c r="H85" s="274">
        <v>1039.6500000000001</v>
      </c>
    </row>
    <row r="86" spans="3:8" x14ac:dyDescent="0.2">
      <c r="C86" s="267">
        <v>45015</v>
      </c>
      <c r="D86" s="268" t="s">
        <v>13164</v>
      </c>
      <c r="E86" s="268" t="s">
        <v>13165</v>
      </c>
      <c r="F86" s="274" t="s">
        <v>13052</v>
      </c>
      <c r="G86" s="274">
        <v>1286.1600000000001</v>
      </c>
      <c r="H86" s="274">
        <v>2325.81</v>
      </c>
    </row>
    <row r="87" spans="3:8" x14ac:dyDescent="0.2">
      <c r="C87" s="267">
        <v>45015</v>
      </c>
      <c r="D87" s="268" t="s">
        <v>13164</v>
      </c>
      <c r="E87" s="268" t="s">
        <v>13166</v>
      </c>
      <c r="F87" s="274">
        <v>1286</v>
      </c>
      <c r="G87" s="274" t="s">
        <v>13052</v>
      </c>
      <c r="H87" s="274">
        <v>1039.81</v>
      </c>
    </row>
    <row r="88" spans="3:8" x14ac:dyDescent="0.2">
      <c r="C88" s="267">
        <v>45016</v>
      </c>
      <c r="D88" s="268" t="s">
        <v>13167</v>
      </c>
      <c r="E88" s="268" t="s">
        <v>13168</v>
      </c>
      <c r="F88" s="274" t="s">
        <v>13052</v>
      </c>
      <c r="G88" s="274">
        <v>138</v>
      </c>
      <c r="H88" s="274">
        <v>1177.81</v>
      </c>
    </row>
    <row r="89" spans="3:8" x14ac:dyDescent="0.2">
      <c r="C89" s="267">
        <v>45016</v>
      </c>
      <c r="D89" s="268" t="s">
        <v>13167</v>
      </c>
      <c r="E89" s="268" t="s">
        <v>13169</v>
      </c>
      <c r="F89" s="274">
        <v>138</v>
      </c>
      <c r="G89" s="274" t="s">
        <v>13052</v>
      </c>
      <c r="H89" s="274">
        <v>1039.81</v>
      </c>
    </row>
    <row r="90" spans="3:8" x14ac:dyDescent="0.2">
      <c r="C90" s="267">
        <v>45016</v>
      </c>
      <c r="D90" s="268" t="s">
        <v>13167</v>
      </c>
      <c r="E90" s="268" t="s">
        <v>13170</v>
      </c>
      <c r="F90" s="274">
        <v>30</v>
      </c>
      <c r="G90" s="274" t="s">
        <v>13052</v>
      </c>
      <c r="H90" s="274">
        <v>1009.81</v>
      </c>
    </row>
    <row r="91" spans="3:8" x14ac:dyDescent="0.2">
      <c r="C91" s="267">
        <v>45016</v>
      </c>
      <c r="D91" s="268" t="s">
        <v>13171</v>
      </c>
      <c r="E91" s="268" t="s">
        <v>13172</v>
      </c>
      <c r="F91" s="274">
        <v>500</v>
      </c>
      <c r="G91" s="274" t="s">
        <v>13052</v>
      </c>
      <c r="H91" s="274">
        <v>509.81</v>
      </c>
    </row>
    <row r="92" spans="3:8" x14ac:dyDescent="0.2">
      <c r="C92" s="267">
        <v>45016</v>
      </c>
      <c r="D92" s="268" t="s">
        <v>13171</v>
      </c>
      <c r="E92" s="268" t="s">
        <v>13173</v>
      </c>
      <c r="F92" s="274">
        <v>500</v>
      </c>
      <c r="G92" s="274" t="s">
        <v>13052</v>
      </c>
      <c r="H92" s="274">
        <v>9.81</v>
      </c>
    </row>
    <row r="93" spans="3:8" x14ac:dyDescent="0.2">
      <c r="C93" s="267">
        <v>45022</v>
      </c>
      <c r="D93" s="268" t="s">
        <v>13174</v>
      </c>
      <c r="E93" s="268" t="s">
        <v>13175</v>
      </c>
      <c r="F93" s="274" t="s">
        <v>13052</v>
      </c>
      <c r="G93" s="274">
        <v>1000</v>
      </c>
      <c r="H93" s="274">
        <v>1009.81</v>
      </c>
    </row>
    <row r="94" spans="3:8" x14ac:dyDescent="0.2">
      <c r="C94" s="267">
        <v>45026</v>
      </c>
      <c r="D94" s="268" t="s">
        <v>13176</v>
      </c>
      <c r="E94" s="268" t="s">
        <v>13177</v>
      </c>
      <c r="F94" s="274" t="s">
        <v>13052</v>
      </c>
      <c r="G94" s="274">
        <v>122.5</v>
      </c>
      <c r="H94" s="274">
        <v>1132.31</v>
      </c>
    </row>
    <row r="95" spans="3:8" x14ac:dyDescent="0.2">
      <c r="C95" s="267">
        <v>45027</v>
      </c>
      <c r="D95" s="268" t="s">
        <v>13178</v>
      </c>
      <c r="E95" s="268" t="s">
        <v>13179</v>
      </c>
      <c r="F95" s="274" t="s">
        <v>13052</v>
      </c>
      <c r="G95" s="274">
        <v>50</v>
      </c>
      <c r="H95" s="274">
        <v>1182.31</v>
      </c>
    </row>
    <row r="96" spans="3:8" x14ac:dyDescent="0.2">
      <c r="C96" s="267">
        <v>45027</v>
      </c>
      <c r="D96" s="268" t="s">
        <v>13178</v>
      </c>
      <c r="E96" s="268" t="s">
        <v>13180</v>
      </c>
      <c r="F96" s="274" t="s">
        <v>13052</v>
      </c>
      <c r="G96" s="274">
        <v>40</v>
      </c>
      <c r="H96" s="274">
        <v>1222.31</v>
      </c>
    </row>
    <row r="97" spans="3:8" x14ac:dyDescent="0.2">
      <c r="C97" s="267">
        <v>45027</v>
      </c>
      <c r="D97" s="268" t="s">
        <v>13178</v>
      </c>
      <c r="E97" s="268" t="s">
        <v>13181</v>
      </c>
      <c r="F97" s="274" t="s">
        <v>13052</v>
      </c>
      <c r="G97" s="274">
        <v>30</v>
      </c>
      <c r="H97" s="274">
        <v>1252.31</v>
      </c>
    </row>
    <row r="98" spans="3:8" x14ac:dyDescent="0.2">
      <c r="C98" s="267">
        <v>45027</v>
      </c>
      <c r="D98" s="268" t="s">
        <v>13178</v>
      </c>
      <c r="E98" s="268" t="s">
        <v>13182</v>
      </c>
      <c r="F98" s="274" t="s">
        <v>13052</v>
      </c>
      <c r="G98" s="274">
        <v>125</v>
      </c>
      <c r="H98" s="274">
        <v>1377.31</v>
      </c>
    </row>
    <row r="99" spans="3:8" x14ac:dyDescent="0.2">
      <c r="C99" s="267">
        <v>45029</v>
      </c>
      <c r="D99" s="268" t="s">
        <v>13183</v>
      </c>
      <c r="E99" s="268" t="s">
        <v>13184</v>
      </c>
      <c r="F99" s="274" t="s">
        <v>13052</v>
      </c>
      <c r="G99" s="274">
        <v>20</v>
      </c>
      <c r="H99" s="274">
        <v>1397.31</v>
      </c>
    </row>
    <row r="100" spans="3:8" x14ac:dyDescent="0.2">
      <c r="C100" s="267">
        <v>45029</v>
      </c>
      <c r="D100" s="268" t="s">
        <v>13183</v>
      </c>
      <c r="E100" s="268" t="s">
        <v>13185</v>
      </c>
      <c r="F100" s="274" t="s">
        <v>13052</v>
      </c>
      <c r="G100" s="274">
        <v>10</v>
      </c>
      <c r="H100" s="274">
        <v>1407.31</v>
      </c>
    </row>
    <row r="101" spans="3:8" x14ac:dyDescent="0.2">
      <c r="C101" s="267">
        <v>45029</v>
      </c>
      <c r="D101" s="268" t="s">
        <v>13183</v>
      </c>
      <c r="E101" s="268" t="s">
        <v>13186</v>
      </c>
      <c r="F101" s="274" t="s">
        <v>13052</v>
      </c>
      <c r="G101" s="274">
        <v>90</v>
      </c>
      <c r="H101" s="274">
        <v>1497.31</v>
      </c>
    </row>
    <row r="102" spans="3:8" x14ac:dyDescent="0.2">
      <c r="C102" s="267">
        <v>45029</v>
      </c>
      <c r="D102" s="268" t="s">
        <v>13183</v>
      </c>
      <c r="E102" s="268" t="s">
        <v>13187</v>
      </c>
      <c r="F102" s="274">
        <v>20</v>
      </c>
      <c r="G102" s="274" t="s">
        <v>13052</v>
      </c>
      <c r="H102" s="274">
        <v>1477.31</v>
      </c>
    </row>
    <row r="103" spans="3:8" x14ac:dyDescent="0.2">
      <c r="C103" s="267">
        <v>45029</v>
      </c>
      <c r="D103" s="268" t="s">
        <v>13183</v>
      </c>
      <c r="E103" s="268" t="s">
        <v>13188</v>
      </c>
      <c r="F103" s="274" t="s">
        <v>13052</v>
      </c>
      <c r="G103" s="274">
        <v>20</v>
      </c>
      <c r="H103" s="274">
        <v>1497.31</v>
      </c>
    </row>
    <row r="104" spans="3:8" x14ac:dyDescent="0.2">
      <c r="C104" s="267">
        <v>45029</v>
      </c>
      <c r="D104" s="268" t="s">
        <v>13189</v>
      </c>
      <c r="E104" s="268" t="s">
        <v>13190</v>
      </c>
      <c r="F104" s="274" t="s">
        <v>13052</v>
      </c>
      <c r="G104" s="274">
        <v>35</v>
      </c>
      <c r="H104" s="274">
        <v>1532.31</v>
      </c>
    </row>
    <row r="105" spans="3:8" x14ac:dyDescent="0.2">
      <c r="C105" s="267">
        <v>45029</v>
      </c>
      <c r="D105" s="268" t="s">
        <v>13189</v>
      </c>
      <c r="E105" s="268" t="s">
        <v>13191</v>
      </c>
      <c r="F105" s="274" t="s">
        <v>13052</v>
      </c>
      <c r="G105" s="274">
        <v>60</v>
      </c>
      <c r="H105" s="274">
        <v>1592.31</v>
      </c>
    </row>
    <row r="106" spans="3:8" x14ac:dyDescent="0.2">
      <c r="C106" s="267">
        <v>45029</v>
      </c>
      <c r="D106" s="268" t="s">
        <v>13189</v>
      </c>
      <c r="E106" s="268" t="s">
        <v>13192</v>
      </c>
      <c r="F106" s="274" t="s">
        <v>13052</v>
      </c>
      <c r="G106" s="274">
        <v>30</v>
      </c>
      <c r="H106" s="274">
        <v>1622.31</v>
      </c>
    </row>
    <row r="107" spans="3:8" x14ac:dyDescent="0.2">
      <c r="C107" s="267">
        <v>45032</v>
      </c>
      <c r="D107" s="268" t="s">
        <v>13193</v>
      </c>
      <c r="E107" s="268" t="s">
        <v>13194</v>
      </c>
      <c r="F107" s="274" t="s">
        <v>13052</v>
      </c>
      <c r="G107" s="274">
        <v>100</v>
      </c>
      <c r="H107" s="274">
        <v>1722.31</v>
      </c>
    </row>
    <row r="108" spans="3:8" x14ac:dyDescent="0.2">
      <c r="C108" s="267">
        <v>45033</v>
      </c>
      <c r="D108" s="268" t="s">
        <v>13195</v>
      </c>
      <c r="E108" s="268" t="s">
        <v>13196</v>
      </c>
      <c r="F108" s="274">
        <v>1405.01</v>
      </c>
      <c r="G108" s="274" t="s">
        <v>13052</v>
      </c>
      <c r="H108" s="274">
        <v>317.3</v>
      </c>
    </row>
    <row r="109" spans="3:8" x14ac:dyDescent="0.2">
      <c r="C109" s="267">
        <v>45035</v>
      </c>
      <c r="D109" s="268" t="s">
        <v>13197</v>
      </c>
      <c r="E109" s="268" t="s">
        <v>13198</v>
      </c>
      <c r="F109" s="274" t="s">
        <v>13052</v>
      </c>
      <c r="G109" s="274">
        <v>100</v>
      </c>
      <c r="H109" s="274">
        <v>417.3</v>
      </c>
    </row>
    <row r="110" spans="3:8" x14ac:dyDescent="0.2">
      <c r="C110" s="267">
        <v>45035</v>
      </c>
      <c r="D110" s="268" t="s">
        <v>13197</v>
      </c>
      <c r="E110" s="268" t="s">
        <v>13199</v>
      </c>
      <c r="F110" s="274" t="s">
        <v>13052</v>
      </c>
      <c r="G110" s="274">
        <v>100</v>
      </c>
      <c r="H110" s="274">
        <v>517.29999999999995</v>
      </c>
    </row>
    <row r="111" spans="3:8" x14ac:dyDescent="0.2">
      <c r="C111" s="267">
        <v>45036</v>
      </c>
      <c r="D111" s="268" t="s">
        <v>13200</v>
      </c>
      <c r="E111" s="268" t="s">
        <v>13201</v>
      </c>
      <c r="F111" s="274" t="s">
        <v>13052</v>
      </c>
      <c r="G111" s="274">
        <v>100</v>
      </c>
      <c r="H111" s="274">
        <v>617.29999999999995</v>
      </c>
    </row>
    <row r="112" spans="3:8" x14ac:dyDescent="0.2">
      <c r="C112" s="267">
        <v>45037</v>
      </c>
      <c r="D112" s="268" t="s">
        <v>13202</v>
      </c>
      <c r="E112" s="268" t="s">
        <v>13203</v>
      </c>
      <c r="F112" s="274" t="s">
        <v>13052</v>
      </c>
      <c r="G112" s="274">
        <v>7500</v>
      </c>
      <c r="H112" s="274">
        <v>8117.3</v>
      </c>
    </row>
    <row r="113" spans="3:8" x14ac:dyDescent="0.2">
      <c r="C113" s="267">
        <v>45037</v>
      </c>
      <c r="D113" s="268" t="s">
        <v>13202</v>
      </c>
      <c r="E113" s="268" t="s">
        <v>13204</v>
      </c>
      <c r="F113" s="274">
        <v>7500</v>
      </c>
      <c r="G113" s="274" t="s">
        <v>13052</v>
      </c>
      <c r="H113" s="274">
        <v>617.29999999999995</v>
      </c>
    </row>
    <row r="114" spans="3:8" x14ac:dyDescent="0.2">
      <c r="C114" s="267">
        <v>45039</v>
      </c>
      <c r="D114" s="268" t="s">
        <v>13205</v>
      </c>
      <c r="E114" s="268" t="s">
        <v>13206</v>
      </c>
      <c r="F114" s="274" t="s">
        <v>13052</v>
      </c>
      <c r="G114" s="274">
        <v>100</v>
      </c>
      <c r="H114" s="274">
        <v>717.3</v>
      </c>
    </row>
    <row r="115" spans="3:8" x14ac:dyDescent="0.2">
      <c r="C115" s="267">
        <v>45039</v>
      </c>
      <c r="D115" s="268" t="s">
        <v>13205</v>
      </c>
      <c r="E115" s="268" t="s">
        <v>13207</v>
      </c>
      <c r="F115" s="274" t="s">
        <v>13052</v>
      </c>
      <c r="G115" s="274">
        <v>100</v>
      </c>
      <c r="H115" s="274">
        <v>817.3</v>
      </c>
    </row>
    <row r="116" spans="3:8" x14ac:dyDescent="0.2">
      <c r="C116" s="267">
        <v>45040</v>
      </c>
      <c r="D116" s="268" t="s">
        <v>13208</v>
      </c>
      <c r="E116" s="268" t="s">
        <v>13209</v>
      </c>
      <c r="F116" s="274">
        <v>34</v>
      </c>
      <c r="G116" s="274" t="s">
        <v>13052</v>
      </c>
      <c r="H116" s="274">
        <v>783.3</v>
      </c>
    </row>
    <row r="117" spans="3:8" x14ac:dyDescent="0.2">
      <c r="C117" s="267">
        <v>45040</v>
      </c>
      <c r="D117" s="268" t="s">
        <v>13208</v>
      </c>
      <c r="E117" s="268" t="s">
        <v>13210</v>
      </c>
      <c r="F117" s="274" t="s">
        <v>13052</v>
      </c>
      <c r="G117" s="274">
        <v>34</v>
      </c>
      <c r="H117" s="274">
        <v>817.3</v>
      </c>
    </row>
    <row r="118" spans="3:8" x14ac:dyDescent="0.2">
      <c r="C118" s="267">
        <v>45040</v>
      </c>
      <c r="D118" s="268" t="s">
        <v>13208</v>
      </c>
      <c r="E118" s="268" t="s">
        <v>13211</v>
      </c>
      <c r="F118" s="274" t="s">
        <v>13052</v>
      </c>
      <c r="G118" s="274">
        <v>50</v>
      </c>
      <c r="H118" s="274">
        <v>867.3</v>
      </c>
    </row>
    <row r="119" spans="3:8" x14ac:dyDescent="0.2">
      <c r="C119" s="267">
        <v>45040</v>
      </c>
      <c r="D119" s="268" t="s">
        <v>13208</v>
      </c>
      <c r="E119" s="268" t="s">
        <v>13212</v>
      </c>
      <c r="F119" s="274" t="s">
        <v>13052</v>
      </c>
      <c r="G119" s="274">
        <v>38</v>
      </c>
      <c r="H119" s="274">
        <v>905.3</v>
      </c>
    </row>
    <row r="120" spans="3:8" x14ac:dyDescent="0.2">
      <c r="C120" s="267">
        <v>45040</v>
      </c>
      <c r="D120" s="268" t="s">
        <v>13208</v>
      </c>
      <c r="E120" s="268" t="s">
        <v>13213</v>
      </c>
      <c r="F120" s="274" t="s">
        <v>13052</v>
      </c>
      <c r="G120" s="274">
        <v>12</v>
      </c>
      <c r="H120" s="274">
        <v>917.3</v>
      </c>
    </row>
    <row r="121" spans="3:8" x14ac:dyDescent="0.2">
      <c r="C121" s="267">
        <v>45041</v>
      </c>
      <c r="D121" s="268" t="s">
        <v>13214</v>
      </c>
      <c r="E121" s="268" t="s">
        <v>13215</v>
      </c>
      <c r="F121" s="274">
        <v>10</v>
      </c>
      <c r="G121" s="274" t="s">
        <v>13052</v>
      </c>
      <c r="H121" s="274">
        <v>907.3</v>
      </c>
    </row>
    <row r="122" spans="3:8" x14ac:dyDescent="0.2">
      <c r="C122" s="267">
        <v>45042</v>
      </c>
      <c r="D122" s="268" t="s">
        <v>13216</v>
      </c>
      <c r="E122" s="268" t="s">
        <v>13217</v>
      </c>
      <c r="F122" s="274">
        <v>20</v>
      </c>
      <c r="G122" s="274" t="s">
        <v>13052</v>
      </c>
      <c r="H122" s="274">
        <v>887.3</v>
      </c>
    </row>
    <row r="123" spans="3:8" x14ac:dyDescent="0.2">
      <c r="C123" s="267">
        <v>45042</v>
      </c>
      <c r="D123" s="268" t="s">
        <v>13216</v>
      </c>
      <c r="E123" s="268" t="s">
        <v>13218</v>
      </c>
      <c r="F123" s="274" t="s">
        <v>13052</v>
      </c>
      <c r="G123" s="274">
        <v>20</v>
      </c>
      <c r="H123" s="274">
        <v>907.3</v>
      </c>
    </row>
    <row r="124" spans="3:8" x14ac:dyDescent="0.2">
      <c r="C124" s="267">
        <v>45043</v>
      </c>
      <c r="D124" s="268" t="s">
        <v>13219</v>
      </c>
      <c r="E124" s="268" t="s">
        <v>13220</v>
      </c>
      <c r="F124" s="274" t="s">
        <v>13052</v>
      </c>
      <c r="G124" s="274">
        <v>100</v>
      </c>
      <c r="H124" s="274">
        <v>1007.3</v>
      </c>
    </row>
    <row r="125" spans="3:8" x14ac:dyDescent="0.2">
      <c r="C125" s="267">
        <v>45044</v>
      </c>
      <c r="D125" s="268" t="s">
        <v>13221</v>
      </c>
      <c r="E125" s="268" t="s">
        <v>13222</v>
      </c>
      <c r="F125" s="274" t="s">
        <v>13052</v>
      </c>
      <c r="G125" s="274">
        <v>100</v>
      </c>
      <c r="H125" s="274">
        <v>1107.3</v>
      </c>
    </row>
    <row r="126" spans="3:8" x14ac:dyDescent="0.2">
      <c r="C126" s="267">
        <v>45044</v>
      </c>
      <c r="D126" s="268" t="s">
        <v>13221</v>
      </c>
      <c r="E126" s="268" t="s">
        <v>13223</v>
      </c>
      <c r="F126" s="274">
        <v>250</v>
      </c>
      <c r="G126" s="274" t="s">
        <v>13052</v>
      </c>
      <c r="H126" s="274">
        <v>857.3</v>
      </c>
    </row>
    <row r="127" spans="3:8" x14ac:dyDescent="0.2">
      <c r="C127" s="267">
        <v>45046</v>
      </c>
      <c r="D127" s="268" t="s">
        <v>13224</v>
      </c>
      <c r="E127" s="268" t="s">
        <v>13225</v>
      </c>
      <c r="F127" s="274" t="s">
        <v>13052</v>
      </c>
      <c r="G127" s="274">
        <v>100</v>
      </c>
      <c r="H127" s="274">
        <v>957.3</v>
      </c>
    </row>
    <row r="128" spans="3:8" x14ac:dyDescent="0.2">
      <c r="C128" s="267">
        <v>45046</v>
      </c>
      <c r="D128" s="268" t="s">
        <v>13224</v>
      </c>
      <c r="E128" s="268" t="s">
        <v>13226</v>
      </c>
      <c r="F128" s="274" t="s">
        <v>13052</v>
      </c>
      <c r="G128" s="274">
        <v>420</v>
      </c>
      <c r="H128" s="274">
        <v>1377.3</v>
      </c>
    </row>
    <row r="129" spans="3:8" x14ac:dyDescent="0.2">
      <c r="C129" s="267">
        <v>45046</v>
      </c>
      <c r="D129" s="268" t="s">
        <v>13224</v>
      </c>
      <c r="E129" s="268" t="s">
        <v>13227</v>
      </c>
      <c r="F129" s="274">
        <v>170</v>
      </c>
      <c r="G129" s="274" t="s">
        <v>13052</v>
      </c>
      <c r="H129" s="274">
        <v>1207.3</v>
      </c>
    </row>
    <row r="130" spans="3:8" x14ac:dyDescent="0.2">
      <c r="C130" s="267">
        <v>45046</v>
      </c>
      <c r="D130" s="268" t="s">
        <v>13224</v>
      </c>
      <c r="E130" s="268" t="s">
        <v>13228</v>
      </c>
      <c r="F130" s="274" t="s">
        <v>13052</v>
      </c>
      <c r="G130" s="274">
        <v>165</v>
      </c>
      <c r="H130" s="274">
        <v>1372.3</v>
      </c>
    </row>
    <row r="131" spans="3:8" x14ac:dyDescent="0.2">
      <c r="C131" s="267">
        <v>45047</v>
      </c>
      <c r="D131" s="268" t="s">
        <v>13229</v>
      </c>
      <c r="E131" s="268" t="s">
        <v>13230</v>
      </c>
      <c r="F131" s="274">
        <v>165</v>
      </c>
      <c r="G131" s="274" t="s">
        <v>13052</v>
      </c>
      <c r="H131" s="274">
        <v>1207.3</v>
      </c>
    </row>
    <row r="132" spans="3:8" x14ac:dyDescent="0.2">
      <c r="C132" s="267">
        <v>45047</v>
      </c>
      <c r="D132" s="268" t="s">
        <v>13229</v>
      </c>
      <c r="E132" s="268" t="s">
        <v>13231</v>
      </c>
      <c r="F132" s="274" t="s">
        <v>13052</v>
      </c>
      <c r="G132" s="274">
        <v>10</v>
      </c>
      <c r="H132" s="274">
        <v>1217.3</v>
      </c>
    </row>
    <row r="133" spans="3:8" x14ac:dyDescent="0.2">
      <c r="C133" s="267">
        <v>45050</v>
      </c>
      <c r="D133" s="268" t="s">
        <v>13232</v>
      </c>
      <c r="E133" s="268" t="s">
        <v>13233</v>
      </c>
      <c r="F133" s="274" t="s">
        <v>13052</v>
      </c>
      <c r="G133" s="274">
        <v>100</v>
      </c>
      <c r="H133" s="274">
        <v>1317.3</v>
      </c>
    </row>
    <row r="134" spans="3:8" x14ac:dyDescent="0.2">
      <c r="C134" s="267">
        <v>45050</v>
      </c>
      <c r="D134" s="268" t="s">
        <v>13232</v>
      </c>
      <c r="E134" s="268" t="s">
        <v>13234</v>
      </c>
      <c r="F134" s="274" t="s">
        <v>13052</v>
      </c>
      <c r="G134" s="274">
        <v>15</v>
      </c>
      <c r="H134" s="274">
        <v>1332.3</v>
      </c>
    </row>
    <row r="135" spans="3:8" x14ac:dyDescent="0.2">
      <c r="C135" s="267">
        <v>45050</v>
      </c>
      <c r="D135" s="268" t="s">
        <v>13232</v>
      </c>
      <c r="E135" s="268" t="s">
        <v>13235</v>
      </c>
      <c r="F135" s="274" t="s">
        <v>13052</v>
      </c>
      <c r="G135" s="274">
        <v>32</v>
      </c>
      <c r="H135" s="274">
        <v>1364.3</v>
      </c>
    </row>
    <row r="136" spans="3:8" x14ac:dyDescent="0.2">
      <c r="C136" s="267">
        <v>45050</v>
      </c>
      <c r="D136" s="268" t="s">
        <v>13232</v>
      </c>
      <c r="E136" s="268" t="s">
        <v>13236</v>
      </c>
      <c r="F136" s="274" t="s">
        <v>13052</v>
      </c>
      <c r="G136" s="274">
        <v>50</v>
      </c>
      <c r="H136" s="274">
        <v>1414.3</v>
      </c>
    </row>
    <row r="137" spans="3:8" x14ac:dyDescent="0.2">
      <c r="C137" s="267">
        <v>45051</v>
      </c>
      <c r="D137" s="268" t="s">
        <v>13237</v>
      </c>
      <c r="E137" s="268" t="s">
        <v>13238</v>
      </c>
      <c r="F137" s="274" t="s">
        <v>13052</v>
      </c>
      <c r="G137" s="274">
        <v>135.44999999999999</v>
      </c>
      <c r="H137" s="274">
        <v>1549.75</v>
      </c>
    </row>
    <row r="138" spans="3:8" x14ac:dyDescent="0.2">
      <c r="C138" s="267">
        <v>45051</v>
      </c>
      <c r="D138" s="268" t="s">
        <v>13237</v>
      </c>
      <c r="E138" s="268" t="s">
        <v>13239</v>
      </c>
      <c r="F138" s="274">
        <v>135.44999999999999</v>
      </c>
      <c r="G138" s="274" t="s">
        <v>13052</v>
      </c>
      <c r="H138" s="274">
        <v>1414.3</v>
      </c>
    </row>
    <row r="139" spans="3:8" x14ac:dyDescent="0.2">
      <c r="C139" s="267">
        <v>45051</v>
      </c>
      <c r="D139" s="268" t="s">
        <v>13237</v>
      </c>
      <c r="E139" s="268" t="s">
        <v>13240</v>
      </c>
      <c r="F139" s="274" t="s">
        <v>13052</v>
      </c>
      <c r="G139" s="274">
        <v>103</v>
      </c>
      <c r="H139" s="274">
        <v>1517.3</v>
      </c>
    </row>
    <row r="140" spans="3:8" x14ac:dyDescent="0.2">
      <c r="C140" s="267">
        <v>45051</v>
      </c>
      <c r="D140" s="268" t="s">
        <v>13237</v>
      </c>
      <c r="E140" s="268" t="s">
        <v>13241</v>
      </c>
      <c r="F140" s="274" t="s">
        <v>13052</v>
      </c>
      <c r="G140" s="274">
        <v>550</v>
      </c>
      <c r="H140" s="274">
        <v>2067.3000000000002</v>
      </c>
    </row>
    <row r="141" spans="3:8" x14ac:dyDescent="0.2">
      <c r="C141" s="267">
        <v>45051</v>
      </c>
      <c r="D141" s="268" t="s">
        <v>13237</v>
      </c>
      <c r="E141" s="268" t="s">
        <v>13242</v>
      </c>
      <c r="F141" s="274" t="s">
        <v>13052</v>
      </c>
      <c r="G141" s="274">
        <v>590</v>
      </c>
      <c r="H141" s="274">
        <v>2657.3</v>
      </c>
    </row>
    <row r="142" spans="3:8" x14ac:dyDescent="0.2">
      <c r="C142" s="267">
        <v>45052</v>
      </c>
      <c r="D142" s="268" t="s">
        <v>13243</v>
      </c>
      <c r="E142" s="268" t="s">
        <v>13244</v>
      </c>
      <c r="F142" s="274" t="s">
        <v>13052</v>
      </c>
      <c r="G142" s="274">
        <v>10</v>
      </c>
      <c r="H142" s="274">
        <v>2667.3</v>
      </c>
    </row>
    <row r="143" spans="3:8" x14ac:dyDescent="0.2">
      <c r="C143" s="267">
        <v>45052</v>
      </c>
      <c r="D143" s="268" t="s">
        <v>13243</v>
      </c>
      <c r="E143" s="268" t="s">
        <v>13245</v>
      </c>
      <c r="F143" s="274" t="s">
        <v>13052</v>
      </c>
      <c r="G143" s="274">
        <v>28</v>
      </c>
      <c r="H143" s="274">
        <v>2695.3</v>
      </c>
    </row>
    <row r="144" spans="3:8" x14ac:dyDescent="0.2">
      <c r="C144" s="267">
        <v>45052</v>
      </c>
      <c r="D144" s="268" t="s">
        <v>13243</v>
      </c>
      <c r="E144" s="268" t="s">
        <v>13246</v>
      </c>
      <c r="F144" s="274">
        <v>38</v>
      </c>
      <c r="G144" s="274" t="s">
        <v>13052</v>
      </c>
      <c r="H144" s="274">
        <v>2657.3</v>
      </c>
    </row>
    <row r="145" spans="3:8" x14ac:dyDescent="0.2">
      <c r="C145" s="267">
        <v>45053</v>
      </c>
      <c r="D145" s="268" t="s">
        <v>13247</v>
      </c>
      <c r="E145" s="268" t="s">
        <v>13248</v>
      </c>
      <c r="F145" s="274" t="s">
        <v>13052</v>
      </c>
      <c r="G145" s="274">
        <v>25</v>
      </c>
      <c r="H145" s="274">
        <v>2682.3</v>
      </c>
    </row>
    <row r="146" spans="3:8" x14ac:dyDescent="0.2">
      <c r="C146" s="267">
        <v>45054</v>
      </c>
      <c r="D146" s="268" t="s">
        <v>13247</v>
      </c>
      <c r="E146" s="268" t="s">
        <v>13249</v>
      </c>
      <c r="F146" s="274">
        <v>25</v>
      </c>
      <c r="G146" s="274" t="s">
        <v>13052</v>
      </c>
      <c r="H146" s="274">
        <v>2657.3</v>
      </c>
    </row>
    <row r="147" spans="3:8" x14ac:dyDescent="0.2">
      <c r="C147" s="267">
        <v>45058</v>
      </c>
      <c r="D147" s="268" t="s">
        <v>13250</v>
      </c>
      <c r="E147" s="268" t="s">
        <v>13251</v>
      </c>
      <c r="F147" s="274">
        <v>15</v>
      </c>
      <c r="G147" s="274" t="s">
        <v>13052</v>
      </c>
      <c r="H147" s="274">
        <v>2642.3</v>
      </c>
    </row>
    <row r="148" spans="3:8" x14ac:dyDescent="0.2">
      <c r="C148" s="267">
        <v>45058</v>
      </c>
      <c r="D148" s="268" t="s">
        <v>13250</v>
      </c>
      <c r="E148" s="268" t="s">
        <v>13252</v>
      </c>
      <c r="F148" s="274">
        <v>1</v>
      </c>
      <c r="G148" s="274" t="s">
        <v>13052</v>
      </c>
      <c r="H148" s="274">
        <v>2641.3</v>
      </c>
    </row>
    <row r="149" spans="3:8" x14ac:dyDescent="0.2">
      <c r="C149" s="267">
        <v>45058</v>
      </c>
      <c r="D149" s="268" t="s">
        <v>13250</v>
      </c>
      <c r="E149" s="268" t="s">
        <v>13253</v>
      </c>
      <c r="F149" s="274" t="s">
        <v>13052</v>
      </c>
      <c r="G149" s="274">
        <v>15</v>
      </c>
      <c r="H149" s="274">
        <v>2656.3</v>
      </c>
    </row>
    <row r="150" spans="3:8" x14ac:dyDescent="0.2">
      <c r="C150" s="267">
        <v>45060</v>
      </c>
      <c r="D150" s="268" t="s">
        <v>13254</v>
      </c>
      <c r="E150" s="268" t="s">
        <v>13255</v>
      </c>
      <c r="F150" s="274">
        <v>96.4</v>
      </c>
      <c r="G150" s="274" t="s">
        <v>13052</v>
      </c>
      <c r="H150" s="274">
        <v>2559.9</v>
      </c>
    </row>
    <row r="151" spans="3:8" x14ac:dyDescent="0.2">
      <c r="C151" s="267">
        <v>45062</v>
      </c>
      <c r="D151" s="268" t="s">
        <v>13256</v>
      </c>
      <c r="E151" s="268" t="s">
        <v>13257</v>
      </c>
      <c r="F151" s="274" t="s">
        <v>13052</v>
      </c>
      <c r="G151" s="274">
        <v>1</v>
      </c>
      <c r="H151" s="274">
        <v>2560.9</v>
      </c>
    </row>
    <row r="152" spans="3:8" x14ac:dyDescent="0.2">
      <c r="C152" s="267">
        <v>45062</v>
      </c>
      <c r="D152" s="268" t="s">
        <v>13256</v>
      </c>
      <c r="E152" s="268" t="s">
        <v>13258</v>
      </c>
      <c r="F152" s="274" t="s">
        <v>13052</v>
      </c>
      <c r="G152" s="274">
        <v>500</v>
      </c>
      <c r="H152" s="274">
        <v>3060.9</v>
      </c>
    </row>
    <row r="153" spans="3:8" x14ac:dyDescent="0.2">
      <c r="C153" s="267">
        <v>45062</v>
      </c>
      <c r="D153" s="268" t="s">
        <v>13256</v>
      </c>
      <c r="E153" s="268" t="s">
        <v>13259</v>
      </c>
      <c r="F153" s="274">
        <v>2935</v>
      </c>
      <c r="G153" s="274" t="s">
        <v>13052</v>
      </c>
      <c r="H153" s="274">
        <v>125.9</v>
      </c>
    </row>
    <row r="154" spans="3:8" x14ac:dyDescent="0.2">
      <c r="C154" s="267">
        <v>45062</v>
      </c>
      <c r="D154" s="268" t="s">
        <v>13256</v>
      </c>
      <c r="E154" s="268" t="s">
        <v>13260</v>
      </c>
      <c r="F154" s="274" t="s">
        <v>13052</v>
      </c>
      <c r="G154" s="274">
        <v>966</v>
      </c>
      <c r="H154" s="274">
        <v>1091.9000000000001</v>
      </c>
    </row>
    <row r="155" spans="3:8" x14ac:dyDescent="0.2">
      <c r="C155" s="267">
        <v>45062</v>
      </c>
      <c r="D155" s="268" t="s">
        <v>13256</v>
      </c>
      <c r="E155" s="268" t="s">
        <v>13261</v>
      </c>
      <c r="F155" s="274" t="s">
        <v>13052</v>
      </c>
      <c r="G155" s="274">
        <v>1400</v>
      </c>
      <c r="H155" s="274">
        <v>2491.9</v>
      </c>
    </row>
    <row r="156" spans="3:8" x14ac:dyDescent="0.2">
      <c r="C156" s="267">
        <v>45062</v>
      </c>
      <c r="D156" s="268" t="s">
        <v>13256</v>
      </c>
      <c r="E156" s="268" t="s">
        <v>13262</v>
      </c>
      <c r="F156" s="274" t="s">
        <v>13052</v>
      </c>
      <c r="G156" s="274">
        <v>682</v>
      </c>
      <c r="H156" s="274">
        <v>3173.9</v>
      </c>
    </row>
    <row r="157" spans="3:8" x14ac:dyDescent="0.2">
      <c r="C157" s="267">
        <v>45062</v>
      </c>
      <c r="D157" s="268" t="s">
        <v>13256</v>
      </c>
      <c r="E157" s="268" t="s">
        <v>13263</v>
      </c>
      <c r="F157" s="274">
        <v>179</v>
      </c>
      <c r="G157" s="274" t="s">
        <v>13052</v>
      </c>
      <c r="H157" s="274">
        <v>2994.9</v>
      </c>
    </row>
    <row r="158" spans="3:8" x14ac:dyDescent="0.2">
      <c r="C158" s="267">
        <v>45069</v>
      </c>
      <c r="D158" s="268" t="s">
        <v>13264</v>
      </c>
      <c r="E158" s="268" t="s">
        <v>13265</v>
      </c>
      <c r="F158" s="274">
        <v>150</v>
      </c>
      <c r="G158" s="274" t="s">
        <v>13052</v>
      </c>
      <c r="H158" s="274">
        <v>2844.9</v>
      </c>
    </row>
    <row r="159" spans="3:8" x14ac:dyDescent="0.2">
      <c r="C159" s="267">
        <v>45077</v>
      </c>
      <c r="D159" s="268" t="s">
        <v>13266</v>
      </c>
      <c r="E159" s="268" t="s">
        <v>13267</v>
      </c>
      <c r="F159" s="274" t="s">
        <v>13052</v>
      </c>
      <c r="G159" s="274">
        <v>250</v>
      </c>
      <c r="H159" s="274">
        <v>3094.9</v>
      </c>
    </row>
    <row r="160" spans="3:8" x14ac:dyDescent="0.2">
      <c r="C160" s="267">
        <v>45077</v>
      </c>
      <c r="D160" s="268" t="s">
        <v>13266</v>
      </c>
      <c r="E160" s="268" t="s">
        <v>13268</v>
      </c>
      <c r="F160" s="274">
        <v>84</v>
      </c>
      <c r="G160" s="274" t="s">
        <v>13052</v>
      </c>
      <c r="H160" s="274">
        <v>3010.9</v>
      </c>
    </row>
    <row r="161" spans="3:8" x14ac:dyDescent="0.2">
      <c r="C161" s="267">
        <v>45085</v>
      </c>
      <c r="D161" s="268" t="s">
        <v>13269</v>
      </c>
      <c r="E161" s="268" t="s">
        <v>13270</v>
      </c>
      <c r="F161" s="274">
        <v>2</v>
      </c>
      <c r="G161" s="274" t="s">
        <v>13052</v>
      </c>
      <c r="H161" s="274">
        <v>3008.9</v>
      </c>
    </row>
    <row r="162" spans="3:8" x14ac:dyDescent="0.2">
      <c r="C162" s="267">
        <v>45085</v>
      </c>
      <c r="D162" s="268" t="s">
        <v>13269</v>
      </c>
      <c r="E162" s="268" t="s">
        <v>13271</v>
      </c>
      <c r="F162" s="274" t="s">
        <v>13052</v>
      </c>
      <c r="G162" s="274">
        <v>2</v>
      </c>
      <c r="H162" s="274">
        <v>3010.9</v>
      </c>
    </row>
    <row r="163" spans="3:8" x14ac:dyDescent="0.2">
      <c r="C163" s="267">
        <v>45086</v>
      </c>
      <c r="D163" s="268" t="s">
        <v>13272</v>
      </c>
      <c r="E163" s="268" t="s">
        <v>13273</v>
      </c>
      <c r="F163" s="274" t="s">
        <v>13052</v>
      </c>
      <c r="G163" s="274">
        <v>2000</v>
      </c>
      <c r="H163" s="274">
        <v>5010.8999999999996</v>
      </c>
    </row>
    <row r="164" spans="3:8" x14ac:dyDescent="0.2">
      <c r="C164" s="267">
        <v>45086</v>
      </c>
      <c r="D164" s="268" t="s">
        <v>13272</v>
      </c>
      <c r="E164" s="268" t="s">
        <v>13274</v>
      </c>
      <c r="F164" s="274">
        <v>60</v>
      </c>
      <c r="G164" s="274" t="s">
        <v>13052</v>
      </c>
      <c r="H164" s="274">
        <v>4950.8999999999996</v>
      </c>
    </row>
    <row r="165" spans="3:8" x14ac:dyDescent="0.2">
      <c r="C165" s="267">
        <v>45087</v>
      </c>
      <c r="D165" s="268" t="s">
        <v>13275</v>
      </c>
      <c r="E165" s="268" t="s">
        <v>13276</v>
      </c>
      <c r="F165" s="274">
        <v>141.6</v>
      </c>
      <c r="G165" s="274" t="s">
        <v>13052</v>
      </c>
      <c r="H165" s="274">
        <v>4809.3</v>
      </c>
    </row>
    <row r="166" spans="3:8" x14ac:dyDescent="0.2">
      <c r="C166" s="267">
        <v>45087</v>
      </c>
      <c r="D166" s="268" t="s">
        <v>13275</v>
      </c>
      <c r="E166" s="268" t="s">
        <v>13277</v>
      </c>
      <c r="F166" s="274" t="s">
        <v>13052</v>
      </c>
      <c r="G166" s="274">
        <v>2750</v>
      </c>
      <c r="H166" s="274">
        <v>7559.3</v>
      </c>
    </row>
    <row r="167" spans="3:8" x14ac:dyDescent="0.2">
      <c r="C167" s="267">
        <v>45089</v>
      </c>
      <c r="D167" s="268" t="s">
        <v>13278</v>
      </c>
      <c r="E167" s="268" t="s">
        <v>13279</v>
      </c>
      <c r="F167" s="274" t="s">
        <v>13052</v>
      </c>
      <c r="G167" s="274">
        <v>25</v>
      </c>
      <c r="H167" s="274">
        <v>7584.3</v>
      </c>
    </row>
    <row r="168" spans="3:8" x14ac:dyDescent="0.2">
      <c r="C168" s="267">
        <v>45091</v>
      </c>
      <c r="D168" s="268" t="s">
        <v>13280</v>
      </c>
      <c r="E168" s="268" t="s">
        <v>13281</v>
      </c>
      <c r="F168" s="274">
        <v>179</v>
      </c>
      <c r="G168" s="274" t="s">
        <v>13052</v>
      </c>
      <c r="H168" s="274">
        <v>7405.3</v>
      </c>
    </row>
    <row r="169" spans="3:8" x14ac:dyDescent="0.2">
      <c r="C169" s="267">
        <v>45091</v>
      </c>
      <c r="D169" s="268" t="s">
        <v>13280</v>
      </c>
      <c r="E169" s="268" t="s">
        <v>13282</v>
      </c>
      <c r="F169" s="274">
        <v>84</v>
      </c>
      <c r="G169" s="274" t="s">
        <v>13052</v>
      </c>
      <c r="H169" s="274">
        <v>7321.3</v>
      </c>
    </row>
    <row r="170" spans="3:8" x14ac:dyDescent="0.2">
      <c r="C170" s="267">
        <v>45092</v>
      </c>
      <c r="D170" s="268" t="s">
        <v>13283</v>
      </c>
      <c r="E170" s="268" t="s">
        <v>13284</v>
      </c>
      <c r="F170" s="274">
        <v>90.95</v>
      </c>
      <c r="G170" s="274" t="s">
        <v>13052</v>
      </c>
      <c r="H170" s="274">
        <v>7230.35</v>
      </c>
    </row>
    <row r="171" spans="3:8" x14ac:dyDescent="0.2">
      <c r="C171" s="267">
        <v>45093</v>
      </c>
      <c r="D171" s="268" t="s">
        <v>13285</v>
      </c>
      <c r="E171" s="268" t="s">
        <v>13286</v>
      </c>
      <c r="F171" s="274" t="s">
        <v>13052</v>
      </c>
      <c r="G171" s="274">
        <v>1.0900000000000001</v>
      </c>
      <c r="H171" s="274">
        <v>7231.44</v>
      </c>
    </row>
    <row r="172" spans="3:8" x14ac:dyDescent="0.2">
      <c r="C172" s="267">
        <v>45093</v>
      </c>
      <c r="D172" s="268" t="s">
        <v>13285</v>
      </c>
      <c r="E172" s="268" t="s">
        <v>13287</v>
      </c>
      <c r="F172" s="274" t="s">
        <v>13052</v>
      </c>
      <c r="G172" s="274">
        <v>1.01</v>
      </c>
      <c r="H172" s="274">
        <v>7232.45</v>
      </c>
    </row>
    <row r="173" spans="3:8" x14ac:dyDescent="0.2">
      <c r="C173" s="267">
        <v>45093</v>
      </c>
      <c r="D173" s="268" t="s">
        <v>13285</v>
      </c>
      <c r="E173" s="268" t="s">
        <v>13288</v>
      </c>
      <c r="F173" s="274">
        <v>342</v>
      </c>
      <c r="G173" s="274" t="s">
        <v>13052</v>
      </c>
      <c r="H173" s="274">
        <v>6890.45</v>
      </c>
    </row>
    <row r="174" spans="3:8" x14ac:dyDescent="0.2">
      <c r="C174" s="267">
        <v>45093</v>
      </c>
      <c r="D174" s="268" t="s">
        <v>13285</v>
      </c>
      <c r="E174" s="268" t="s">
        <v>13289</v>
      </c>
      <c r="F174" s="274">
        <v>960</v>
      </c>
      <c r="G174" s="274" t="s">
        <v>13052</v>
      </c>
      <c r="H174" s="274">
        <v>5930.45</v>
      </c>
    </row>
    <row r="175" spans="3:8" x14ac:dyDescent="0.2">
      <c r="C175" s="267">
        <v>45093</v>
      </c>
      <c r="D175" s="268" t="s">
        <v>13285</v>
      </c>
      <c r="E175" s="268" t="s">
        <v>13290</v>
      </c>
      <c r="F175" s="274">
        <v>815</v>
      </c>
      <c r="G175" s="274" t="s">
        <v>13052</v>
      </c>
      <c r="H175" s="274">
        <v>5115.45</v>
      </c>
    </row>
    <row r="176" spans="3:8" x14ac:dyDescent="0.2">
      <c r="C176" s="267">
        <v>45093</v>
      </c>
      <c r="D176" s="268" t="s">
        <v>13285</v>
      </c>
      <c r="E176" s="268" t="s">
        <v>13291</v>
      </c>
      <c r="F176" s="274" t="s">
        <v>13052</v>
      </c>
      <c r="G176" s="274">
        <v>244</v>
      </c>
      <c r="H176" s="274">
        <v>5359.45</v>
      </c>
    </row>
    <row r="177" spans="3:8" x14ac:dyDescent="0.2">
      <c r="C177" s="267">
        <v>45093</v>
      </c>
      <c r="D177" s="268" t="s">
        <v>13285</v>
      </c>
      <c r="E177" s="268" t="s">
        <v>13292</v>
      </c>
      <c r="F177" s="274" t="s">
        <v>13052</v>
      </c>
      <c r="G177" s="274">
        <v>277.7</v>
      </c>
      <c r="H177" s="274">
        <v>5637.15</v>
      </c>
    </row>
    <row r="178" spans="3:8" x14ac:dyDescent="0.2">
      <c r="C178" s="267">
        <v>45093</v>
      </c>
      <c r="D178" s="268" t="s">
        <v>13285</v>
      </c>
      <c r="E178" s="268" t="s">
        <v>13293</v>
      </c>
      <c r="F178" s="274" t="s">
        <v>13052</v>
      </c>
      <c r="G178" s="274">
        <v>556.70000000000005</v>
      </c>
      <c r="H178" s="274">
        <v>6193.85</v>
      </c>
    </row>
    <row r="179" spans="3:8" x14ac:dyDescent="0.2">
      <c r="C179" s="267">
        <v>45093</v>
      </c>
      <c r="D179" s="268" t="s">
        <v>13285</v>
      </c>
      <c r="E179" s="268" t="s">
        <v>13294</v>
      </c>
      <c r="F179" s="274" t="s">
        <v>13052</v>
      </c>
      <c r="G179" s="274">
        <v>244</v>
      </c>
      <c r="H179" s="274">
        <v>6437.85</v>
      </c>
    </row>
    <row r="180" spans="3:8" x14ac:dyDescent="0.2">
      <c r="C180" s="267">
        <v>45093</v>
      </c>
      <c r="D180" s="268" t="s">
        <v>13295</v>
      </c>
      <c r="E180" s="268" t="s">
        <v>13296</v>
      </c>
      <c r="F180" s="274" t="s">
        <v>13052</v>
      </c>
      <c r="G180" s="274">
        <v>541.6</v>
      </c>
      <c r="H180" s="274">
        <v>6979.45</v>
      </c>
    </row>
    <row r="181" spans="3:8" x14ac:dyDescent="0.2">
      <c r="C181" s="267">
        <v>45101</v>
      </c>
      <c r="D181" s="268" t="s">
        <v>13297</v>
      </c>
      <c r="E181" s="268" t="s">
        <v>13298</v>
      </c>
      <c r="F181" s="274" t="s">
        <v>13052</v>
      </c>
      <c r="G181" s="274">
        <v>20</v>
      </c>
      <c r="H181" s="274">
        <v>6999.45</v>
      </c>
    </row>
    <row r="182" spans="3:8" x14ac:dyDescent="0.2">
      <c r="C182" s="267">
        <v>45103</v>
      </c>
      <c r="D182" s="268" t="s">
        <v>13299</v>
      </c>
      <c r="E182" s="268" t="s">
        <v>13300</v>
      </c>
      <c r="F182" s="274">
        <v>28</v>
      </c>
      <c r="G182" s="274" t="s">
        <v>13052</v>
      </c>
      <c r="H182" s="274">
        <v>6971.45</v>
      </c>
    </row>
    <row r="183" spans="3:8" x14ac:dyDescent="0.2">
      <c r="C183" s="267">
        <v>45104</v>
      </c>
      <c r="D183" s="268" t="s">
        <v>13301</v>
      </c>
      <c r="E183" s="268" t="s">
        <v>13302</v>
      </c>
      <c r="F183" s="274">
        <v>231</v>
      </c>
      <c r="G183" s="274" t="s">
        <v>13052</v>
      </c>
      <c r="H183" s="274">
        <v>6740.45</v>
      </c>
    </row>
    <row r="184" spans="3:8" x14ac:dyDescent="0.2">
      <c r="C184" s="267">
        <v>45104</v>
      </c>
      <c r="D184" s="268" t="s">
        <v>13301</v>
      </c>
      <c r="E184" s="268" t="s">
        <v>13303</v>
      </c>
      <c r="F184" s="274" t="s">
        <v>13052</v>
      </c>
      <c r="G184" s="274">
        <v>700</v>
      </c>
      <c r="H184" s="274">
        <v>7440.45</v>
      </c>
    </row>
    <row r="185" spans="3:8" x14ac:dyDescent="0.2">
      <c r="C185" s="267">
        <v>45104</v>
      </c>
      <c r="D185" s="268" t="s">
        <v>13301</v>
      </c>
      <c r="E185" s="268" t="s">
        <v>13304</v>
      </c>
      <c r="F185" s="274">
        <v>175</v>
      </c>
      <c r="G185" s="274" t="s">
        <v>13052</v>
      </c>
      <c r="H185" s="274">
        <v>7265.45</v>
      </c>
    </row>
    <row r="186" spans="3:8" x14ac:dyDescent="0.2">
      <c r="C186" s="267">
        <v>45106</v>
      </c>
      <c r="D186" s="268" t="s">
        <v>13305</v>
      </c>
      <c r="E186" s="268" t="s">
        <v>13306</v>
      </c>
      <c r="F186" s="274">
        <v>84</v>
      </c>
      <c r="G186" s="274" t="s">
        <v>13052</v>
      </c>
      <c r="H186" s="274">
        <v>7181.45</v>
      </c>
    </row>
    <row r="187" spans="3:8" x14ac:dyDescent="0.2">
      <c r="C187" s="267">
        <v>45107</v>
      </c>
      <c r="D187" s="268" t="s">
        <v>13307</v>
      </c>
      <c r="E187" s="268" t="s">
        <v>13308</v>
      </c>
      <c r="F187" s="274" t="s">
        <v>13052</v>
      </c>
      <c r="G187" s="274">
        <v>50</v>
      </c>
      <c r="H187" s="274">
        <v>7231.45</v>
      </c>
    </row>
    <row r="188" spans="3:8" x14ac:dyDescent="0.2">
      <c r="C188" s="267">
        <v>45107</v>
      </c>
      <c r="D188" s="268" t="s">
        <v>13307</v>
      </c>
      <c r="E188" s="268" t="s">
        <v>13309</v>
      </c>
      <c r="F188" s="274" t="s">
        <v>13052</v>
      </c>
      <c r="G188" s="274">
        <v>50</v>
      </c>
      <c r="H188" s="274">
        <v>7281.45</v>
      </c>
    </row>
    <row r="189" spans="3:8" x14ac:dyDescent="0.2">
      <c r="C189" s="267">
        <v>45107</v>
      </c>
      <c r="D189" s="268" t="s">
        <v>13307</v>
      </c>
      <c r="E189" s="268" t="s">
        <v>13310</v>
      </c>
      <c r="F189" s="274">
        <v>80.95</v>
      </c>
      <c r="G189" s="274" t="s">
        <v>13052</v>
      </c>
      <c r="H189" s="274">
        <v>7200.5</v>
      </c>
    </row>
    <row r="190" spans="3:8" x14ac:dyDescent="0.2">
      <c r="C190" s="267">
        <v>45109</v>
      </c>
      <c r="D190" s="268" t="s">
        <v>13311</v>
      </c>
      <c r="E190" s="268" t="s">
        <v>13312</v>
      </c>
      <c r="F190" s="274" t="s">
        <v>13052</v>
      </c>
      <c r="G190" s="274">
        <v>700</v>
      </c>
      <c r="H190" s="274">
        <v>7900.5</v>
      </c>
    </row>
    <row r="191" spans="3:8" x14ac:dyDescent="0.2">
      <c r="C191" s="267">
        <v>45112</v>
      </c>
      <c r="D191" s="268" t="s">
        <v>13313</v>
      </c>
      <c r="E191" s="268" t="s">
        <v>13314</v>
      </c>
      <c r="F191" s="274">
        <v>54</v>
      </c>
      <c r="G191" s="274" t="s">
        <v>13052</v>
      </c>
      <c r="H191" s="274">
        <v>7846.5</v>
      </c>
    </row>
    <row r="192" spans="3:8" x14ac:dyDescent="0.2">
      <c r="C192" s="267">
        <v>45113</v>
      </c>
      <c r="D192" s="268" t="s">
        <v>13315</v>
      </c>
      <c r="E192" s="268" t="s">
        <v>13316</v>
      </c>
      <c r="F192" s="274">
        <v>45</v>
      </c>
      <c r="G192" s="274" t="s">
        <v>13052</v>
      </c>
      <c r="H192" s="274">
        <v>7801.5</v>
      </c>
    </row>
    <row r="193" spans="3:8" x14ac:dyDescent="0.2">
      <c r="C193" s="267">
        <v>45115</v>
      </c>
      <c r="D193" s="268" t="s">
        <v>13317</v>
      </c>
      <c r="E193" s="268" t="s">
        <v>13318</v>
      </c>
      <c r="F193" s="274">
        <v>1499</v>
      </c>
      <c r="G193" s="274" t="s">
        <v>13052</v>
      </c>
      <c r="H193" s="274">
        <v>6302.5</v>
      </c>
    </row>
    <row r="194" spans="3:8" x14ac:dyDescent="0.2">
      <c r="C194" s="267">
        <v>45115</v>
      </c>
      <c r="D194" s="268" t="s">
        <v>13317</v>
      </c>
      <c r="E194" s="268" t="s">
        <v>13319</v>
      </c>
      <c r="F194" s="274" t="s">
        <v>13052</v>
      </c>
      <c r="G194" s="274">
        <v>1000</v>
      </c>
      <c r="H194" s="274">
        <v>7302.5</v>
      </c>
    </row>
    <row r="195" spans="3:8" x14ac:dyDescent="0.2">
      <c r="C195" s="267">
        <v>45115</v>
      </c>
      <c r="D195" s="268" t="s">
        <v>13317</v>
      </c>
      <c r="E195" s="268" t="s">
        <v>13320</v>
      </c>
      <c r="F195" s="274">
        <v>1000</v>
      </c>
      <c r="G195" s="274" t="s">
        <v>13052</v>
      </c>
      <c r="H195" s="274">
        <v>6302.5</v>
      </c>
    </row>
    <row r="196" spans="3:8" x14ac:dyDescent="0.2">
      <c r="C196" s="267">
        <v>45116</v>
      </c>
      <c r="D196" s="268" t="s">
        <v>13321</v>
      </c>
      <c r="E196" s="268" t="s">
        <v>13322</v>
      </c>
      <c r="F196" s="274" t="s">
        <v>13052</v>
      </c>
      <c r="G196" s="274">
        <v>1000</v>
      </c>
      <c r="H196" s="274">
        <v>7302.5</v>
      </c>
    </row>
    <row r="197" spans="3:8" x14ac:dyDescent="0.2">
      <c r="C197" s="267">
        <v>45117</v>
      </c>
      <c r="D197" s="268" t="s">
        <v>13323</v>
      </c>
      <c r="E197" s="268" t="s">
        <v>13324</v>
      </c>
      <c r="F197" s="274">
        <v>136</v>
      </c>
      <c r="G197" s="274" t="s">
        <v>13052</v>
      </c>
      <c r="H197" s="274">
        <v>7166.5</v>
      </c>
    </row>
    <row r="198" spans="3:8" x14ac:dyDescent="0.2">
      <c r="C198" s="267">
        <v>45118</v>
      </c>
      <c r="D198" s="268" t="s">
        <v>13325</v>
      </c>
      <c r="E198" s="268" t="s">
        <v>13326</v>
      </c>
      <c r="F198" s="274">
        <v>240</v>
      </c>
      <c r="G198" s="274" t="s">
        <v>13052</v>
      </c>
      <c r="H198" s="274">
        <v>6926.5</v>
      </c>
    </row>
    <row r="199" spans="3:8" x14ac:dyDescent="0.2">
      <c r="C199" s="267">
        <v>45118</v>
      </c>
      <c r="D199" s="268" t="s">
        <v>13325</v>
      </c>
      <c r="E199" s="268" t="s">
        <v>13327</v>
      </c>
      <c r="F199" s="274">
        <v>40</v>
      </c>
      <c r="G199" s="274" t="s">
        <v>13052</v>
      </c>
      <c r="H199" s="274">
        <v>6886.5</v>
      </c>
    </row>
    <row r="200" spans="3:8" x14ac:dyDescent="0.2">
      <c r="C200" s="267">
        <v>45118</v>
      </c>
      <c r="D200" s="268" t="s">
        <v>13325</v>
      </c>
      <c r="E200" s="268" t="s">
        <v>13328</v>
      </c>
      <c r="F200" s="274">
        <v>240</v>
      </c>
      <c r="G200" s="274" t="s">
        <v>13052</v>
      </c>
      <c r="H200" s="274">
        <v>6646.5</v>
      </c>
    </row>
    <row r="201" spans="3:8" x14ac:dyDescent="0.2">
      <c r="C201" s="267">
        <v>45120</v>
      </c>
      <c r="D201" s="268" t="s">
        <v>13329</v>
      </c>
      <c r="E201" s="268" t="s">
        <v>13330</v>
      </c>
      <c r="F201" s="274" t="s">
        <v>13052</v>
      </c>
      <c r="G201" s="274">
        <v>3000</v>
      </c>
      <c r="H201" s="274">
        <v>9646.5</v>
      </c>
    </row>
    <row r="202" spans="3:8" x14ac:dyDescent="0.2">
      <c r="C202" s="267">
        <v>45120</v>
      </c>
      <c r="D202" s="268" t="s">
        <v>13329</v>
      </c>
      <c r="E202" s="268" t="s">
        <v>13331</v>
      </c>
      <c r="F202" s="274" t="s">
        <v>13052</v>
      </c>
      <c r="G202" s="274">
        <v>34</v>
      </c>
      <c r="H202" s="274">
        <v>9680.5</v>
      </c>
    </row>
    <row r="203" spans="3:8" x14ac:dyDescent="0.2">
      <c r="C203" s="267">
        <v>45120</v>
      </c>
      <c r="D203" s="268" t="s">
        <v>13329</v>
      </c>
      <c r="E203" s="268" t="s">
        <v>13332</v>
      </c>
      <c r="F203" s="274" t="s">
        <v>13052</v>
      </c>
      <c r="G203" s="274">
        <v>2000</v>
      </c>
      <c r="H203" s="274">
        <v>11680.5</v>
      </c>
    </row>
    <row r="204" spans="3:8" x14ac:dyDescent="0.2">
      <c r="C204" s="267">
        <v>45120</v>
      </c>
      <c r="D204" s="268" t="s">
        <v>13329</v>
      </c>
      <c r="E204" s="268" t="s">
        <v>13333</v>
      </c>
      <c r="F204" s="274" t="s">
        <v>13052</v>
      </c>
      <c r="G204" s="274">
        <v>1000</v>
      </c>
      <c r="H204" s="274">
        <v>12680.5</v>
      </c>
    </row>
    <row r="205" spans="3:8" x14ac:dyDescent="0.2">
      <c r="C205" s="267">
        <v>45120</v>
      </c>
      <c r="D205" s="268" t="s">
        <v>13329</v>
      </c>
      <c r="E205" s="268" t="s">
        <v>13334</v>
      </c>
      <c r="F205" s="274" t="s">
        <v>13052</v>
      </c>
      <c r="G205" s="274">
        <v>3240</v>
      </c>
      <c r="H205" s="274">
        <v>15920.5</v>
      </c>
    </row>
    <row r="206" spans="3:8" x14ac:dyDescent="0.2">
      <c r="C206" s="267">
        <v>45120</v>
      </c>
      <c r="D206" s="268" t="s">
        <v>13329</v>
      </c>
      <c r="E206" s="268" t="s">
        <v>13335</v>
      </c>
      <c r="F206" s="274">
        <v>84</v>
      </c>
      <c r="G206" s="274" t="s">
        <v>13052</v>
      </c>
      <c r="H206" s="274">
        <v>15836.5</v>
      </c>
    </row>
    <row r="207" spans="3:8" x14ac:dyDescent="0.2">
      <c r="C207" s="267">
        <v>45120</v>
      </c>
      <c r="D207" s="268" t="s">
        <v>13329</v>
      </c>
      <c r="E207" s="268" t="s">
        <v>13336</v>
      </c>
      <c r="F207" s="274">
        <v>2820</v>
      </c>
      <c r="G207" s="274" t="s">
        <v>13052</v>
      </c>
      <c r="H207" s="274">
        <v>13016.5</v>
      </c>
    </row>
    <row r="208" spans="3:8" x14ac:dyDescent="0.2">
      <c r="C208" s="267">
        <v>45120</v>
      </c>
      <c r="D208" s="268" t="s">
        <v>13329</v>
      </c>
      <c r="E208" s="268" t="s">
        <v>13337</v>
      </c>
      <c r="F208" s="274">
        <v>2820</v>
      </c>
      <c r="G208" s="274" t="s">
        <v>13052</v>
      </c>
      <c r="H208" s="274">
        <v>10196.5</v>
      </c>
    </row>
    <row r="209" spans="3:8" x14ac:dyDescent="0.2">
      <c r="C209" s="267">
        <v>45120</v>
      </c>
      <c r="D209" s="268" t="s">
        <v>13329</v>
      </c>
      <c r="E209" s="268" t="s">
        <v>13338</v>
      </c>
      <c r="F209" s="274">
        <v>2820</v>
      </c>
      <c r="G209" s="274" t="s">
        <v>13052</v>
      </c>
      <c r="H209" s="274">
        <v>7376.5</v>
      </c>
    </row>
    <row r="210" spans="3:8" x14ac:dyDescent="0.2">
      <c r="C210" s="267">
        <v>45121</v>
      </c>
      <c r="D210" s="268" t="s">
        <v>13339</v>
      </c>
      <c r="E210" s="268" t="s">
        <v>13340</v>
      </c>
      <c r="F210" s="274">
        <v>2820</v>
      </c>
      <c r="G210" s="274" t="s">
        <v>13052</v>
      </c>
      <c r="H210" s="274">
        <v>4556.5</v>
      </c>
    </row>
    <row r="211" spans="3:8" x14ac:dyDescent="0.2">
      <c r="C211" s="267">
        <v>45121</v>
      </c>
      <c r="D211" s="268" t="s">
        <v>13339</v>
      </c>
      <c r="E211" s="268" t="s">
        <v>13341</v>
      </c>
      <c r="F211" s="274" t="s">
        <v>13052</v>
      </c>
      <c r="G211" s="274">
        <v>14250</v>
      </c>
      <c r="H211" s="274">
        <v>18806.5</v>
      </c>
    </row>
    <row r="212" spans="3:8" x14ac:dyDescent="0.2">
      <c r="C212" s="267">
        <v>45121</v>
      </c>
      <c r="D212" s="268" t="s">
        <v>13339</v>
      </c>
      <c r="E212" s="268" t="s">
        <v>13342</v>
      </c>
      <c r="F212" s="274">
        <v>7050</v>
      </c>
      <c r="G212" s="274" t="s">
        <v>13052</v>
      </c>
      <c r="H212" s="274">
        <v>11756.5</v>
      </c>
    </row>
    <row r="213" spans="3:8" x14ac:dyDescent="0.2">
      <c r="C213" s="267">
        <v>45121</v>
      </c>
      <c r="D213" s="268" t="s">
        <v>13339</v>
      </c>
      <c r="E213" s="268" t="s">
        <v>13343</v>
      </c>
      <c r="F213" s="274">
        <v>7050</v>
      </c>
      <c r="G213" s="274" t="s">
        <v>13052</v>
      </c>
      <c r="H213" s="274">
        <v>4706.5</v>
      </c>
    </row>
    <row r="214" spans="3:8" x14ac:dyDescent="0.2">
      <c r="C214" s="267">
        <v>45121</v>
      </c>
      <c r="D214" s="268" t="s">
        <v>13339</v>
      </c>
      <c r="E214" s="268" t="s">
        <v>13344</v>
      </c>
      <c r="F214" s="274">
        <v>150</v>
      </c>
      <c r="G214" s="274" t="s">
        <v>13052</v>
      </c>
      <c r="H214" s="274">
        <v>4556.5</v>
      </c>
    </row>
    <row r="215" spans="3:8" x14ac:dyDescent="0.2">
      <c r="C215" s="267">
        <v>45121</v>
      </c>
      <c r="D215" s="268" t="s">
        <v>13339</v>
      </c>
      <c r="E215" s="268" t="s">
        <v>13345</v>
      </c>
      <c r="F215" s="274">
        <v>179</v>
      </c>
      <c r="G215" s="274" t="s">
        <v>13052</v>
      </c>
      <c r="H215" s="274">
        <v>4377.5</v>
      </c>
    </row>
    <row r="216" spans="3:8" x14ac:dyDescent="0.2">
      <c r="C216" s="267">
        <v>45121</v>
      </c>
      <c r="D216" s="268" t="s">
        <v>13339</v>
      </c>
      <c r="E216" s="268" t="s">
        <v>13346</v>
      </c>
      <c r="F216" s="274" t="s">
        <v>13052</v>
      </c>
      <c r="G216" s="274">
        <v>2000</v>
      </c>
      <c r="H216" s="274">
        <v>6377.5</v>
      </c>
    </row>
    <row r="217" spans="3:8" x14ac:dyDescent="0.2">
      <c r="C217" s="267">
        <v>45121</v>
      </c>
      <c r="D217" s="268" t="s">
        <v>13339</v>
      </c>
      <c r="E217" s="268" t="s">
        <v>13347</v>
      </c>
      <c r="F217" s="274" t="s">
        <v>13052</v>
      </c>
      <c r="G217" s="274">
        <v>920</v>
      </c>
      <c r="H217" s="274">
        <v>7297.5</v>
      </c>
    </row>
    <row r="218" spans="3:8" x14ac:dyDescent="0.2">
      <c r="C218" s="267">
        <v>45122</v>
      </c>
      <c r="D218" s="268" t="s">
        <v>13348</v>
      </c>
      <c r="E218" s="268" t="s">
        <v>13349</v>
      </c>
      <c r="F218" s="274">
        <v>275</v>
      </c>
      <c r="G218" s="274" t="s">
        <v>13052</v>
      </c>
      <c r="H218" s="274">
        <v>7022.5</v>
      </c>
    </row>
    <row r="219" spans="3:8" x14ac:dyDescent="0.2">
      <c r="C219" s="267">
        <v>45122</v>
      </c>
      <c r="D219" s="268" t="s">
        <v>13348</v>
      </c>
      <c r="E219" s="268" t="s">
        <v>13350</v>
      </c>
      <c r="F219" s="274">
        <v>100</v>
      </c>
      <c r="G219" s="274" t="s">
        <v>13052</v>
      </c>
      <c r="H219" s="274">
        <v>6922.5</v>
      </c>
    </row>
    <row r="220" spans="3:8" x14ac:dyDescent="0.2">
      <c r="C220" s="267">
        <v>45122</v>
      </c>
      <c r="D220" s="268" t="s">
        <v>13348</v>
      </c>
      <c r="E220" s="268" t="s">
        <v>13351</v>
      </c>
      <c r="F220" s="274" t="s">
        <v>13052</v>
      </c>
      <c r="G220" s="274">
        <v>125</v>
      </c>
      <c r="H220" s="274">
        <v>7047.5</v>
      </c>
    </row>
    <row r="221" spans="3:8" x14ac:dyDescent="0.2">
      <c r="C221" s="267">
        <v>45122</v>
      </c>
      <c r="D221" s="268" t="s">
        <v>13348</v>
      </c>
      <c r="E221" s="268" t="s">
        <v>13352</v>
      </c>
      <c r="F221" s="274" t="s">
        <v>13052</v>
      </c>
      <c r="G221" s="274">
        <v>125</v>
      </c>
      <c r="H221" s="274">
        <v>7172.5</v>
      </c>
    </row>
    <row r="222" spans="3:8" x14ac:dyDescent="0.2">
      <c r="C222" s="267">
        <v>45123</v>
      </c>
      <c r="D222" s="268" t="s">
        <v>13353</v>
      </c>
      <c r="E222" s="268" t="s">
        <v>13354</v>
      </c>
      <c r="F222" s="274" t="s">
        <v>13052</v>
      </c>
      <c r="G222" s="274">
        <v>400</v>
      </c>
      <c r="H222" s="274">
        <v>7572.5</v>
      </c>
    </row>
    <row r="223" spans="3:8" x14ac:dyDescent="0.2">
      <c r="C223" s="267">
        <v>45124</v>
      </c>
      <c r="D223" s="268" t="s">
        <v>13355</v>
      </c>
      <c r="E223" s="268" t="s">
        <v>13356</v>
      </c>
      <c r="F223" s="274">
        <v>39</v>
      </c>
      <c r="G223" s="274" t="s">
        <v>13052</v>
      </c>
      <c r="H223" s="274">
        <v>7533.5</v>
      </c>
    </row>
    <row r="224" spans="3:8" x14ac:dyDescent="0.2">
      <c r="C224" s="267">
        <v>45124</v>
      </c>
      <c r="D224" s="268" t="s">
        <v>13355</v>
      </c>
      <c r="E224" s="268" t="s">
        <v>13357</v>
      </c>
      <c r="F224" s="274">
        <v>10</v>
      </c>
      <c r="G224" s="274" t="s">
        <v>13052</v>
      </c>
      <c r="H224" s="274">
        <v>7523.5</v>
      </c>
    </row>
    <row r="225" spans="3:8" x14ac:dyDescent="0.2">
      <c r="C225" s="267">
        <v>45127</v>
      </c>
      <c r="D225" s="268" t="s">
        <v>13358</v>
      </c>
      <c r="E225" s="268" t="s">
        <v>13359</v>
      </c>
      <c r="F225" s="274" t="s">
        <v>13052</v>
      </c>
      <c r="G225" s="274">
        <v>2966.81</v>
      </c>
      <c r="H225" s="274">
        <v>10490.31</v>
      </c>
    </row>
    <row r="226" spans="3:8" x14ac:dyDescent="0.2">
      <c r="C226" s="267">
        <v>45128</v>
      </c>
      <c r="D226" s="268" t="s">
        <v>13360</v>
      </c>
      <c r="E226" s="268" t="s">
        <v>13361</v>
      </c>
      <c r="F226" s="274" t="s">
        <v>13052</v>
      </c>
      <c r="G226" s="274">
        <v>200</v>
      </c>
      <c r="H226" s="274">
        <v>10690.31</v>
      </c>
    </row>
    <row r="227" spans="3:8" x14ac:dyDescent="0.2">
      <c r="C227" s="267">
        <v>45129</v>
      </c>
      <c r="D227" s="268" t="s">
        <v>13362</v>
      </c>
      <c r="E227" s="268" t="s">
        <v>13363</v>
      </c>
      <c r="F227" s="274" t="s">
        <v>13052</v>
      </c>
      <c r="G227" s="274">
        <v>100</v>
      </c>
      <c r="H227" s="274">
        <v>10790.31</v>
      </c>
    </row>
    <row r="228" spans="3:8" x14ac:dyDescent="0.2">
      <c r="C228" s="267">
        <v>45129</v>
      </c>
      <c r="D228" s="268" t="s">
        <v>13362</v>
      </c>
      <c r="E228" s="268" t="s">
        <v>13364</v>
      </c>
      <c r="F228" s="274">
        <v>20</v>
      </c>
      <c r="G228" s="274" t="s">
        <v>13052</v>
      </c>
      <c r="H228" s="274">
        <v>10770.31</v>
      </c>
    </row>
    <row r="229" spans="3:8" x14ac:dyDescent="0.2">
      <c r="C229" s="267">
        <v>45129</v>
      </c>
      <c r="D229" s="268" t="s">
        <v>13362</v>
      </c>
      <c r="E229" s="268" t="s">
        <v>13365</v>
      </c>
      <c r="F229" s="274">
        <v>94.5</v>
      </c>
      <c r="G229" s="274" t="s">
        <v>13052</v>
      </c>
      <c r="H229" s="274">
        <v>10675.81</v>
      </c>
    </row>
    <row r="230" spans="3:8" x14ac:dyDescent="0.2">
      <c r="C230" s="267">
        <v>45129</v>
      </c>
      <c r="D230" s="268" t="s">
        <v>13362</v>
      </c>
      <c r="E230" s="268" t="s">
        <v>13366</v>
      </c>
      <c r="F230" s="274">
        <v>2500</v>
      </c>
      <c r="G230" s="274" t="s">
        <v>13052</v>
      </c>
      <c r="H230" s="274">
        <v>8175.81</v>
      </c>
    </row>
    <row r="231" spans="3:8" x14ac:dyDescent="0.2">
      <c r="C231" s="267">
        <v>45129</v>
      </c>
      <c r="D231" s="268" t="s">
        <v>13362</v>
      </c>
      <c r="E231" s="268" t="s">
        <v>13367</v>
      </c>
      <c r="F231" s="274" t="s">
        <v>13052</v>
      </c>
      <c r="G231" s="274">
        <v>1250</v>
      </c>
      <c r="H231" s="274">
        <v>9425.81</v>
      </c>
    </row>
    <row r="232" spans="3:8" x14ac:dyDescent="0.2">
      <c r="C232" s="267">
        <v>45130</v>
      </c>
      <c r="D232" s="268" t="s">
        <v>13368</v>
      </c>
      <c r="E232" s="268" t="s">
        <v>13369</v>
      </c>
      <c r="F232" s="274" t="s">
        <v>13052</v>
      </c>
      <c r="G232" s="274">
        <v>1250</v>
      </c>
      <c r="H232" s="274">
        <v>10675.81</v>
      </c>
    </row>
    <row r="233" spans="3:8" x14ac:dyDescent="0.2">
      <c r="C233" s="267">
        <v>45130</v>
      </c>
      <c r="D233" s="268" t="s">
        <v>13368</v>
      </c>
      <c r="E233" s="268" t="s">
        <v>13370</v>
      </c>
      <c r="F233" s="274">
        <v>1060.82</v>
      </c>
      <c r="G233" s="274" t="s">
        <v>13052</v>
      </c>
      <c r="H233" s="274">
        <v>9614.99</v>
      </c>
    </row>
    <row r="234" spans="3:8" x14ac:dyDescent="0.2">
      <c r="C234" s="267">
        <v>45130</v>
      </c>
      <c r="D234" s="268" t="s">
        <v>13368</v>
      </c>
      <c r="E234" s="268" t="s">
        <v>13371</v>
      </c>
      <c r="F234" s="274" t="s">
        <v>13052</v>
      </c>
      <c r="G234" s="274">
        <v>1061</v>
      </c>
      <c r="H234" s="274">
        <v>10675.99</v>
      </c>
    </row>
    <row r="235" spans="3:8" x14ac:dyDescent="0.2">
      <c r="C235" s="267">
        <v>45130</v>
      </c>
      <c r="D235" s="268" t="s">
        <v>13368</v>
      </c>
      <c r="E235" s="268" t="s">
        <v>13372</v>
      </c>
      <c r="F235" s="274">
        <v>1</v>
      </c>
      <c r="G235" s="274" t="s">
        <v>13052</v>
      </c>
      <c r="H235" s="274">
        <v>10674.99</v>
      </c>
    </row>
    <row r="236" spans="3:8" x14ac:dyDescent="0.2">
      <c r="C236" s="267">
        <v>45131</v>
      </c>
      <c r="D236" s="268" t="s">
        <v>13373</v>
      </c>
      <c r="E236" s="268" t="s">
        <v>13374</v>
      </c>
      <c r="F236" s="274">
        <v>1</v>
      </c>
      <c r="G236" s="274" t="s">
        <v>13052</v>
      </c>
      <c r="H236" s="274">
        <v>10673.99</v>
      </c>
    </row>
    <row r="237" spans="3:8" x14ac:dyDescent="0.2">
      <c r="C237" s="267">
        <v>45132</v>
      </c>
      <c r="D237" s="268" t="s">
        <v>13375</v>
      </c>
      <c r="E237" s="268" t="s">
        <v>13376</v>
      </c>
      <c r="F237" s="274" t="s">
        <v>13052</v>
      </c>
      <c r="G237" s="274">
        <v>1</v>
      </c>
      <c r="H237" s="274">
        <v>10674.99</v>
      </c>
    </row>
    <row r="238" spans="3:8" x14ac:dyDescent="0.2">
      <c r="C238" s="267">
        <v>45132</v>
      </c>
      <c r="D238" s="268" t="s">
        <v>13375</v>
      </c>
      <c r="E238" s="268" t="s">
        <v>13377</v>
      </c>
      <c r="F238" s="274" t="s">
        <v>13052</v>
      </c>
      <c r="G238" s="274">
        <v>20</v>
      </c>
      <c r="H238" s="274">
        <v>10694.99</v>
      </c>
    </row>
    <row r="239" spans="3:8" x14ac:dyDescent="0.2">
      <c r="C239" s="267">
        <v>45132</v>
      </c>
      <c r="D239" s="268" t="s">
        <v>13375</v>
      </c>
      <c r="E239" s="268" t="s">
        <v>13378</v>
      </c>
      <c r="F239" s="274">
        <v>500</v>
      </c>
      <c r="G239" s="274" t="s">
        <v>13052</v>
      </c>
      <c r="H239" s="274">
        <v>10194.99</v>
      </c>
    </row>
    <row r="240" spans="3:8" x14ac:dyDescent="0.2">
      <c r="C240" s="267">
        <v>45132</v>
      </c>
      <c r="D240" s="268" t="s">
        <v>13375</v>
      </c>
      <c r="E240" s="268" t="s">
        <v>13379</v>
      </c>
      <c r="F240" s="274" t="s">
        <v>13052</v>
      </c>
      <c r="G240" s="274">
        <v>500</v>
      </c>
      <c r="H240" s="274">
        <v>10694.99</v>
      </c>
    </row>
    <row r="241" spans="3:8" x14ac:dyDescent="0.2">
      <c r="C241" s="267">
        <v>45133</v>
      </c>
      <c r="D241" s="268" t="s">
        <v>13380</v>
      </c>
      <c r="E241" s="268" t="s">
        <v>13381</v>
      </c>
      <c r="F241" s="274" t="s">
        <v>13052</v>
      </c>
      <c r="G241" s="274">
        <v>1</v>
      </c>
      <c r="H241" s="274">
        <v>10695.99</v>
      </c>
    </row>
    <row r="242" spans="3:8" x14ac:dyDescent="0.2">
      <c r="C242" s="267">
        <v>45133</v>
      </c>
      <c r="D242" s="268" t="s">
        <v>13380</v>
      </c>
      <c r="E242" s="268" t="s">
        <v>13382</v>
      </c>
      <c r="F242" s="274">
        <v>99.22</v>
      </c>
      <c r="G242" s="274" t="s">
        <v>13052</v>
      </c>
      <c r="H242" s="274">
        <v>10596.77</v>
      </c>
    </row>
    <row r="243" spans="3:8" x14ac:dyDescent="0.2">
      <c r="C243" s="267">
        <v>45134</v>
      </c>
      <c r="D243" s="268" t="s">
        <v>13383</v>
      </c>
      <c r="E243" s="268" t="s">
        <v>13384</v>
      </c>
      <c r="F243" s="274">
        <v>260</v>
      </c>
      <c r="G243" s="274" t="s">
        <v>13052</v>
      </c>
      <c r="H243" s="274">
        <v>10336.77</v>
      </c>
    </row>
    <row r="244" spans="3:8" x14ac:dyDescent="0.2">
      <c r="C244" s="267">
        <v>45134</v>
      </c>
      <c r="D244" s="268" t="s">
        <v>13383</v>
      </c>
      <c r="E244" s="268" t="s">
        <v>13385</v>
      </c>
      <c r="F244" s="274">
        <v>300</v>
      </c>
      <c r="G244" s="274" t="s">
        <v>13052</v>
      </c>
      <c r="H244" s="274">
        <v>10036.77</v>
      </c>
    </row>
    <row r="245" spans="3:8" x14ac:dyDescent="0.2">
      <c r="C245" s="267">
        <v>45134</v>
      </c>
      <c r="D245" s="268" t="s">
        <v>13383</v>
      </c>
      <c r="E245" s="268" t="s">
        <v>13386</v>
      </c>
      <c r="F245" s="274">
        <v>80.099999999999994</v>
      </c>
      <c r="G245" s="274" t="s">
        <v>13052</v>
      </c>
      <c r="H245" s="274">
        <v>9956.67</v>
      </c>
    </row>
    <row r="246" spans="3:8" x14ac:dyDescent="0.2">
      <c r="C246" s="267">
        <v>45135</v>
      </c>
      <c r="D246" s="268" t="s">
        <v>13387</v>
      </c>
      <c r="E246" s="268" t="s">
        <v>13388</v>
      </c>
      <c r="F246" s="274">
        <v>1298</v>
      </c>
      <c r="G246" s="274" t="s">
        <v>13052</v>
      </c>
      <c r="H246" s="274">
        <v>8658.67</v>
      </c>
    </row>
    <row r="247" spans="3:8" x14ac:dyDescent="0.2">
      <c r="C247" s="267">
        <v>45135</v>
      </c>
      <c r="D247" s="268" t="s">
        <v>13387</v>
      </c>
      <c r="E247" s="268" t="s">
        <v>13389</v>
      </c>
      <c r="F247" s="274">
        <v>498</v>
      </c>
      <c r="G247" s="274" t="s">
        <v>13052</v>
      </c>
      <c r="H247" s="274">
        <v>8160.67</v>
      </c>
    </row>
    <row r="248" spans="3:8" x14ac:dyDescent="0.2">
      <c r="C248" s="267">
        <v>45136</v>
      </c>
      <c r="D248" s="268" t="s">
        <v>13390</v>
      </c>
      <c r="E248" s="268" t="s">
        <v>13391</v>
      </c>
      <c r="F248" s="274" t="s">
        <v>13052</v>
      </c>
      <c r="G248" s="274">
        <v>498</v>
      </c>
      <c r="H248" s="274">
        <v>8658.67</v>
      </c>
    </row>
    <row r="249" spans="3:8" x14ac:dyDescent="0.2">
      <c r="C249" s="267">
        <v>45136</v>
      </c>
      <c r="D249" s="268" t="s">
        <v>13390</v>
      </c>
      <c r="E249" s="268" t="s">
        <v>13392</v>
      </c>
      <c r="F249" s="274" t="s">
        <v>13052</v>
      </c>
      <c r="G249" s="274">
        <v>200</v>
      </c>
      <c r="H249" s="274">
        <v>8858.67</v>
      </c>
    </row>
    <row r="250" spans="3:8" x14ac:dyDescent="0.2">
      <c r="C250" s="267">
        <v>45136</v>
      </c>
      <c r="D250" s="268" t="s">
        <v>13390</v>
      </c>
      <c r="E250" s="268" t="s">
        <v>13393</v>
      </c>
      <c r="F250" s="274">
        <v>483</v>
      </c>
      <c r="G250" s="274" t="s">
        <v>13052</v>
      </c>
      <c r="H250" s="274">
        <v>8375.67</v>
      </c>
    </row>
    <row r="251" spans="3:8" x14ac:dyDescent="0.2">
      <c r="C251" s="267">
        <v>45140</v>
      </c>
      <c r="D251" s="268" t="s">
        <v>13394</v>
      </c>
      <c r="E251" s="268" t="s">
        <v>13395</v>
      </c>
      <c r="F251" s="274" t="s">
        <v>13052</v>
      </c>
      <c r="G251" s="274">
        <v>264</v>
      </c>
      <c r="H251" s="274">
        <v>8639.67</v>
      </c>
    </row>
    <row r="252" spans="3:8" x14ac:dyDescent="0.2">
      <c r="C252" s="267">
        <v>45140</v>
      </c>
      <c r="D252" s="268" t="s">
        <v>13394</v>
      </c>
      <c r="E252" s="268" t="s">
        <v>13396</v>
      </c>
      <c r="F252" s="274">
        <v>264</v>
      </c>
      <c r="G252" s="274" t="s">
        <v>13052</v>
      </c>
      <c r="H252" s="274">
        <v>8375.67</v>
      </c>
    </row>
    <row r="253" spans="3:8" x14ac:dyDescent="0.2">
      <c r="C253" s="267">
        <v>45140</v>
      </c>
      <c r="D253" s="268" t="s">
        <v>13394</v>
      </c>
      <c r="E253" s="268" t="s">
        <v>13397</v>
      </c>
      <c r="F253" s="274">
        <v>233</v>
      </c>
      <c r="G253" s="274" t="s">
        <v>13052</v>
      </c>
      <c r="H253" s="274">
        <v>8142.67</v>
      </c>
    </row>
    <row r="254" spans="3:8" x14ac:dyDescent="0.2">
      <c r="C254" s="267">
        <v>45140</v>
      </c>
      <c r="D254" s="268" t="s">
        <v>13394</v>
      </c>
      <c r="E254" s="268" t="s">
        <v>13398</v>
      </c>
      <c r="F254" s="274" t="s">
        <v>13052</v>
      </c>
      <c r="G254" s="274">
        <v>249</v>
      </c>
      <c r="H254" s="274">
        <v>8391.67</v>
      </c>
    </row>
    <row r="255" spans="3:8" x14ac:dyDescent="0.2">
      <c r="C255" s="267">
        <v>45140</v>
      </c>
      <c r="D255" s="268" t="s">
        <v>13394</v>
      </c>
      <c r="E255" s="268" t="s">
        <v>13399</v>
      </c>
      <c r="F255" s="274" t="s">
        <v>13052</v>
      </c>
      <c r="G255" s="274">
        <v>125</v>
      </c>
      <c r="H255" s="274">
        <v>8516.67</v>
      </c>
    </row>
    <row r="256" spans="3:8" x14ac:dyDescent="0.2">
      <c r="C256" s="267">
        <v>45141</v>
      </c>
      <c r="D256" s="268" t="s">
        <v>13400</v>
      </c>
      <c r="E256" s="268" t="s">
        <v>13401</v>
      </c>
      <c r="F256" s="274">
        <v>145</v>
      </c>
      <c r="G256" s="274" t="s">
        <v>13052</v>
      </c>
      <c r="H256" s="274">
        <v>8371.67</v>
      </c>
    </row>
    <row r="257" spans="3:8" x14ac:dyDescent="0.2">
      <c r="C257" s="267">
        <v>45141</v>
      </c>
      <c r="D257" s="268" t="s">
        <v>13400</v>
      </c>
      <c r="E257" s="268" t="s">
        <v>13402</v>
      </c>
      <c r="F257" s="274" t="s">
        <v>13052</v>
      </c>
      <c r="G257" s="274">
        <v>72.5</v>
      </c>
      <c r="H257" s="274">
        <v>8444.17</v>
      </c>
    </row>
    <row r="258" spans="3:8" x14ac:dyDescent="0.2">
      <c r="C258" s="267">
        <v>45145</v>
      </c>
      <c r="D258" s="268" t="s">
        <v>13403</v>
      </c>
      <c r="E258" s="268" t="s">
        <v>13404</v>
      </c>
      <c r="F258" s="274">
        <v>890</v>
      </c>
      <c r="G258" s="274" t="s">
        <v>13052</v>
      </c>
      <c r="H258" s="274">
        <v>7554.17</v>
      </c>
    </row>
    <row r="259" spans="3:8" x14ac:dyDescent="0.2">
      <c r="C259" s="267">
        <v>45145</v>
      </c>
      <c r="D259" s="268" t="s">
        <v>13403</v>
      </c>
      <c r="E259" s="268" t="s">
        <v>13405</v>
      </c>
      <c r="F259" s="274" t="s">
        <v>13052</v>
      </c>
      <c r="G259" s="274">
        <v>222.5</v>
      </c>
      <c r="H259" s="274">
        <v>7776.67</v>
      </c>
    </row>
    <row r="260" spans="3:8" x14ac:dyDescent="0.2">
      <c r="C260" s="267">
        <v>45147</v>
      </c>
      <c r="D260" s="268" t="s">
        <v>13406</v>
      </c>
      <c r="E260" s="268" t="s">
        <v>13407</v>
      </c>
      <c r="F260" s="274" t="s">
        <v>13052</v>
      </c>
      <c r="G260" s="274">
        <v>230</v>
      </c>
      <c r="H260" s="274">
        <v>8006.67</v>
      </c>
    </row>
    <row r="261" spans="3:8" x14ac:dyDescent="0.2">
      <c r="C261" s="267">
        <v>45148</v>
      </c>
      <c r="D261" s="268" t="s">
        <v>13408</v>
      </c>
      <c r="E261" s="268" t="s">
        <v>13409</v>
      </c>
      <c r="F261" s="274">
        <v>50</v>
      </c>
      <c r="G261" s="274" t="s">
        <v>13052</v>
      </c>
      <c r="H261" s="274">
        <v>7956.67</v>
      </c>
    </row>
    <row r="262" spans="3:8" x14ac:dyDescent="0.2">
      <c r="C262" s="267">
        <v>45148</v>
      </c>
      <c r="D262" s="268" t="s">
        <v>13408</v>
      </c>
      <c r="E262" s="268" t="s">
        <v>13410</v>
      </c>
      <c r="F262" s="274">
        <v>235</v>
      </c>
      <c r="G262" s="274" t="s">
        <v>13052</v>
      </c>
      <c r="H262" s="274">
        <v>7721.67</v>
      </c>
    </row>
    <row r="263" spans="3:8" x14ac:dyDescent="0.2">
      <c r="C263" s="267">
        <v>45148</v>
      </c>
      <c r="D263" s="268" t="s">
        <v>13408</v>
      </c>
      <c r="E263" s="268" t="s">
        <v>13411</v>
      </c>
      <c r="F263" s="274" t="s">
        <v>13052</v>
      </c>
      <c r="G263" s="274">
        <v>150</v>
      </c>
      <c r="H263" s="274">
        <v>7871.67</v>
      </c>
    </row>
    <row r="264" spans="3:8" x14ac:dyDescent="0.2">
      <c r="C264" s="267">
        <v>45148</v>
      </c>
      <c r="D264" s="268" t="s">
        <v>13408</v>
      </c>
      <c r="E264" s="268" t="s">
        <v>13412</v>
      </c>
      <c r="F264" s="274" t="s">
        <v>13052</v>
      </c>
      <c r="G264" s="274">
        <v>40.5</v>
      </c>
      <c r="H264" s="274">
        <v>7912.17</v>
      </c>
    </row>
    <row r="265" spans="3:8" x14ac:dyDescent="0.2">
      <c r="C265" s="267">
        <v>45148</v>
      </c>
      <c r="D265" s="268" t="s">
        <v>13408</v>
      </c>
      <c r="E265" s="268" t="s">
        <v>13413</v>
      </c>
      <c r="F265" s="274" t="s">
        <v>13052</v>
      </c>
      <c r="G265" s="274">
        <v>100</v>
      </c>
      <c r="H265" s="274">
        <v>8012.17</v>
      </c>
    </row>
    <row r="266" spans="3:8" x14ac:dyDescent="0.2">
      <c r="C266" s="267">
        <v>45148</v>
      </c>
      <c r="D266" s="268" t="s">
        <v>13408</v>
      </c>
      <c r="E266" s="268" t="s">
        <v>13414</v>
      </c>
      <c r="F266" s="274">
        <v>53</v>
      </c>
      <c r="G266" s="274" t="s">
        <v>13052</v>
      </c>
      <c r="H266" s="274">
        <v>7959.17</v>
      </c>
    </row>
    <row r="267" spans="3:8" x14ac:dyDescent="0.2">
      <c r="C267" s="267">
        <v>45148</v>
      </c>
      <c r="D267" s="268" t="s">
        <v>13408</v>
      </c>
      <c r="E267" s="268" t="s">
        <v>13415</v>
      </c>
      <c r="F267" s="274">
        <v>237</v>
      </c>
      <c r="G267" s="274" t="s">
        <v>13052</v>
      </c>
      <c r="H267" s="274">
        <v>7722.17</v>
      </c>
    </row>
    <row r="268" spans="3:8" x14ac:dyDescent="0.2">
      <c r="C268" s="267">
        <v>45148</v>
      </c>
      <c r="D268" s="268" t="s">
        <v>13408</v>
      </c>
      <c r="E268" s="268" t="s">
        <v>13416</v>
      </c>
      <c r="F268" s="274" t="s">
        <v>13052</v>
      </c>
      <c r="G268" s="274">
        <v>161</v>
      </c>
      <c r="H268" s="274">
        <v>7883.17</v>
      </c>
    </row>
    <row r="269" spans="3:8" x14ac:dyDescent="0.2">
      <c r="C269" s="267">
        <v>45149</v>
      </c>
      <c r="D269" s="268" t="s">
        <v>13417</v>
      </c>
      <c r="E269" s="268" t="s">
        <v>13418</v>
      </c>
      <c r="F269" s="274" t="s">
        <v>13052</v>
      </c>
      <c r="G269" s="274">
        <v>76</v>
      </c>
      <c r="H269" s="274">
        <v>7959.17</v>
      </c>
    </row>
    <row r="270" spans="3:8" x14ac:dyDescent="0.2">
      <c r="C270" s="267">
        <v>45149</v>
      </c>
      <c r="D270" s="268" t="s">
        <v>13417</v>
      </c>
      <c r="E270" s="268" t="s">
        <v>13419</v>
      </c>
      <c r="F270" s="274" t="s">
        <v>13052</v>
      </c>
      <c r="G270" s="274">
        <v>100</v>
      </c>
      <c r="H270" s="274">
        <v>8059.17</v>
      </c>
    </row>
    <row r="271" spans="3:8" x14ac:dyDescent="0.2">
      <c r="C271" s="267">
        <v>45151</v>
      </c>
      <c r="D271" s="268" t="s">
        <v>13420</v>
      </c>
      <c r="E271" s="268" t="s">
        <v>13421</v>
      </c>
      <c r="F271" s="274">
        <v>140</v>
      </c>
      <c r="G271" s="274" t="s">
        <v>13052</v>
      </c>
      <c r="H271" s="274">
        <v>7919.17</v>
      </c>
    </row>
    <row r="272" spans="3:8" x14ac:dyDescent="0.2">
      <c r="C272" s="267">
        <v>45151</v>
      </c>
      <c r="D272" s="268" t="s">
        <v>13420</v>
      </c>
      <c r="E272" s="268" t="s">
        <v>13422</v>
      </c>
      <c r="F272" s="274">
        <v>223</v>
      </c>
      <c r="G272" s="274" t="s">
        <v>13052</v>
      </c>
      <c r="H272" s="274">
        <v>7696.17</v>
      </c>
    </row>
    <row r="273" spans="3:8" x14ac:dyDescent="0.2">
      <c r="C273" s="267">
        <v>45152</v>
      </c>
      <c r="D273" s="268" t="s">
        <v>13423</v>
      </c>
      <c r="E273" s="268" t="s">
        <v>13424</v>
      </c>
      <c r="F273" s="274">
        <v>179</v>
      </c>
      <c r="G273" s="274" t="s">
        <v>13052</v>
      </c>
      <c r="H273" s="274">
        <v>7517.17</v>
      </c>
    </row>
    <row r="274" spans="3:8" x14ac:dyDescent="0.2">
      <c r="C274" s="267">
        <v>45152</v>
      </c>
      <c r="D274" s="268" t="s">
        <v>13423</v>
      </c>
      <c r="E274" s="268" t="s">
        <v>13425</v>
      </c>
      <c r="F274" s="274">
        <v>712</v>
      </c>
      <c r="G274" s="274" t="s">
        <v>13052</v>
      </c>
      <c r="H274" s="274">
        <v>6805.17</v>
      </c>
    </row>
    <row r="275" spans="3:8" x14ac:dyDescent="0.2">
      <c r="C275" s="267">
        <v>45152</v>
      </c>
      <c r="D275" s="268" t="s">
        <v>13423</v>
      </c>
      <c r="E275" s="268" t="s">
        <v>13426</v>
      </c>
      <c r="F275" s="274">
        <v>240</v>
      </c>
      <c r="G275" s="274" t="s">
        <v>13052</v>
      </c>
      <c r="H275" s="274">
        <v>6565.17</v>
      </c>
    </row>
    <row r="276" spans="3:8" x14ac:dyDescent="0.2">
      <c r="C276" s="267">
        <v>45152</v>
      </c>
      <c r="D276" s="268" t="s">
        <v>13423</v>
      </c>
      <c r="E276" s="268" t="s">
        <v>13427</v>
      </c>
      <c r="F276" s="274" t="s">
        <v>13052</v>
      </c>
      <c r="G276" s="274">
        <v>75</v>
      </c>
      <c r="H276" s="274">
        <v>6640.17</v>
      </c>
    </row>
    <row r="277" spans="3:8" x14ac:dyDescent="0.2">
      <c r="C277" s="267">
        <v>45152</v>
      </c>
      <c r="D277" s="268" t="s">
        <v>13423</v>
      </c>
      <c r="E277" s="268" t="s">
        <v>13428</v>
      </c>
      <c r="F277" s="274" t="s">
        <v>13052</v>
      </c>
      <c r="G277" s="274">
        <v>152</v>
      </c>
      <c r="H277" s="274">
        <v>6792.17</v>
      </c>
    </row>
    <row r="278" spans="3:8" x14ac:dyDescent="0.2">
      <c r="C278" s="267">
        <v>45152</v>
      </c>
      <c r="D278" s="268" t="s">
        <v>13423</v>
      </c>
      <c r="E278" s="268" t="s">
        <v>13429</v>
      </c>
      <c r="F278" s="274" t="s">
        <v>13052</v>
      </c>
      <c r="G278" s="274">
        <v>1086</v>
      </c>
      <c r="H278" s="274">
        <v>7878.17</v>
      </c>
    </row>
    <row r="279" spans="3:8" x14ac:dyDescent="0.2">
      <c r="C279" s="267">
        <v>45152</v>
      </c>
      <c r="D279" s="268" t="s">
        <v>13423</v>
      </c>
      <c r="E279" s="268" t="s">
        <v>13430</v>
      </c>
      <c r="F279" s="274" t="s">
        <v>13052</v>
      </c>
      <c r="G279" s="274">
        <v>243</v>
      </c>
      <c r="H279" s="274">
        <v>8121.17</v>
      </c>
    </row>
    <row r="280" spans="3:8" x14ac:dyDescent="0.2">
      <c r="C280" s="267">
        <v>45153</v>
      </c>
      <c r="D280" s="268" t="s">
        <v>13431</v>
      </c>
      <c r="E280" s="268" t="s">
        <v>13432</v>
      </c>
      <c r="F280" s="274" t="s">
        <v>13052</v>
      </c>
      <c r="G280" s="274">
        <v>100</v>
      </c>
      <c r="H280" s="274">
        <v>8221.17</v>
      </c>
    </row>
    <row r="281" spans="3:8" x14ac:dyDescent="0.2">
      <c r="C281" s="267">
        <v>45153</v>
      </c>
      <c r="D281" s="268" t="s">
        <v>13431</v>
      </c>
      <c r="E281" s="268" t="s">
        <v>13433</v>
      </c>
      <c r="F281" s="274" t="s">
        <v>13052</v>
      </c>
      <c r="G281" s="274">
        <v>80</v>
      </c>
      <c r="H281" s="274">
        <v>8301.17</v>
      </c>
    </row>
    <row r="282" spans="3:8" x14ac:dyDescent="0.2">
      <c r="C282" s="267">
        <v>45153</v>
      </c>
      <c r="D282" s="268" t="s">
        <v>13431</v>
      </c>
      <c r="E282" s="268" t="s">
        <v>13434</v>
      </c>
      <c r="F282" s="274">
        <v>53</v>
      </c>
      <c r="G282" s="274" t="s">
        <v>13052</v>
      </c>
      <c r="H282" s="274">
        <v>8248.17</v>
      </c>
    </row>
    <row r="283" spans="3:8" x14ac:dyDescent="0.2">
      <c r="C283" s="267">
        <v>45153</v>
      </c>
      <c r="D283" s="268" t="s">
        <v>13431</v>
      </c>
      <c r="E283" s="268" t="s">
        <v>13435</v>
      </c>
      <c r="F283" s="274" t="s">
        <v>13052</v>
      </c>
      <c r="G283" s="274">
        <v>63</v>
      </c>
      <c r="H283" s="274">
        <v>8311.17</v>
      </c>
    </row>
    <row r="284" spans="3:8" x14ac:dyDescent="0.2">
      <c r="C284" s="267">
        <v>45153</v>
      </c>
      <c r="D284" s="268" t="s">
        <v>13431</v>
      </c>
      <c r="E284" s="268" t="s">
        <v>13436</v>
      </c>
      <c r="F284" s="274" t="s">
        <v>13052</v>
      </c>
      <c r="G284" s="274">
        <v>10</v>
      </c>
      <c r="H284" s="274">
        <v>8321.17</v>
      </c>
    </row>
    <row r="285" spans="3:8" x14ac:dyDescent="0.2">
      <c r="C285" s="267">
        <v>45153</v>
      </c>
      <c r="D285" s="268" t="s">
        <v>13431</v>
      </c>
      <c r="E285" s="268" t="s">
        <v>13437</v>
      </c>
      <c r="F285" s="274" t="s">
        <v>13052</v>
      </c>
      <c r="G285" s="274">
        <v>100</v>
      </c>
      <c r="H285" s="274">
        <v>8421.17</v>
      </c>
    </row>
    <row r="286" spans="3:8" x14ac:dyDescent="0.2">
      <c r="C286" s="267">
        <v>45153</v>
      </c>
      <c r="D286" s="268" t="s">
        <v>13431</v>
      </c>
      <c r="E286" s="268" t="s">
        <v>13438</v>
      </c>
      <c r="F286" s="274">
        <v>53</v>
      </c>
      <c r="G286" s="274" t="s">
        <v>13052</v>
      </c>
      <c r="H286" s="274">
        <v>8368.17</v>
      </c>
    </row>
    <row r="287" spans="3:8" x14ac:dyDescent="0.2">
      <c r="C287" s="267">
        <v>45153</v>
      </c>
      <c r="D287" s="268" t="s">
        <v>13431</v>
      </c>
      <c r="E287" s="268" t="s">
        <v>13439</v>
      </c>
      <c r="F287" s="274">
        <v>101</v>
      </c>
      <c r="G287" s="274" t="s">
        <v>13052</v>
      </c>
      <c r="H287" s="274">
        <v>8267.17</v>
      </c>
    </row>
    <row r="288" spans="3:8" x14ac:dyDescent="0.2">
      <c r="C288" s="267">
        <v>45153</v>
      </c>
      <c r="D288" s="268" t="s">
        <v>13431</v>
      </c>
      <c r="E288" s="268" t="s">
        <v>13440</v>
      </c>
      <c r="F288" s="274" t="s">
        <v>13052</v>
      </c>
      <c r="G288" s="274">
        <v>48</v>
      </c>
      <c r="H288" s="274">
        <v>8315.17</v>
      </c>
    </row>
    <row r="289" spans="3:8" x14ac:dyDescent="0.2">
      <c r="C289" s="267">
        <v>45154</v>
      </c>
      <c r="D289" s="268" t="s">
        <v>13441</v>
      </c>
      <c r="E289" s="268" t="s">
        <v>13442</v>
      </c>
      <c r="F289" s="274" t="s">
        <v>13052</v>
      </c>
      <c r="G289" s="274">
        <v>37</v>
      </c>
      <c r="H289" s="274">
        <v>8352.17</v>
      </c>
    </row>
    <row r="290" spans="3:8" x14ac:dyDescent="0.2">
      <c r="C290" s="267">
        <v>45154</v>
      </c>
      <c r="D290" s="268" t="s">
        <v>13441</v>
      </c>
      <c r="E290" s="268" t="s">
        <v>13443</v>
      </c>
      <c r="F290" s="274">
        <v>480</v>
      </c>
      <c r="G290" s="274" t="s">
        <v>13052</v>
      </c>
      <c r="H290" s="274">
        <v>7872.17</v>
      </c>
    </row>
    <row r="291" spans="3:8" x14ac:dyDescent="0.2">
      <c r="C291" s="267">
        <v>45155</v>
      </c>
      <c r="D291" s="268" t="s">
        <v>13444</v>
      </c>
      <c r="E291" s="268" t="s">
        <v>13445</v>
      </c>
      <c r="F291" s="274" t="s">
        <v>13052</v>
      </c>
      <c r="G291" s="274">
        <v>170</v>
      </c>
      <c r="H291" s="274">
        <v>8042.17</v>
      </c>
    </row>
    <row r="292" spans="3:8" x14ac:dyDescent="0.2">
      <c r="C292" s="267">
        <v>45155</v>
      </c>
      <c r="D292" s="268" t="s">
        <v>13444</v>
      </c>
      <c r="E292" s="268" t="s">
        <v>13446</v>
      </c>
      <c r="F292" s="274" t="s">
        <v>13052</v>
      </c>
      <c r="G292" s="274">
        <v>86</v>
      </c>
      <c r="H292" s="274">
        <v>8128.17</v>
      </c>
    </row>
    <row r="293" spans="3:8" x14ac:dyDescent="0.2">
      <c r="C293" s="267">
        <v>45155</v>
      </c>
      <c r="D293" s="268" t="s">
        <v>13444</v>
      </c>
      <c r="E293" s="268" t="s">
        <v>13447</v>
      </c>
      <c r="F293" s="274" t="s">
        <v>13052</v>
      </c>
      <c r="G293" s="274">
        <v>100</v>
      </c>
      <c r="H293" s="274">
        <v>8228.17</v>
      </c>
    </row>
    <row r="294" spans="3:8" x14ac:dyDescent="0.2">
      <c r="C294" s="267">
        <v>45156</v>
      </c>
      <c r="D294" s="268" t="s">
        <v>13448</v>
      </c>
      <c r="E294" s="268" t="s">
        <v>13449</v>
      </c>
      <c r="F294" s="274" t="s">
        <v>13052</v>
      </c>
      <c r="G294" s="274">
        <v>124</v>
      </c>
      <c r="H294" s="274">
        <v>8352.17</v>
      </c>
    </row>
    <row r="295" spans="3:8" x14ac:dyDescent="0.2">
      <c r="C295" s="267">
        <v>45159</v>
      </c>
      <c r="D295" s="268" t="s">
        <v>13450</v>
      </c>
      <c r="E295" s="268" t="s">
        <v>13451</v>
      </c>
      <c r="F295" s="274">
        <v>50</v>
      </c>
      <c r="G295" s="274" t="s">
        <v>13052</v>
      </c>
      <c r="H295" s="274">
        <v>8302.17</v>
      </c>
    </row>
    <row r="296" spans="3:8" x14ac:dyDescent="0.2">
      <c r="C296" s="267">
        <v>45160</v>
      </c>
      <c r="D296" s="268" t="s">
        <v>13452</v>
      </c>
      <c r="E296" s="268" t="s">
        <v>13453</v>
      </c>
      <c r="F296" s="274" t="s">
        <v>13052</v>
      </c>
      <c r="G296" s="274">
        <v>98</v>
      </c>
      <c r="H296" s="274">
        <v>8400.17</v>
      </c>
    </row>
    <row r="297" spans="3:8" x14ac:dyDescent="0.2">
      <c r="C297" s="267">
        <v>45160</v>
      </c>
      <c r="D297" s="268" t="s">
        <v>13452</v>
      </c>
      <c r="E297" s="268" t="s">
        <v>13454</v>
      </c>
      <c r="F297" s="274">
        <v>20</v>
      </c>
      <c r="G297" s="274" t="s">
        <v>13052</v>
      </c>
      <c r="H297" s="274">
        <v>8380.17</v>
      </c>
    </row>
    <row r="298" spans="3:8" x14ac:dyDescent="0.2">
      <c r="C298" s="267">
        <v>45161</v>
      </c>
      <c r="D298" s="268" t="s">
        <v>13455</v>
      </c>
      <c r="E298" s="268" t="s">
        <v>13456</v>
      </c>
      <c r="F298" s="274">
        <v>230</v>
      </c>
      <c r="G298" s="274" t="s">
        <v>13052</v>
      </c>
      <c r="H298" s="274">
        <v>8150.17</v>
      </c>
    </row>
    <row r="299" spans="3:8" x14ac:dyDescent="0.2">
      <c r="C299" s="267">
        <v>45161</v>
      </c>
      <c r="D299" s="268" t="s">
        <v>13455</v>
      </c>
      <c r="E299" s="268" t="s">
        <v>13457</v>
      </c>
      <c r="F299" s="274">
        <v>117</v>
      </c>
      <c r="G299" s="274" t="s">
        <v>13052</v>
      </c>
      <c r="H299" s="274">
        <v>8033.17</v>
      </c>
    </row>
    <row r="300" spans="3:8" x14ac:dyDescent="0.2">
      <c r="C300" s="267">
        <v>45161</v>
      </c>
      <c r="D300" s="268" t="s">
        <v>13455</v>
      </c>
      <c r="E300" s="268" t="s">
        <v>13458</v>
      </c>
      <c r="F300" s="274" t="s">
        <v>13052</v>
      </c>
      <c r="G300" s="274">
        <v>100</v>
      </c>
      <c r="H300" s="274">
        <v>8133.17</v>
      </c>
    </row>
    <row r="301" spans="3:8" x14ac:dyDescent="0.2">
      <c r="C301" s="267">
        <v>45162</v>
      </c>
      <c r="D301" s="268" t="s">
        <v>13459</v>
      </c>
      <c r="E301" s="268" t="s">
        <v>13460</v>
      </c>
      <c r="F301" s="274">
        <v>50</v>
      </c>
      <c r="G301" s="274" t="s">
        <v>13052</v>
      </c>
      <c r="H301" s="274">
        <v>8083.17</v>
      </c>
    </row>
    <row r="302" spans="3:8" x14ac:dyDescent="0.2">
      <c r="C302" s="267">
        <v>45162</v>
      </c>
      <c r="D302" s="268" t="s">
        <v>13459</v>
      </c>
      <c r="E302" s="268" t="s">
        <v>13461</v>
      </c>
      <c r="F302" s="274">
        <v>960</v>
      </c>
      <c r="G302" s="274" t="s">
        <v>13052</v>
      </c>
      <c r="H302" s="274">
        <v>7123.17</v>
      </c>
    </row>
    <row r="303" spans="3:8" x14ac:dyDescent="0.2">
      <c r="C303" s="267">
        <v>45162</v>
      </c>
      <c r="D303" s="268" t="s">
        <v>13459</v>
      </c>
      <c r="E303" s="268" t="s">
        <v>13462</v>
      </c>
      <c r="F303" s="274">
        <v>230</v>
      </c>
      <c r="G303" s="274" t="s">
        <v>13052</v>
      </c>
      <c r="H303" s="274">
        <v>6893.17</v>
      </c>
    </row>
    <row r="304" spans="3:8" x14ac:dyDescent="0.2">
      <c r="C304" s="267">
        <v>45162</v>
      </c>
      <c r="D304" s="268" t="s">
        <v>13459</v>
      </c>
      <c r="E304" s="268" t="s">
        <v>13463</v>
      </c>
      <c r="F304" s="274">
        <v>26.71</v>
      </c>
      <c r="G304" s="274" t="s">
        <v>13052</v>
      </c>
      <c r="H304" s="274">
        <v>6866.46</v>
      </c>
    </row>
    <row r="305" spans="3:8" x14ac:dyDescent="0.2">
      <c r="C305" s="267">
        <v>45162</v>
      </c>
      <c r="D305" s="268" t="s">
        <v>13459</v>
      </c>
      <c r="E305" s="268" t="s">
        <v>13464</v>
      </c>
      <c r="F305" s="274">
        <v>920</v>
      </c>
      <c r="G305" s="274" t="s">
        <v>13052</v>
      </c>
      <c r="H305" s="274">
        <v>5946.46</v>
      </c>
    </row>
    <row r="306" spans="3:8" x14ac:dyDescent="0.2">
      <c r="C306" s="267">
        <v>45162</v>
      </c>
      <c r="D306" s="268" t="s">
        <v>13459</v>
      </c>
      <c r="E306" s="268" t="s">
        <v>13465</v>
      </c>
      <c r="F306" s="274">
        <v>127.01</v>
      </c>
      <c r="G306" s="274" t="s">
        <v>13052</v>
      </c>
      <c r="H306" s="274">
        <v>5819.45</v>
      </c>
    </row>
    <row r="307" spans="3:8" x14ac:dyDescent="0.2">
      <c r="C307" s="267">
        <v>45164</v>
      </c>
      <c r="D307" s="268" t="s">
        <v>13466</v>
      </c>
      <c r="E307" s="268" t="s">
        <v>13467</v>
      </c>
      <c r="F307" s="274">
        <v>1060.82</v>
      </c>
      <c r="G307" s="274" t="s">
        <v>13052</v>
      </c>
      <c r="H307" s="274">
        <v>4758.63</v>
      </c>
    </row>
    <row r="308" spans="3:8" x14ac:dyDescent="0.2">
      <c r="C308" s="267">
        <v>45164</v>
      </c>
      <c r="D308" s="268" t="s">
        <v>13466</v>
      </c>
      <c r="E308" s="268" t="s">
        <v>13468</v>
      </c>
      <c r="F308" s="274" t="s">
        <v>13052</v>
      </c>
      <c r="G308" s="274">
        <v>1061</v>
      </c>
      <c r="H308" s="274">
        <v>5819.63</v>
      </c>
    </row>
    <row r="309" spans="3:8" x14ac:dyDescent="0.2">
      <c r="C309" s="267">
        <v>45166</v>
      </c>
      <c r="D309" s="268" t="s">
        <v>13469</v>
      </c>
      <c r="E309" s="268" t="s">
        <v>13470</v>
      </c>
      <c r="F309" s="274">
        <v>540</v>
      </c>
      <c r="G309" s="274" t="s">
        <v>13052</v>
      </c>
      <c r="H309" s="274">
        <v>5279.63</v>
      </c>
    </row>
    <row r="310" spans="3:8" x14ac:dyDescent="0.2">
      <c r="C310" s="267">
        <v>45167</v>
      </c>
      <c r="D310" s="268" t="s">
        <v>13471</v>
      </c>
      <c r="E310" s="268" t="s">
        <v>13472</v>
      </c>
      <c r="F310" s="274">
        <v>127</v>
      </c>
      <c r="G310" s="274" t="s">
        <v>13052</v>
      </c>
      <c r="H310" s="274">
        <v>5152.63</v>
      </c>
    </row>
    <row r="311" spans="3:8" x14ac:dyDescent="0.2">
      <c r="C311" s="267">
        <v>45168</v>
      </c>
      <c r="D311" s="268" t="s">
        <v>13473</v>
      </c>
      <c r="E311" s="268" t="s">
        <v>13474</v>
      </c>
      <c r="F311" s="274" t="s">
        <v>13052</v>
      </c>
      <c r="G311" s="274">
        <v>100</v>
      </c>
      <c r="H311" s="274">
        <v>5252.63</v>
      </c>
    </row>
    <row r="312" spans="3:8" x14ac:dyDescent="0.2">
      <c r="C312" s="267">
        <v>45168</v>
      </c>
      <c r="D312" s="268" t="s">
        <v>13473</v>
      </c>
      <c r="E312" s="268" t="s">
        <v>13475</v>
      </c>
      <c r="F312" s="274" t="s">
        <v>13052</v>
      </c>
      <c r="G312" s="274">
        <v>100</v>
      </c>
      <c r="H312" s="274">
        <v>5352.63</v>
      </c>
    </row>
    <row r="313" spans="3:8" x14ac:dyDescent="0.2">
      <c r="C313" s="267">
        <v>45168</v>
      </c>
      <c r="D313" s="268" t="s">
        <v>13473</v>
      </c>
      <c r="E313" s="268" t="s">
        <v>13476</v>
      </c>
      <c r="F313" s="274" t="s">
        <v>13052</v>
      </c>
      <c r="G313" s="274">
        <v>80</v>
      </c>
      <c r="H313" s="274">
        <v>5432.63</v>
      </c>
    </row>
    <row r="314" spans="3:8" x14ac:dyDescent="0.2">
      <c r="C314" s="267">
        <v>45168</v>
      </c>
      <c r="D314" s="268" t="s">
        <v>13473</v>
      </c>
      <c r="E314" s="268" t="s">
        <v>13477</v>
      </c>
      <c r="F314" s="274">
        <v>557.65</v>
      </c>
      <c r="G314" s="274" t="s">
        <v>13052</v>
      </c>
      <c r="H314" s="274">
        <v>4874.9799999999996</v>
      </c>
    </row>
    <row r="315" spans="3:8" x14ac:dyDescent="0.2">
      <c r="C315" s="267">
        <v>45168</v>
      </c>
      <c r="D315" s="268" t="s">
        <v>13473</v>
      </c>
      <c r="E315" s="268" t="s">
        <v>13478</v>
      </c>
      <c r="F315" s="274" t="s">
        <v>13052</v>
      </c>
      <c r="G315" s="274">
        <v>16</v>
      </c>
      <c r="H315" s="274">
        <v>4890.9799999999996</v>
      </c>
    </row>
    <row r="316" spans="3:8" x14ac:dyDescent="0.2">
      <c r="C316" s="267">
        <v>45168</v>
      </c>
      <c r="D316" s="268" t="s">
        <v>13473</v>
      </c>
      <c r="E316" s="268" t="s">
        <v>13479</v>
      </c>
      <c r="F316" s="274" t="s">
        <v>13052</v>
      </c>
      <c r="G316" s="274">
        <v>17</v>
      </c>
      <c r="H316" s="274">
        <v>4907.9799999999996</v>
      </c>
    </row>
    <row r="317" spans="3:8" x14ac:dyDescent="0.2">
      <c r="C317" s="267">
        <v>45168</v>
      </c>
      <c r="D317" s="268" t="s">
        <v>13473</v>
      </c>
      <c r="E317" s="268" t="s">
        <v>13480</v>
      </c>
      <c r="F317" s="274" t="s">
        <v>13052</v>
      </c>
      <c r="G317" s="274">
        <v>50</v>
      </c>
      <c r="H317" s="274">
        <v>4957.9799999999996</v>
      </c>
    </row>
    <row r="318" spans="3:8" x14ac:dyDescent="0.2">
      <c r="C318" s="267">
        <v>45168</v>
      </c>
      <c r="D318" s="268" t="s">
        <v>13473</v>
      </c>
      <c r="E318" s="268" t="s">
        <v>13481</v>
      </c>
      <c r="F318" s="274" t="s">
        <v>13052</v>
      </c>
      <c r="G318" s="274">
        <v>235</v>
      </c>
      <c r="H318" s="274">
        <v>5192.9799999999996</v>
      </c>
    </row>
    <row r="319" spans="3:8" x14ac:dyDescent="0.2">
      <c r="C319" s="267">
        <v>45168</v>
      </c>
      <c r="D319" s="268" t="s">
        <v>13473</v>
      </c>
      <c r="E319" s="268" t="s">
        <v>13482</v>
      </c>
      <c r="F319" s="274">
        <v>132</v>
      </c>
      <c r="G319" s="274" t="s">
        <v>13052</v>
      </c>
      <c r="H319" s="274">
        <v>5060.9799999999996</v>
      </c>
    </row>
    <row r="320" spans="3:8" x14ac:dyDescent="0.2">
      <c r="C320" s="267">
        <v>45168</v>
      </c>
      <c r="D320" s="268" t="s">
        <v>13473</v>
      </c>
      <c r="E320" s="268" t="s">
        <v>13483</v>
      </c>
      <c r="F320" s="274">
        <v>132</v>
      </c>
      <c r="G320" s="274" t="s">
        <v>13052</v>
      </c>
      <c r="H320" s="274">
        <v>4928.9799999999996</v>
      </c>
    </row>
    <row r="321" spans="3:8" x14ac:dyDescent="0.2">
      <c r="C321" s="267">
        <v>45168</v>
      </c>
      <c r="D321" s="268" t="s">
        <v>13473</v>
      </c>
      <c r="E321" s="268" t="s">
        <v>13484</v>
      </c>
      <c r="F321" s="274" t="s">
        <v>13052</v>
      </c>
      <c r="G321" s="274">
        <v>180</v>
      </c>
      <c r="H321" s="274">
        <v>5108.9799999999996</v>
      </c>
    </row>
    <row r="322" spans="3:8" x14ac:dyDescent="0.2">
      <c r="C322" s="267">
        <v>45168</v>
      </c>
      <c r="D322" s="268" t="s">
        <v>13473</v>
      </c>
      <c r="E322" s="268" t="s">
        <v>13485</v>
      </c>
      <c r="F322" s="274" t="s">
        <v>13052</v>
      </c>
      <c r="G322" s="274">
        <v>154</v>
      </c>
      <c r="H322" s="274">
        <v>5262.98</v>
      </c>
    </row>
    <row r="323" spans="3:8" x14ac:dyDescent="0.2">
      <c r="C323" s="267">
        <v>45168</v>
      </c>
      <c r="D323" s="268" t="s">
        <v>13473</v>
      </c>
      <c r="E323" s="268" t="s">
        <v>13486</v>
      </c>
      <c r="F323" s="274" t="s">
        <v>13052</v>
      </c>
      <c r="G323" s="274">
        <v>640</v>
      </c>
      <c r="H323" s="274">
        <v>5902.98</v>
      </c>
    </row>
    <row r="324" spans="3:8" x14ac:dyDescent="0.2">
      <c r="C324" s="267">
        <v>45168</v>
      </c>
      <c r="D324" s="268" t="s">
        <v>13473</v>
      </c>
      <c r="E324" s="268" t="s">
        <v>13487</v>
      </c>
      <c r="F324" s="274">
        <v>10</v>
      </c>
      <c r="G324" s="274" t="s">
        <v>13052</v>
      </c>
      <c r="H324" s="274">
        <v>5892.98</v>
      </c>
    </row>
    <row r="325" spans="3:8" x14ac:dyDescent="0.2">
      <c r="C325" s="267">
        <v>45168</v>
      </c>
      <c r="D325" s="268" t="s">
        <v>13473</v>
      </c>
      <c r="E325" s="268" t="s">
        <v>13488</v>
      </c>
      <c r="F325" s="274">
        <v>107</v>
      </c>
      <c r="G325" s="274" t="s">
        <v>13052</v>
      </c>
      <c r="H325" s="274">
        <v>5785.98</v>
      </c>
    </row>
    <row r="326" spans="3:8" x14ac:dyDescent="0.2">
      <c r="C326" s="267">
        <v>45168</v>
      </c>
      <c r="D326" s="268" t="s">
        <v>13473</v>
      </c>
      <c r="E326" s="268" t="s">
        <v>13489</v>
      </c>
      <c r="F326" s="274">
        <v>95</v>
      </c>
      <c r="G326" s="274" t="s">
        <v>13052</v>
      </c>
      <c r="H326" s="274">
        <v>5690.98</v>
      </c>
    </row>
    <row r="327" spans="3:8" x14ac:dyDescent="0.2">
      <c r="C327" s="267">
        <v>45168</v>
      </c>
      <c r="D327" s="268" t="s">
        <v>13473</v>
      </c>
      <c r="E327" s="268" t="s">
        <v>13490</v>
      </c>
      <c r="F327" s="274">
        <v>230</v>
      </c>
      <c r="G327" s="274" t="s">
        <v>13052</v>
      </c>
      <c r="H327" s="274">
        <v>5460.98</v>
      </c>
    </row>
    <row r="328" spans="3:8" x14ac:dyDescent="0.2">
      <c r="C328" s="267">
        <v>45168</v>
      </c>
      <c r="D328" s="268" t="s">
        <v>13473</v>
      </c>
      <c r="E328" s="268" t="s">
        <v>13491</v>
      </c>
      <c r="F328" s="274">
        <v>17</v>
      </c>
      <c r="G328" s="274" t="s">
        <v>13052</v>
      </c>
      <c r="H328" s="274">
        <v>5443.98</v>
      </c>
    </row>
    <row r="329" spans="3:8" x14ac:dyDescent="0.2">
      <c r="C329" s="267">
        <v>45168</v>
      </c>
      <c r="D329" s="268" t="s">
        <v>13473</v>
      </c>
      <c r="E329" s="268" t="s">
        <v>13492</v>
      </c>
      <c r="F329" s="274" t="s">
        <v>13052</v>
      </c>
      <c r="G329" s="274">
        <v>132</v>
      </c>
      <c r="H329" s="274">
        <v>5575.98</v>
      </c>
    </row>
    <row r="330" spans="3:8" x14ac:dyDescent="0.2">
      <c r="C330" s="267">
        <v>45168</v>
      </c>
      <c r="D330" s="268" t="s">
        <v>13473</v>
      </c>
      <c r="E330" s="268" t="s">
        <v>13493</v>
      </c>
      <c r="F330" s="274" t="s">
        <v>13052</v>
      </c>
      <c r="G330" s="274">
        <v>17</v>
      </c>
      <c r="H330" s="274">
        <v>5592.98</v>
      </c>
    </row>
    <row r="331" spans="3:8" x14ac:dyDescent="0.2">
      <c r="C331" s="267">
        <v>45168</v>
      </c>
      <c r="D331" s="268" t="s">
        <v>13473</v>
      </c>
      <c r="E331" s="268" t="s">
        <v>13494</v>
      </c>
      <c r="F331" s="274">
        <v>10</v>
      </c>
      <c r="G331" s="274" t="s">
        <v>13052</v>
      </c>
      <c r="H331" s="274">
        <v>5582.98</v>
      </c>
    </row>
    <row r="332" spans="3:8" x14ac:dyDescent="0.2">
      <c r="C332" s="267">
        <v>45168</v>
      </c>
      <c r="D332" s="268" t="s">
        <v>13473</v>
      </c>
      <c r="E332" s="268" t="s">
        <v>13495</v>
      </c>
      <c r="F332" s="274" t="s">
        <v>13052</v>
      </c>
      <c r="G332" s="274">
        <v>230</v>
      </c>
      <c r="H332" s="274">
        <v>5812.98</v>
      </c>
    </row>
    <row r="333" spans="3:8" x14ac:dyDescent="0.2">
      <c r="C333" s="267">
        <v>45168</v>
      </c>
      <c r="D333" s="268" t="s">
        <v>13473</v>
      </c>
      <c r="E333" s="268" t="s">
        <v>13496</v>
      </c>
      <c r="F333" s="274" t="s">
        <v>13052</v>
      </c>
      <c r="G333" s="274">
        <v>1000</v>
      </c>
      <c r="H333" s="274">
        <v>6812.98</v>
      </c>
    </row>
    <row r="334" spans="3:8" x14ac:dyDescent="0.2">
      <c r="C334" s="267">
        <v>45168</v>
      </c>
      <c r="D334" s="268" t="s">
        <v>13473</v>
      </c>
      <c r="E334" s="268" t="s">
        <v>13497</v>
      </c>
      <c r="F334" s="274" t="s">
        <v>13052</v>
      </c>
      <c r="G334" s="274">
        <v>220</v>
      </c>
      <c r="H334" s="274">
        <v>7032.98</v>
      </c>
    </row>
    <row r="335" spans="3:8" x14ac:dyDescent="0.2">
      <c r="C335" s="267">
        <v>45170</v>
      </c>
      <c r="D335" s="268" t="s">
        <v>13498</v>
      </c>
      <c r="E335" s="268" t="s">
        <v>13499</v>
      </c>
      <c r="F335" s="274">
        <v>480</v>
      </c>
      <c r="G335" s="274" t="s">
        <v>13052</v>
      </c>
      <c r="H335" s="274">
        <v>6552.98</v>
      </c>
    </row>
    <row r="336" spans="3:8" x14ac:dyDescent="0.2">
      <c r="C336" s="267">
        <v>45170</v>
      </c>
      <c r="D336" s="268" t="s">
        <v>13498</v>
      </c>
      <c r="E336" s="268" t="s">
        <v>13500</v>
      </c>
      <c r="F336" s="274">
        <v>145</v>
      </c>
      <c r="G336" s="274" t="s">
        <v>13052</v>
      </c>
      <c r="H336" s="274">
        <v>6407.98</v>
      </c>
    </row>
    <row r="337" spans="3:8" x14ac:dyDescent="0.2">
      <c r="C337" s="267">
        <v>45174</v>
      </c>
      <c r="D337" s="268" t="s">
        <v>13501</v>
      </c>
      <c r="E337" s="268" t="s">
        <v>13502</v>
      </c>
      <c r="F337" s="274" t="s">
        <v>13052</v>
      </c>
      <c r="G337" s="274">
        <v>1349</v>
      </c>
      <c r="H337" s="274">
        <v>7756.98</v>
      </c>
    </row>
    <row r="338" spans="3:8" x14ac:dyDescent="0.2">
      <c r="C338" s="267">
        <v>45175</v>
      </c>
      <c r="D338" s="268" t="s">
        <v>13503</v>
      </c>
      <c r="E338" s="268" t="s">
        <v>13504</v>
      </c>
      <c r="F338" s="274">
        <v>1349</v>
      </c>
      <c r="G338" s="274" t="s">
        <v>13052</v>
      </c>
      <c r="H338" s="274">
        <v>6407.98</v>
      </c>
    </row>
    <row r="339" spans="3:8" x14ac:dyDescent="0.2">
      <c r="C339" s="267">
        <v>45175</v>
      </c>
      <c r="D339" s="268" t="s">
        <v>13503</v>
      </c>
      <c r="E339" s="268" t="s">
        <v>13505</v>
      </c>
      <c r="F339" s="274" t="s">
        <v>13052</v>
      </c>
      <c r="G339" s="274">
        <v>1349</v>
      </c>
      <c r="H339" s="274">
        <v>7756.98</v>
      </c>
    </row>
    <row r="340" spans="3:8" x14ac:dyDescent="0.2">
      <c r="C340" s="267">
        <v>45175</v>
      </c>
      <c r="D340" s="268" t="s">
        <v>13503</v>
      </c>
      <c r="E340" s="268" t="s">
        <v>13506</v>
      </c>
      <c r="F340" s="274" t="s">
        <v>13052</v>
      </c>
      <c r="G340" s="274">
        <v>1349</v>
      </c>
      <c r="H340" s="274">
        <v>9105.98</v>
      </c>
    </row>
    <row r="341" spans="3:8" x14ac:dyDescent="0.2">
      <c r="C341" s="267">
        <v>45175</v>
      </c>
      <c r="D341" s="268" t="s">
        <v>13503</v>
      </c>
      <c r="E341" s="268" t="s">
        <v>13507</v>
      </c>
      <c r="F341" s="274">
        <v>1349</v>
      </c>
      <c r="G341" s="274" t="s">
        <v>13052</v>
      </c>
      <c r="H341" s="274">
        <v>7756.98</v>
      </c>
    </row>
    <row r="342" spans="3:8" x14ac:dyDescent="0.2">
      <c r="C342" s="267">
        <v>45175</v>
      </c>
      <c r="D342" s="268" t="s">
        <v>13503</v>
      </c>
      <c r="E342" s="268" t="s">
        <v>13508</v>
      </c>
      <c r="F342" s="274">
        <v>1349</v>
      </c>
      <c r="G342" s="274" t="s">
        <v>13052</v>
      </c>
      <c r="H342" s="274">
        <v>6407.98</v>
      </c>
    </row>
    <row r="343" spans="3:8" x14ac:dyDescent="0.2">
      <c r="C343" s="267">
        <v>45179</v>
      </c>
      <c r="D343" s="268" t="s">
        <v>13509</v>
      </c>
      <c r="E343" s="268" t="s">
        <v>13510</v>
      </c>
      <c r="F343" s="274" t="s">
        <v>13052</v>
      </c>
      <c r="G343" s="274">
        <v>1349</v>
      </c>
      <c r="H343" s="274">
        <v>7756.98</v>
      </c>
    </row>
    <row r="344" spans="3:8" x14ac:dyDescent="0.2">
      <c r="C344" s="267">
        <v>45179</v>
      </c>
      <c r="D344" s="268" t="s">
        <v>13509</v>
      </c>
      <c r="E344" s="268" t="s">
        <v>13511</v>
      </c>
      <c r="F344" s="274">
        <v>1349</v>
      </c>
      <c r="G344" s="274" t="s">
        <v>13052</v>
      </c>
      <c r="H344" s="274">
        <v>6407.98</v>
      </c>
    </row>
    <row r="345" spans="3:8" x14ac:dyDescent="0.2">
      <c r="C345" s="267">
        <v>45179</v>
      </c>
      <c r="D345" s="268" t="s">
        <v>13509</v>
      </c>
      <c r="E345" s="268" t="s">
        <v>13512</v>
      </c>
      <c r="F345" s="274">
        <v>77.94</v>
      </c>
      <c r="G345" s="274" t="s">
        <v>13052</v>
      </c>
      <c r="H345" s="274">
        <v>6330.04</v>
      </c>
    </row>
    <row r="346" spans="3:8" x14ac:dyDescent="0.2">
      <c r="C346" s="267">
        <v>45179</v>
      </c>
      <c r="D346" s="268" t="s">
        <v>13509</v>
      </c>
      <c r="E346" s="268" t="s">
        <v>13513</v>
      </c>
      <c r="F346" s="274" t="s">
        <v>13052</v>
      </c>
      <c r="G346" s="274">
        <v>1349</v>
      </c>
      <c r="H346" s="274">
        <v>7679.04</v>
      </c>
    </row>
    <row r="347" spans="3:8" x14ac:dyDescent="0.2">
      <c r="C347" s="267">
        <v>45179</v>
      </c>
      <c r="D347" s="268" t="s">
        <v>13509</v>
      </c>
      <c r="E347" s="268" t="s">
        <v>13514</v>
      </c>
      <c r="F347" s="274">
        <v>1349</v>
      </c>
      <c r="G347" s="274" t="s">
        <v>13052</v>
      </c>
      <c r="H347" s="274">
        <v>6330.04</v>
      </c>
    </row>
    <row r="348" spans="3:8" x14ac:dyDescent="0.2">
      <c r="C348" s="267">
        <v>45179</v>
      </c>
      <c r="D348" s="268" t="s">
        <v>13509</v>
      </c>
      <c r="E348" s="268" t="s">
        <v>13515</v>
      </c>
      <c r="F348" s="274" t="s">
        <v>13052</v>
      </c>
      <c r="G348" s="274">
        <v>78</v>
      </c>
      <c r="H348" s="274">
        <v>6408.04</v>
      </c>
    </row>
    <row r="349" spans="3:8" x14ac:dyDescent="0.2">
      <c r="C349" s="267">
        <v>45179</v>
      </c>
      <c r="D349" s="268" t="s">
        <v>13509</v>
      </c>
      <c r="E349" s="268" t="s">
        <v>13516</v>
      </c>
      <c r="F349" s="274">
        <v>460</v>
      </c>
      <c r="G349" s="274" t="s">
        <v>13052</v>
      </c>
      <c r="H349" s="274">
        <v>5948.04</v>
      </c>
    </row>
    <row r="350" spans="3:8" x14ac:dyDescent="0.2">
      <c r="C350" s="267">
        <v>45180</v>
      </c>
      <c r="D350" s="268" t="s">
        <v>13517</v>
      </c>
      <c r="E350" s="268" t="s">
        <v>13518</v>
      </c>
      <c r="F350" s="274" t="s">
        <v>13052</v>
      </c>
      <c r="G350" s="274">
        <v>99</v>
      </c>
      <c r="H350" s="274">
        <v>6047.04</v>
      </c>
    </row>
    <row r="351" spans="3:8" x14ac:dyDescent="0.2">
      <c r="C351" s="267">
        <v>45180</v>
      </c>
      <c r="D351" s="268" t="s">
        <v>13517</v>
      </c>
      <c r="E351" s="268" t="s">
        <v>13519</v>
      </c>
      <c r="F351" s="274">
        <v>240</v>
      </c>
      <c r="G351" s="274" t="s">
        <v>13052</v>
      </c>
      <c r="H351" s="274">
        <v>5807.04</v>
      </c>
    </row>
    <row r="352" spans="3:8" x14ac:dyDescent="0.2">
      <c r="C352" s="267">
        <v>45180</v>
      </c>
      <c r="D352" s="268" t="s">
        <v>13517</v>
      </c>
      <c r="E352" s="268" t="s">
        <v>13520</v>
      </c>
      <c r="F352" s="274" t="s">
        <v>13052</v>
      </c>
      <c r="G352" s="274">
        <v>1349</v>
      </c>
      <c r="H352" s="274">
        <v>7156.04</v>
      </c>
    </row>
    <row r="353" spans="3:8" x14ac:dyDescent="0.2">
      <c r="C353" s="267">
        <v>45181</v>
      </c>
      <c r="D353" s="268" t="s">
        <v>13521</v>
      </c>
      <c r="E353" s="268" t="s">
        <v>13522</v>
      </c>
      <c r="F353" s="274">
        <v>1349</v>
      </c>
      <c r="G353" s="274" t="s">
        <v>13052</v>
      </c>
      <c r="H353" s="274">
        <v>5807.04</v>
      </c>
    </row>
    <row r="354" spans="3:8" x14ac:dyDescent="0.2">
      <c r="C354" s="267">
        <v>45181</v>
      </c>
      <c r="D354" s="268" t="s">
        <v>13521</v>
      </c>
      <c r="E354" s="268" t="s">
        <v>13523</v>
      </c>
      <c r="F354" s="274" t="s">
        <v>13052</v>
      </c>
      <c r="G354" s="274">
        <v>1349</v>
      </c>
      <c r="H354" s="274">
        <v>7156.04</v>
      </c>
    </row>
    <row r="355" spans="3:8" x14ac:dyDescent="0.2">
      <c r="C355" s="267">
        <v>45181</v>
      </c>
      <c r="D355" s="268" t="s">
        <v>13521</v>
      </c>
      <c r="E355" s="268" t="s">
        <v>13524</v>
      </c>
      <c r="F355" s="274">
        <v>300</v>
      </c>
      <c r="G355" s="274" t="s">
        <v>13052</v>
      </c>
      <c r="H355" s="274">
        <v>6856.04</v>
      </c>
    </row>
    <row r="356" spans="3:8" x14ac:dyDescent="0.2">
      <c r="C356" s="267">
        <v>45181</v>
      </c>
      <c r="D356" s="268" t="s">
        <v>13521</v>
      </c>
      <c r="E356" s="268" t="s">
        <v>13525</v>
      </c>
      <c r="F356" s="274">
        <v>1349</v>
      </c>
      <c r="G356" s="274" t="s">
        <v>13052</v>
      </c>
      <c r="H356" s="274">
        <v>5507.04</v>
      </c>
    </row>
    <row r="357" spans="3:8" x14ac:dyDescent="0.2">
      <c r="C357" s="267">
        <v>45182</v>
      </c>
      <c r="D357" s="268" t="s">
        <v>13526</v>
      </c>
      <c r="E357" s="268" t="s">
        <v>13527</v>
      </c>
      <c r="F357" s="274">
        <v>230</v>
      </c>
      <c r="G357" s="274" t="s">
        <v>13052</v>
      </c>
      <c r="H357" s="274">
        <v>5277.04</v>
      </c>
    </row>
    <row r="358" spans="3:8" x14ac:dyDescent="0.2">
      <c r="C358" s="267">
        <v>45182</v>
      </c>
      <c r="D358" s="268" t="s">
        <v>13526</v>
      </c>
      <c r="E358" s="268" t="s">
        <v>13528</v>
      </c>
      <c r="F358" s="274" t="s">
        <v>13052</v>
      </c>
      <c r="G358" s="274">
        <v>110</v>
      </c>
      <c r="H358" s="274">
        <v>5387.04</v>
      </c>
    </row>
    <row r="359" spans="3:8" x14ac:dyDescent="0.2">
      <c r="C359" s="267">
        <v>45182</v>
      </c>
      <c r="D359" s="268" t="s">
        <v>13526</v>
      </c>
      <c r="E359" s="268" t="s">
        <v>13529</v>
      </c>
      <c r="F359" s="274" t="s">
        <v>13052</v>
      </c>
      <c r="G359" s="274">
        <v>154</v>
      </c>
      <c r="H359" s="274">
        <v>5541.04</v>
      </c>
    </row>
    <row r="360" spans="3:8" x14ac:dyDescent="0.2">
      <c r="C360" s="267">
        <v>45183</v>
      </c>
      <c r="D360" s="268" t="s">
        <v>13530</v>
      </c>
      <c r="E360" s="268" t="s">
        <v>13531</v>
      </c>
      <c r="F360" s="274" t="s">
        <v>13052</v>
      </c>
      <c r="G360" s="274">
        <v>1349</v>
      </c>
      <c r="H360" s="274">
        <v>6890.04</v>
      </c>
    </row>
    <row r="361" spans="3:8" x14ac:dyDescent="0.2">
      <c r="C361" s="267">
        <v>45183</v>
      </c>
      <c r="D361" s="268" t="s">
        <v>13530</v>
      </c>
      <c r="E361" s="268" t="s">
        <v>13532</v>
      </c>
      <c r="F361" s="274">
        <v>1349</v>
      </c>
      <c r="G361" s="274" t="s">
        <v>13052</v>
      </c>
      <c r="H361" s="274">
        <v>5541.04</v>
      </c>
    </row>
    <row r="362" spans="3:8" x14ac:dyDescent="0.2">
      <c r="C362" s="267">
        <v>45183</v>
      </c>
      <c r="D362" s="268" t="s">
        <v>13530</v>
      </c>
      <c r="E362" s="268" t="s">
        <v>13533</v>
      </c>
      <c r="F362" s="274" t="s">
        <v>13052</v>
      </c>
      <c r="G362" s="274">
        <v>1349</v>
      </c>
      <c r="H362" s="274">
        <v>6890.04</v>
      </c>
    </row>
    <row r="363" spans="3:8" x14ac:dyDescent="0.2">
      <c r="C363" s="267">
        <v>45183</v>
      </c>
      <c r="D363" s="268" t="s">
        <v>13530</v>
      </c>
      <c r="E363" s="268" t="s">
        <v>13534</v>
      </c>
      <c r="F363" s="274">
        <v>1349</v>
      </c>
      <c r="G363" s="274" t="s">
        <v>13052</v>
      </c>
      <c r="H363" s="274">
        <v>5541.04</v>
      </c>
    </row>
    <row r="364" spans="3:8" x14ac:dyDescent="0.2">
      <c r="C364" s="267">
        <v>45183</v>
      </c>
      <c r="D364" s="268" t="s">
        <v>13530</v>
      </c>
      <c r="E364" s="268" t="s">
        <v>13535</v>
      </c>
      <c r="F364" s="274">
        <v>179</v>
      </c>
      <c r="G364" s="274" t="s">
        <v>13052</v>
      </c>
      <c r="H364" s="274">
        <v>5362.04</v>
      </c>
    </row>
    <row r="365" spans="3:8" x14ac:dyDescent="0.2">
      <c r="C365" s="267">
        <v>45183</v>
      </c>
      <c r="D365" s="268" t="s">
        <v>13530</v>
      </c>
      <c r="E365" s="268" t="s">
        <v>13536</v>
      </c>
      <c r="F365" s="274">
        <v>421</v>
      </c>
      <c r="G365" s="274" t="s">
        <v>13052</v>
      </c>
      <c r="H365" s="274">
        <v>4941.04</v>
      </c>
    </row>
    <row r="366" spans="3:8" x14ac:dyDescent="0.2">
      <c r="C366" s="267">
        <v>45183</v>
      </c>
      <c r="D366" s="268" t="s">
        <v>13530</v>
      </c>
      <c r="E366" s="268" t="s">
        <v>13537</v>
      </c>
      <c r="F366" s="274" t="s">
        <v>13052</v>
      </c>
      <c r="G366" s="274">
        <v>1349</v>
      </c>
      <c r="H366" s="274">
        <v>6290.04</v>
      </c>
    </row>
    <row r="367" spans="3:8" x14ac:dyDescent="0.2">
      <c r="C367" s="267">
        <v>45183</v>
      </c>
      <c r="D367" s="268" t="s">
        <v>13530</v>
      </c>
      <c r="E367" s="268" t="s">
        <v>13538</v>
      </c>
      <c r="F367" s="274" t="s">
        <v>13052</v>
      </c>
      <c r="G367" s="274">
        <v>1349</v>
      </c>
      <c r="H367" s="274">
        <v>7639.04</v>
      </c>
    </row>
    <row r="368" spans="3:8" x14ac:dyDescent="0.2">
      <c r="C368" s="267">
        <v>45183</v>
      </c>
      <c r="D368" s="268" t="s">
        <v>13530</v>
      </c>
      <c r="E368" s="268" t="s">
        <v>13539</v>
      </c>
      <c r="F368" s="274">
        <v>1349</v>
      </c>
      <c r="G368" s="274" t="s">
        <v>13052</v>
      </c>
      <c r="H368" s="274">
        <v>6290.04</v>
      </c>
    </row>
    <row r="369" spans="3:8" x14ac:dyDescent="0.2">
      <c r="C369" s="267">
        <v>45183</v>
      </c>
      <c r="D369" s="268" t="s">
        <v>13530</v>
      </c>
      <c r="E369" s="268" t="s">
        <v>13540</v>
      </c>
      <c r="F369" s="274" t="s">
        <v>13052</v>
      </c>
      <c r="G369" s="274">
        <v>210</v>
      </c>
      <c r="H369" s="274">
        <v>6500.04</v>
      </c>
    </row>
    <row r="370" spans="3:8" x14ac:dyDescent="0.2">
      <c r="C370" s="267">
        <v>45184</v>
      </c>
      <c r="D370" s="268" t="s">
        <v>13541</v>
      </c>
      <c r="E370" s="268" t="s">
        <v>13542</v>
      </c>
      <c r="F370" s="274" t="s">
        <v>13052</v>
      </c>
      <c r="G370" s="274">
        <v>1350</v>
      </c>
      <c r="H370" s="274">
        <v>7850.04</v>
      </c>
    </row>
    <row r="371" spans="3:8" x14ac:dyDescent="0.2">
      <c r="C371" s="267">
        <v>45184</v>
      </c>
      <c r="D371" s="268" t="s">
        <v>13541</v>
      </c>
      <c r="E371" s="268" t="s">
        <v>13543</v>
      </c>
      <c r="F371" s="274" t="s">
        <v>13052</v>
      </c>
      <c r="G371" s="274">
        <v>1349</v>
      </c>
      <c r="H371" s="274">
        <v>9199.0400000000009</v>
      </c>
    </row>
    <row r="372" spans="3:8" x14ac:dyDescent="0.2">
      <c r="C372" s="267">
        <v>45184</v>
      </c>
      <c r="D372" s="268" t="s">
        <v>13541</v>
      </c>
      <c r="E372" s="268" t="s">
        <v>13544</v>
      </c>
      <c r="F372" s="274">
        <v>234</v>
      </c>
      <c r="G372" s="274" t="s">
        <v>13052</v>
      </c>
      <c r="H372" s="274">
        <v>8965.0400000000009</v>
      </c>
    </row>
    <row r="373" spans="3:8" x14ac:dyDescent="0.2">
      <c r="C373" s="267">
        <v>45184</v>
      </c>
      <c r="D373" s="268" t="s">
        <v>13541</v>
      </c>
      <c r="E373" s="268" t="s">
        <v>13545</v>
      </c>
      <c r="F373" s="274">
        <v>1349</v>
      </c>
      <c r="G373" s="274" t="s">
        <v>13052</v>
      </c>
      <c r="H373" s="274">
        <v>7616.04</v>
      </c>
    </row>
    <row r="374" spans="3:8" x14ac:dyDescent="0.2">
      <c r="C374" s="267">
        <v>45184</v>
      </c>
      <c r="D374" s="268" t="s">
        <v>13541</v>
      </c>
      <c r="E374" s="268" t="s">
        <v>13546</v>
      </c>
      <c r="F374" s="274">
        <v>1349</v>
      </c>
      <c r="G374" s="274" t="s">
        <v>13052</v>
      </c>
      <c r="H374" s="274">
        <v>6267.04</v>
      </c>
    </row>
    <row r="375" spans="3:8" x14ac:dyDescent="0.2">
      <c r="C375" s="267">
        <v>45185</v>
      </c>
      <c r="D375" s="268" t="s">
        <v>13547</v>
      </c>
      <c r="E375" s="268" t="s">
        <v>13548</v>
      </c>
      <c r="F375" s="274" t="s">
        <v>13052</v>
      </c>
      <c r="G375" s="274">
        <v>1349</v>
      </c>
      <c r="H375" s="274">
        <v>7616.04</v>
      </c>
    </row>
    <row r="376" spans="3:8" x14ac:dyDescent="0.2">
      <c r="C376" s="267">
        <v>45186</v>
      </c>
      <c r="D376" s="268" t="s">
        <v>13549</v>
      </c>
      <c r="E376" s="268" t="s">
        <v>13550</v>
      </c>
      <c r="F376" s="274">
        <v>843.84</v>
      </c>
      <c r="G376" s="274" t="s">
        <v>13052</v>
      </c>
      <c r="H376" s="274">
        <v>6772.2</v>
      </c>
    </row>
    <row r="377" spans="3:8" x14ac:dyDescent="0.2">
      <c r="C377" s="267">
        <v>45186</v>
      </c>
      <c r="D377" s="268" t="s">
        <v>13549</v>
      </c>
      <c r="E377" s="268" t="s">
        <v>13551</v>
      </c>
      <c r="F377" s="274">
        <v>1349</v>
      </c>
      <c r="G377" s="274" t="s">
        <v>13052</v>
      </c>
      <c r="H377" s="274">
        <v>5423.2</v>
      </c>
    </row>
    <row r="378" spans="3:8" x14ac:dyDescent="0.2">
      <c r="C378" s="267">
        <v>45187</v>
      </c>
      <c r="D378" s="268" t="s">
        <v>13552</v>
      </c>
      <c r="E378" s="268" t="s">
        <v>13553</v>
      </c>
      <c r="F378" s="274" t="s">
        <v>13052</v>
      </c>
      <c r="G378" s="274">
        <v>1349</v>
      </c>
      <c r="H378" s="274">
        <v>6772.2</v>
      </c>
    </row>
    <row r="379" spans="3:8" x14ac:dyDescent="0.2">
      <c r="C379" s="267">
        <v>45188</v>
      </c>
      <c r="D379" s="268" t="s">
        <v>13554</v>
      </c>
      <c r="E379" s="268" t="s">
        <v>13555</v>
      </c>
      <c r="F379" s="274">
        <v>1349</v>
      </c>
      <c r="G379" s="274" t="s">
        <v>13052</v>
      </c>
      <c r="H379" s="274">
        <v>5423.2</v>
      </c>
    </row>
    <row r="380" spans="3:8" x14ac:dyDescent="0.2">
      <c r="C380" s="267">
        <v>45188</v>
      </c>
      <c r="D380" s="268" t="s">
        <v>13554</v>
      </c>
      <c r="E380" s="268" t="s">
        <v>13556</v>
      </c>
      <c r="F380" s="274" t="s">
        <v>13052</v>
      </c>
      <c r="G380" s="274">
        <v>1349</v>
      </c>
      <c r="H380" s="274">
        <v>6772.2</v>
      </c>
    </row>
    <row r="381" spans="3:8" x14ac:dyDescent="0.2">
      <c r="C381" s="267">
        <v>45188</v>
      </c>
      <c r="D381" s="268" t="s">
        <v>13557</v>
      </c>
      <c r="E381" s="268" t="s">
        <v>13558</v>
      </c>
      <c r="F381" s="274" t="s">
        <v>13052</v>
      </c>
      <c r="G381" s="274">
        <v>1349</v>
      </c>
      <c r="H381" s="274">
        <v>8121.2</v>
      </c>
    </row>
    <row r="382" spans="3:8" x14ac:dyDescent="0.2">
      <c r="C382" s="267">
        <v>45188</v>
      </c>
      <c r="D382" s="268" t="s">
        <v>13557</v>
      </c>
      <c r="E382" s="268" t="s">
        <v>13559</v>
      </c>
      <c r="F382" s="274">
        <v>1349</v>
      </c>
      <c r="G382" s="274" t="s">
        <v>13052</v>
      </c>
      <c r="H382" s="274">
        <v>6772.2</v>
      </c>
    </row>
    <row r="383" spans="3:8" x14ac:dyDescent="0.2">
      <c r="C383" s="267">
        <v>45189</v>
      </c>
      <c r="D383" s="268" t="s">
        <v>13557</v>
      </c>
      <c r="E383" s="268" t="s">
        <v>13560</v>
      </c>
      <c r="F383" s="274">
        <v>230</v>
      </c>
      <c r="G383" s="274" t="s">
        <v>13052</v>
      </c>
      <c r="H383" s="274">
        <v>6542.2</v>
      </c>
    </row>
    <row r="384" spans="3:8" x14ac:dyDescent="0.2">
      <c r="C384" s="267">
        <v>45189</v>
      </c>
      <c r="D384" s="268" t="s">
        <v>13557</v>
      </c>
      <c r="E384" s="268" t="s">
        <v>13561</v>
      </c>
      <c r="F384" s="274">
        <v>1349</v>
      </c>
      <c r="G384" s="274" t="s">
        <v>13052</v>
      </c>
      <c r="H384" s="274">
        <v>5193.2</v>
      </c>
    </row>
    <row r="385" spans="3:8" x14ac:dyDescent="0.2">
      <c r="C385" s="267">
        <v>45189</v>
      </c>
      <c r="D385" s="268" t="s">
        <v>13557</v>
      </c>
      <c r="E385" s="268" t="s">
        <v>13562</v>
      </c>
      <c r="F385" s="274" t="s">
        <v>13052</v>
      </c>
      <c r="G385" s="274">
        <v>1349</v>
      </c>
      <c r="H385" s="274">
        <v>6542.2</v>
      </c>
    </row>
    <row r="386" spans="3:8" x14ac:dyDescent="0.2">
      <c r="C386" s="267">
        <v>45189</v>
      </c>
      <c r="D386" s="268" t="s">
        <v>13557</v>
      </c>
      <c r="E386" s="268" t="s">
        <v>13563</v>
      </c>
      <c r="F386" s="274" t="s">
        <v>13052</v>
      </c>
      <c r="G386" s="274">
        <v>1349</v>
      </c>
      <c r="H386" s="274">
        <v>7891.2</v>
      </c>
    </row>
    <row r="387" spans="3:8" x14ac:dyDescent="0.2">
      <c r="C387" s="267">
        <v>45189</v>
      </c>
      <c r="D387" s="268" t="s">
        <v>13557</v>
      </c>
      <c r="E387" s="268" t="s">
        <v>13564</v>
      </c>
      <c r="F387" s="274">
        <v>1349</v>
      </c>
      <c r="G387" s="274" t="s">
        <v>13052</v>
      </c>
      <c r="H387" s="274">
        <v>6542.2</v>
      </c>
    </row>
    <row r="388" spans="3:8" x14ac:dyDescent="0.2">
      <c r="C388" s="267">
        <v>45189</v>
      </c>
      <c r="D388" s="268" t="s">
        <v>13557</v>
      </c>
      <c r="E388" s="268" t="s">
        <v>13565</v>
      </c>
      <c r="F388" s="274">
        <v>1349</v>
      </c>
      <c r="G388" s="274" t="s">
        <v>13052</v>
      </c>
      <c r="H388" s="274">
        <v>5193.2</v>
      </c>
    </row>
    <row r="389" spans="3:8" x14ac:dyDescent="0.2">
      <c r="C389" s="267">
        <v>45189</v>
      </c>
      <c r="D389" s="268" t="s">
        <v>13557</v>
      </c>
      <c r="E389" s="268" t="s">
        <v>13566</v>
      </c>
      <c r="F389" s="274">
        <v>1349</v>
      </c>
      <c r="G389" s="274" t="s">
        <v>13052</v>
      </c>
      <c r="H389" s="274">
        <v>3844.2</v>
      </c>
    </row>
    <row r="390" spans="3:8" x14ac:dyDescent="0.2">
      <c r="C390" s="267">
        <v>45189</v>
      </c>
      <c r="D390" s="268" t="s">
        <v>13557</v>
      </c>
      <c r="E390" s="268" t="s">
        <v>13567</v>
      </c>
      <c r="F390" s="274" t="s">
        <v>13052</v>
      </c>
      <c r="G390" s="274">
        <v>620</v>
      </c>
      <c r="H390" s="274">
        <v>4464.2</v>
      </c>
    </row>
    <row r="391" spans="3:8" x14ac:dyDescent="0.2">
      <c r="C391" s="267">
        <v>45189</v>
      </c>
      <c r="D391" s="268" t="s">
        <v>13557</v>
      </c>
      <c r="E391" s="268" t="s">
        <v>13568</v>
      </c>
      <c r="F391" s="274" t="s">
        <v>13052</v>
      </c>
      <c r="G391" s="274">
        <v>34</v>
      </c>
      <c r="H391" s="274">
        <v>4498.2</v>
      </c>
    </row>
    <row r="392" spans="3:8" x14ac:dyDescent="0.2">
      <c r="C392" s="267">
        <v>45189</v>
      </c>
      <c r="D392" s="268" t="s">
        <v>13557</v>
      </c>
      <c r="E392" s="268" t="s">
        <v>13569</v>
      </c>
      <c r="F392" s="274" t="s">
        <v>13052</v>
      </c>
      <c r="G392" s="274">
        <v>428</v>
      </c>
      <c r="H392" s="274">
        <v>4926.2</v>
      </c>
    </row>
    <row r="393" spans="3:8" x14ac:dyDescent="0.2">
      <c r="C393" s="267">
        <v>45189</v>
      </c>
      <c r="D393" s="268" t="s">
        <v>13570</v>
      </c>
      <c r="E393" s="268" t="s">
        <v>13571</v>
      </c>
      <c r="F393" s="274">
        <v>230</v>
      </c>
      <c r="G393" s="274" t="s">
        <v>13052</v>
      </c>
      <c r="H393" s="274">
        <v>4696.2</v>
      </c>
    </row>
    <row r="394" spans="3:8" x14ac:dyDescent="0.2">
      <c r="C394" s="267">
        <v>45190</v>
      </c>
      <c r="D394" s="268" t="s">
        <v>13570</v>
      </c>
      <c r="E394" s="268" t="s">
        <v>13572</v>
      </c>
      <c r="F394" s="274" t="s">
        <v>13052</v>
      </c>
      <c r="G394" s="274">
        <v>139</v>
      </c>
      <c r="H394" s="274">
        <v>4835.2</v>
      </c>
    </row>
    <row r="395" spans="3:8" x14ac:dyDescent="0.2">
      <c r="C395" s="267">
        <v>45190</v>
      </c>
      <c r="D395" s="268" t="s">
        <v>13570</v>
      </c>
      <c r="E395" s="268" t="s">
        <v>13573</v>
      </c>
      <c r="F395" s="274" t="s">
        <v>13052</v>
      </c>
      <c r="G395" s="274">
        <v>134</v>
      </c>
      <c r="H395" s="274">
        <v>4969.2</v>
      </c>
    </row>
    <row r="396" spans="3:8" x14ac:dyDescent="0.2">
      <c r="C396" s="267">
        <v>45190</v>
      </c>
      <c r="D396" s="268" t="s">
        <v>13570</v>
      </c>
      <c r="E396" s="268" t="s">
        <v>13574</v>
      </c>
      <c r="F396" s="274" t="s">
        <v>13052</v>
      </c>
      <c r="G396" s="274">
        <v>100</v>
      </c>
      <c r="H396" s="274">
        <v>5069.2</v>
      </c>
    </row>
    <row r="397" spans="3:8" x14ac:dyDescent="0.2">
      <c r="C397" s="267">
        <v>45190</v>
      </c>
      <c r="D397" s="268" t="s">
        <v>13570</v>
      </c>
      <c r="E397" s="268" t="s">
        <v>13575</v>
      </c>
      <c r="F397" s="274" t="s">
        <v>13052</v>
      </c>
      <c r="G397" s="274">
        <v>120</v>
      </c>
      <c r="H397" s="274">
        <v>5189.2</v>
      </c>
    </row>
    <row r="398" spans="3:8" x14ac:dyDescent="0.2">
      <c r="C398" s="267">
        <v>45190</v>
      </c>
      <c r="D398" s="268" t="s">
        <v>13570</v>
      </c>
      <c r="E398" s="268" t="s">
        <v>13576</v>
      </c>
      <c r="F398" s="274" t="s">
        <v>13052</v>
      </c>
      <c r="G398" s="274">
        <v>125</v>
      </c>
      <c r="H398" s="274">
        <v>5314.2</v>
      </c>
    </row>
    <row r="399" spans="3:8" x14ac:dyDescent="0.2">
      <c r="C399" s="267">
        <v>45190</v>
      </c>
      <c r="D399" s="268" t="s">
        <v>13570</v>
      </c>
      <c r="E399" s="268" t="s">
        <v>13577</v>
      </c>
      <c r="F399" s="274" t="s">
        <v>13052</v>
      </c>
      <c r="G399" s="274">
        <v>94</v>
      </c>
      <c r="H399" s="274">
        <v>5408.2</v>
      </c>
    </row>
    <row r="400" spans="3:8" x14ac:dyDescent="0.2">
      <c r="C400" s="267">
        <v>45190</v>
      </c>
      <c r="D400" s="268" t="s">
        <v>13570</v>
      </c>
      <c r="E400" s="268" t="s">
        <v>13578</v>
      </c>
      <c r="F400" s="274" t="s">
        <v>13052</v>
      </c>
      <c r="G400" s="274">
        <v>100</v>
      </c>
      <c r="H400" s="274">
        <v>5508.2</v>
      </c>
    </row>
    <row r="401" spans="3:8" x14ac:dyDescent="0.2">
      <c r="C401" s="267">
        <v>45190</v>
      </c>
      <c r="D401" s="268" t="s">
        <v>13570</v>
      </c>
      <c r="E401" s="268" t="s">
        <v>13579</v>
      </c>
      <c r="F401" s="274" t="s">
        <v>13052</v>
      </c>
      <c r="G401" s="274">
        <v>80</v>
      </c>
      <c r="H401" s="274">
        <v>5588.2</v>
      </c>
    </row>
    <row r="402" spans="3:8" x14ac:dyDescent="0.2">
      <c r="C402" s="267">
        <v>45190</v>
      </c>
      <c r="D402" s="268" t="s">
        <v>13570</v>
      </c>
      <c r="E402" s="268" t="s">
        <v>13580</v>
      </c>
      <c r="F402" s="274" t="s">
        <v>13052</v>
      </c>
      <c r="G402" s="274">
        <v>143</v>
      </c>
      <c r="H402" s="274">
        <v>5731.2</v>
      </c>
    </row>
    <row r="403" spans="3:8" x14ac:dyDescent="0.2">
      <c r="C403" s="267">
        <v>45190</v>
      </c>
      <c r="D403" s="268" t="s">
        <v>13570</v>
      </c>
      <c r="E403" s="268" t="s">
        <v>13581</v>
      </c>
      <c r="F403" s="274" t="s">
        <v>13052</v>
      </c>
      <c r="G403" s="274">
        <v>151</v>
      </c>
      <c r="H403" s="274">
        <v>5882.2</v>
      </c>
    </row>
    <row r="404" spans="3:8" x14ac:dyDescent="0.2">
      <c r="C404" s="267">
        <v>45190</v>
      </c>
      <c r="D404" s="268" t="s">
        <v>13570</v>
      </c>
      <c r="E404" s="268" t="s">
        <v>13582</v>
      </c>
      <c r="F404" s="274" t="s">
        <v>13052</v>
      </c>
      <c r="G404" s="274">
        <v>84</v>
      </c>
      <c r="H404" s="274">
        <v>5966.2</v>
      </c>
    </row>
    <row r="405" spans="3:8" x14ac:dyDescent="0.2">
      <c r="C405" s="267">
        <v>45190</v>
      </c>
      <c r="D405" s="268" t="s">
        <v>13570</v>
      </c>
      <c r="E405" s="268" t="s">
        <v>13583</v>
      </c>
      <c r="F405" s="274" t="s">
        <v>13052</v>
      </c>
      <c r="G405" s="274">
        <v>10</v>
      </c>
      <c r="H405" s="274">
        <v>5976.2</v>
      </c>
    </row>
    <row r="406" spans="3:8" x14ac:dyDescent="0.2">
      <c r="C406" s="267">
        <v>45190</v>
      </c>
      <c r="D406" s="268" t="s">
        <v>13570</v>
      </c>
      <c r="E406" s="268" t="s">
        <v>13584</v>
      </c>
      <c r="F406" s="274" t="s">
        <v>13052</v>
      </c>
      <c r="G406" s="274">
        <v>112</v>
      </c>
      <c r="H406" s="274">
        <v>6088.2</v>
      </c>
    </row>
    <row r="407" spans="3:8" x14ac:dyDescent="0.2">
      <c r="C407" s="267">
        <v>45190</v>
      </c>
      <c r="D407" s="268" t="s">
        <v>13570</v>
      </c>
      <c r="E407" s="268" t="s">
        <v>13585</v>
      </c>
      <c r="F407" s="274" t="s">
        <v>13052</v>
      </c>
      <c r="G407" s="274">
        <v>118</v>
      </c>
      <c r="H407" s="274">
        <v>6206.2</v>
      </c>
    </row>
    <row r="408" spans="3:8" x14ac:dyDescent="0.2">
      <c r="C408" s="267">
        <v>45190</v>
      </c>
      <c r="D408" s="268" t="s">
        <v>13570</v>
      </c>
      <c r="E408" s="268" t="s">
        <v>13586</v>
      </c>
      <c r="F408" s="274" t="s">
        <v>13052</v>
      </c>
      <c r="G408" s="274">
        <v>1349</v>
      </c>
      <c r="H408" s="274">
        <v>7555.2</v>
      </c>
    </row>
    <row r="409" spans="3:8" x14ac:dyDescent="0.2">
      <c r="C409" s="267">
        <v>45190</v>
      </c>
      <c r="D409" s="268" t="s">
        <v>13570</v>
      </c>
      <c r="E409" s="268" t="s">
        <v>13587</v>
      </c>
      <c r="F409" s="274">
        <v>1349</v>
      </c>
      <c r="G409" s="274" t="s">
        <v>13052</v>
      </c>
      <c r="H409" s="274">
        <v>6206.2</v>
      </c>
    </row>
    <row r="410" spans="3:8" x14ac:dyDescent="0.2">
      <c r="C410" s="267">
        <v>45192</v>
      </c>
      <c r="D410" s="268" t="s">
        <v>13588</v>
      </c>
      <c r="E410" s="268" t="s">
        <v>13589</v>
      </c>
      <c r="F410" s="274" t="s">
        <v>13052</v>
      </c>
      <c r="G410" s="274">
        <v>57</v>
      </c>
      <c r="H410" s="274">
        <v>6263.2</v>
      </c>
    </row>
    <row r="411" spans="3:8" x14ac:dyDescent="0.2">
      <c r="C411" s="267">
        <v>45192</v>
      </c>
      <c r="D411" s="268" t="s">
        <v>13590</v>
      </c>
      <c r="E411" s="268" t="s">
        <v>13591</v>
      </c>
      <c r="F411" s="274">
        <v>487</v>
      </c>
      <c r="G411" s="274" t="s">
        <v>13052</v>
      </c>
      <c r="H411" s="274">
        <v>5776.2</v>
      </c>
    </row>
    <row r="412" spans="3:8" x14ac:dyDescent="0.2">
      <c r="C412" s="267">
        <v>45192</v>
      </c>
      <c r="D412" s="268" t="s">
        <v>13590</v>
      </c>
      <c r="E412" s="268" t="s">
        <v>13592</v>
      </c>
      <c r="F412" s="274" t="s">
        <v>13052</v>
      </c>
      <c r="G412" s="274">
        <v>1111</v>
      </c>
      <c r="H412" s="274">
        <v>6887.2</v>
      </c>
    </row>
    <row r="413" spans="3:8" x14ac:dyDescent="0.2">
      <c r="C413" s="267">
        <v>45193</v>
      </c>
      <c r="D413" s="268" t="s">
        <v>13593</v>
      </c>
      <c r="E413" s="268" t="s">
        <v>13594</v>
      </c>
      <c r="F413" s="274" t="s">
        <v>13052</v>
      </c>
      <c r="G413" s="274">
        <v>112</v>
      </c>
      <c r="H413" s="274">
        <v>6999.2</v>
      </c>
    </row>
    <row r="414" spans="3:8" x14ac:dyDescent="0.2">
      <c r="C414" s="267">
        <v>45194</v>
      </c>
      <c r="D414" s="268" t="s">
        <v>13593</v>
      </c>
      <c r="E414" s="268" t="s">
        <v>13595</v>
      </c>
      <c r="F414" s="274" t="s">
        <v>13052</v>
      </c>
      <c r="G414" s="274">
        <v>380</v>
      </c>
      <c r="H414" s="274">
        <v>7379.2</v>
      </c>
    </row>
    <row r="415" spans="3:8" x14ac:dyDescent="0.2">
      <c r="C415" s="267">
        <v>45194</v>
      </c>
      <c r="D415" s="268" t="s">
        <v>13593</v>
      </c>
      <c r="E415" s="268" t="s">
        <v>13596</v>
      </c>
      <c r="F415" s="274">
        <v>460</v>
      </c>
      <c r="G415" s="274" t="s">
        <v>13052</v>
      </c>
      <c r="H415" s="274">
        <v>6919.2</v>
      </c>
    </row>
    <row r="416" spans="3:8" x14ac:dyDescent="0.2">
      <c r="C416" s="267">
        <v>45194</v>
      </c>
      <c r="D416" s="268" t="s">
        <v>13593</v>
      </c>
      <c r="E416" s="268" t="s">
        <v>13597</v>
      </c>
      <c r="F416" s="274" t="s">
        <v>13052</v>
      </c>
      <c r="G416" s="274">
        <v>156</v>
      </c>
      <c r="H416" s="274">
        <v>7075.2</v>
      </c>
    </row>
    <row r="417" spans="3:8" x14ac:dyDescent="0.2">
      <c r="C417" s="267">
        <v>45194</v>
      </c>
      <c r="D417" s="268" t="s">
        <v>13593</v>
      </c>
      <c r="E417" s="268" t="s">
        <v>13598</v>
      </c>
      <c r="F417" s="274" t="s">
        <v>13052</v>
      </c>
      <c r="G417" s="274">
        <v>183</v>
      </c>
      <c r="H417" s="274">
        <v>7258.2</v>
      </c>
    </row>
    <row r="418" spans="3:8" x14ac:dyDescent="0.2">
      <c r="C418" s="267">
        <v>45196</v>
      </c>
      <c r="D418" s="268" t="s">
        <v>13599</v>
      </c>
      <c r="E418" s="268" t="s">
        <v>13600</v>
      </c>
      <c r="F418" s="274">
        <v>460</v>
      </c>
      <c r="G418" s="274" t="s">
        <v>13052</v>
      </c>
      <c r="H418" s="274">
        <v>6798.2</v>
      </c>
    </row>
    <row r="419" spans="3:8" x14ac:dyDescent="0.2">
      <c r="C419" s="267">
        <v>45197</v>
      </c>
      <c r="D419" s="268" t="s">
        <v>13601</v>
      </c>
      <c r="E419" s="268" t="s">
        <v>13602</v>
      </c>
      <c r="F419" s="274">
        <v>132.82</v>
      </c>
      <c r="G419" s="274" t="s">
        <v>13052</v>
      </c>
      <c r="H419" s="274">
        <v>6665.38</v>
      </c>
    </row>
    <row r="420" spans="3:8" x14ac:dyDescent="0.2">
      <c r="C420" s="267">
        <v>45198</v>
      </c>
      <c r="D420" s="268" t="s">
        <v>13603</v>
      </c>
      <c r="E420" s="268" t="s">
        <v>13604</v>
      </c>
      <c r="F420" s="274">
        <v>55</v>
      </c>
      <c r="G420" s="274" t="s">
        <v>13052</v>
      </c>
      <c r="H420" s="274">
        <v>6610.38</v>
      </c>
    </row>
    <row r="421" spans="3:8" x14ac:dyDescent="0.2">
      <c r="C421" s="267">
        <v>45198</v>
      </c>
      <c r="D421" s="268" t="s">
        <v>13603</v>
      </c>
      <c r="E421" s="268" t="s">
        <v>13605</v>
      </c>
      <c r="F421" s="274">
        <v>95</v>
      </c>
      <c r="G421" s="274" t="s">
        <v>13052</v>
      </c>
      <c r="H421" s="274">
        <v>6515.38</v>
      </c>
    </row>
    <row r="422" spans="3:8" x14ac:dyDescent="0.2">
      <c r="C422" s="267">
        <v>45198</v>
      </c>
      <c r="D422" s="268" t="s">
        <v>13603</v>
      </c>
      <c r="E422" s="268" t="s">
        <v>13606</v>
      </c>
      <c r="F422" s="274">
        <v>12</v>
      </c>
      <c r="G422" s="274" t="s">
        <v>13052</v>
      </c>
      <c r="H422" s="274">
        <v>6503.38</v>
      </c>
    </row>
    <row r="423" spans="3:8" x14ac:dyDescent="0.2">
      <c r="C423" s="267">
        <v>45198</v>
      </c>
      <c r="D423" s="268" t="s">
        <v>13603</v>
      </c>
      <c r="E423" s="268" t="s">
        <v>13607</v>
      </c>
      <c r="F423" s="274">
        <v>230</v>
      </c>
      <c r="G423" s="274" t="s">
        <v>13052</v>
      </c>
      <c r="H423" s="274">
        <v>6273.38</v>
      </c>
    </row>
    <row r="424" spans="3:8" x14ac:dyDescent="0.2">
      <c r="C424" s="267">
        <v>45198</v>
      </c>
      <c r="D424" s="268" t="s">
        <v>13603</v>
      </c>
      <c r="E424" s="268" t="s">
        <v>13608</v>
      </c>
      <c r="F424" s="274" t="s">
        <v>13052</v>
      </c>
      <c r="G424" s="274">
        <v>124</v>
      </c>
      <c r="H424" s="274">
        <v>6397.38</v>
      </c>
    </row>
    <row r="425" spans="3:8" x14ac:dyDescent="0.2">
      <c r="C425" s="267">
        <v>45198</v>
      </c>
      <c r="D425" s="268" t="s">
        <v>13603</v>
      </c>
      <c r="E425" s="268" t="s">
        <v>13609</v>
      </c>
      <c r="F425" s="274">
        <v>124</v>
      </c>
      <c r="G425" s="274" t="s">
        <v>13052</v>
      </c>
      <c r="H425" s="274">
        <v>6273.38</v>
      </c>
    </row>
    <row r="426" spans="3:8" x14ac:dyDescent="0.2">
      <c r="C426" s="267">
        <v>45198</v>
      </c>
      <c r="D426" s="268" t="s">
        <v>13603</v>
      </c>
      <c r="E426" s="268" t="s">
        <v>13610</v>
      </c>
      <c r="F426" s="274" t="s">
        <v>13052</v>
      </c>
      <c r="G426" s="274">
        <v>121</v>
      </c>
      <c r="H426" s="274">
        <v>6394.38</v>
      </c>
    </row>
    <row r="427" spans="3:8" x14ac:dyDescent="0.2">
      <c r="C427" s="267">
        <v>45198</v>
      </c>
      <c r="D427" s="268" t="s">
        <v>13603</v>
      </c>
      <c r="E427" s="268" t="s">
        <v>13611</v>
      </c>
      <c r="F427" s="274" t="s">
        <v>13052</v>
      </c>
      <c r="G427" s="274">
        <v>60</v>
      </c>
      <c r="H427" s="274">
        <v>6454.38</v>
      </c>
    </row>
    <row r="428" spans="3:8" x14ac:dyDescent="0.2">
      <c r="C428" s="267">
        <v>45198</v>
      </c>
      <c r="D428" s="268" t="s">
        <v>13603</v>
      </c>
      <c r="E428" s="268" t="s">
        <v>13612</v>
      </c>
      <c r="F428" s="274" t="s">
        <v>13052</v>
      </c>
      <c r="G428" s="274">
        <v>53</v>
      </c>
      <c r="H428" s="274">
        <v>6507.38</v>
      </c>
    </row>
    <row r="429" spans="3:8" x14ac:dyDescent="0.2">
      <c r="C429" s="267">
        <v>45198</v>
      </c>
      <c r="D429" s="268" t="s">
        <v>13603</v>
      </c>
      <c r="E429" s="268" t="s">
        <v>13613</v>
      </c>
      <c r="F429" s="274" t="s">
        <v>13052</v>
      </c>
      <c r="G429" s="274">
        <v>117</v>
      </c>
      <c r="H429" s="274">
        <v>6624.38</v>
      </c>
    </row>
    <row r="430" spans="3:8" x14ac:dyDescent="0.2">
      <c r="C430" s="267">
        <v>45198</v>
      </c>
      <c r="D430" s="268" t="s">
        <v>13603</v>
      </c>
      <c r="E430" s="268" t="s">
        <v>13614</v>
      </c>
      <c r="F430" s="274" t="s">
        <v>13052</v>
      </c>
      <c r="G430" s="274">
        <v>120</v>
      </c>
      <c r="H430" s="274">
        <v>6744.38</v>
      </c>
    </row>
    <row r="431" spans="3:8" x14ac:dyDescent="0.2">
      <c r="C431" s="267">
        <v>45198</v>
      </c>
      <c r="D431" s="268" t="s">
        <v>13603</v>
      </c>
      <c r="E431" s="268" t="s">
        <v>13615</v>
      </c>
      <c r="F431" s="274" t="s">
        <v>13052</v>
      </c>
      <c r="G431" s="274">
        <v>80</v>
      </c>
      <c r="H431" s="274">
        <v>6824.38</v>
      </c>
    </row>
    <row r="432" spans="3:8" x14ac:dyDescent="0.2">
      <c r="C432" s="267">
        <v>45198</v>
      </c>
      <c r="D432" s="268" t="s">
        <v>13603</v>
      </c>
      <c r="E432" s="268" t="s">
        <v>13616</v>
      </c>
      <c r="F432" s="274" t="s">
        <v>13052</v>
      </c>
      <c r="G432" s="274">
        <v>112</v>
      </c>
      <c r="H432" s="274">
        <v>6936.38</v>
      </c>
    </row>
    <row r="433" spans="3:8" x14ac:dyDescent="0.2">
      <c r="C433" s="267">
        <v>45198</v>
      </c>
      <c r="D433" s="268" t="s">
        <v>13603</v>
      </c>
      <c r="E433" s="268" t="s">
        <v>13617</v>
      </c>
      <c r="F433" s="274" t="s">
        <v>13052</v>
      </c>
      <c r="G433" s="274">
        <v>58</v>
      </c>
      <c r="H433" s="274">
        <v>6994.38</v>
      </c>
    </row>
    <row r="434" spans="3:8" x14ac:dyDescent="0.2">
      <c r="C434" s="267">
        <v>45199</v>
      </c>
      <c r="D434" s="268" t="s">
        <v>13618</v>
      </c>
      <c r="E434" s="268" t="s">
        <v>13619</v>
      </c>
      <c r="F434" s="274">
        <v>230</v>
      </c>
      <c r="G434" s="274" t="s">
        <v>13052</v>
      </c>
      <c r="H434" s="274">
        <v>6764.38</v>
      </c>
    </row>
    <row r="435" spans="3:8" x14ac:dyDescent="0.2">
      <c r="C435" s="267">
        <v>45200</v>
      </c>
      <c r="D435" s="268" t="s">
        <v>13620</v>
      </c>
      <c r="E435" s="268" t="s">
        <v>13621</v>
      </c>
      <c r="F435" s="274" t="s">
        <v>13052</v>
      </c>
      <c r="G435" s="274">
        <v>113</v>
      </c>
      <c r="H435" s="274">
        <v>6877.38</v>
      </c>
    </row>
    <row r="436" spans="3:8" x14ac:dyDescent="0.2">
      <c r="C436" s="267">
        <v>45200</v>
      </c>
      <c r="D436" s="268" t="s">
        <v>13620</v>
      </c>
      <c r="E436" s="268" t="s">
        <v>13622</v>
      </c>
      <c r="F436" s="274" t="s">
        <v>13052</v>
      </c>
      <c r="G436" s="274">
        <v>85</v>
      </c>
      <c r="H436" s="274">
        <v>6962.38</v>
      </c>
    </row>
    <row r="437" spans="3:8" x14ac:dyDescent="0.2">
      <c r="C437" s="267">
        <v>45200</v>
      </c>
      <c r="D437" s="268" t="s">
        <v>13620</v>
      </c>
      <c r="E437" s="268" t="s">
        <v>13623</v>
      </c>
      <c r="F437" s="274">
        <v>69</v>
      </c>
      <c r="G437" s="274" t="s">
        <v>13052</v>
      </c>
      <c r="H437" s="274">
        <v>6893.38</v>
      </c>
    </row>
    <row r="438" spans="3:8" x14ac:dyDescent="0.2">
      <c r="C438" s="267">
        <v>45200</v>
      </c>
      <c r="D438" s="268" t="s">
        <v>13620</v>
      </c>
      <c r="E438" s="268" t="s">
        <v>13624</v>
      </c>
      <c r="F438" s="274">
        <v>16</v>
      </c>
      <c r="G438" s="274" t="s">
        <v>13052</v>
      </c>
      <c r="H438" s="274">
        <v>6877.38</v>
      </c>
    </row>
    <row r="439" spans="3:8" x14ac:dyDescent="0.2">
      <c r="C439" s="267">
        <v>45200</v>
      </c>
      <c r="D439" s="268" t="s">
        <v>13620</v>
      </c>
      <c r="E439" s="268" t="s">
        <v>13625</v>
      </c>
      <c r="F439" s="274" t="s">
        <v>13052</v>
      </c>
      <c r="G439" s="274">
        <v>117</v>
      </c>
      <c r="H439" s="274">
        <v>6994.38</v>
      </c>
    </row>
    <row r="440" spans="3:8" x14ac:dyDescent="0.2">
      <c r="C440" s="267">
        <v>45201</v>
      </c>
      <c r="D440" s="268" t="s">
        <v>13626</v>
      </c>
      <c r="E440" s="268" t="s">
        <v>13627</v>
      </c>
      <c r="F440" s="274" t="s">
        <v>13052</v>
      </c>
      <c r="G440" s="274">
        <v>1500</v>
      </c>
      <c r="H440" s="274">
        <v>8494.3799999999992</v>
      </c>
    </row>
    <row r="441" spans="3:8" x14ac:dyDescent="0.2">
      <c r="C441" s="267">
        <v>45203</v>
      </c>
      <c r="D441" s="268" t="s">
        <v>13628</v>
      </c>
      <c r="E441" s="268" t="s">
        <v>13629</v>
      </c>
      <c r="F441" s="274" t="s">
        <v>13052</v>
      </c>
      <c r="G441" s="274">
        <v>43168</v>
      </c>
      <c r="H441" s="274">
        <v>51662.38</v>
      </c>
    </row>
    <row r="442" spans="3:8" x14ac:dyDescent="0.2">
      <c r="C442" s="267">
        <v>45204</v>
      </c>
      <c r="D442" s="268" t="s">
        <v>13630</v>
      </c>
      <c r="E442" s="268" t="s">
        <v>13631</v>
      </c>
      <c r="F442" s="274">
        <v>259</v>
      </c>
      <c r="G442" s="274" t="s">
        <v>13052</v>
      </c>
      <c r="H442" s="274">
        <v>51403.38</v>
      </c>
    </row>
    <row r="443" spans="3:8" x14ac:dyDescent="0.2">
      <c r="C443" s="267">
        <v>45204</v>
      </c>
      <c r="D443" s="268" t="s">
        <v>13630</v>
      </c>
      <c r="E443" s="268" t="s">
        <v>13632</v>
      </c>
      <c r="F443" s="274" t="s">
        <v>13052</v>
      </c>
      <c r="G443" s="274">
        <v>1349</v>
      </c>
      <c r="H443" s="274">
        <v>52752.38</v>
      </c>
    </row>
    <row r="444" spans="3:8" x14ac:dyDescent="0.2">
      <c r="C444" s="267">
        <v>45204</v>
      </c>
      <c r="D444" s="268" t="s">
        <v>13630</v>
      </c>
      <c r="E444" s="268" t="s">
        <v>13633</v>
      </c>
      <c r="F444" s="274" t="s">
        <v>13052</v>
      </c>
      <c r="G444" s="274">
        <v>139</v>
      </c>
      <c r="H444" s="274">
        <v>52891.38</v>
      </c>
    </row>
    <row r="445" spans="3:8" x14ac:dyDescent="0.2">
      <c r="C445" s="267">
        <v>45206</v>
      </c>
      <c r="D445" s="268" t="s">
        <v>13634</v>
      </c>
      <c r="E445" s="268" t="s">
        <v>13635</v>
      </c>
      <c r="F445" s="274" t="s">
        <v>13052</v>
      </c>
      <c r="G445" s="274">
        <v>120</v>
      </c>
      <c r="H445" s="274">
        <v>53011.38</v>
      </c>
    </row>
    <row r="446" spans="3:8" x14ac:dyDescent="0.2">
      <c r="C446" s="267">
        <v>45207</v>
      </c>
      <c r="D446" s="268" t="s">
        <v>13636</v>
      </c>
      <c r="E446" s="268" t="s">
        <v>13637</v>
      </c>
      <c r="F446" s="274" t="s">
        <v>13052</v>
      </c>
      <c r="G446" s="274">
        <v>1349</v>
      </c>
      <c r="H446" s="274">
        <v>54360.38</v>
      </c>
    </row>
    <row r="447" spans="3:8" x14ac:dyDescent="0.2">
      <c r="C447" s="267">
        <v>45207</v>
      </c>
      <c r="D447" s="268" t="s">
        <v>13636</v>
      </c>
      <c r="E447" s="268" t="s">
        <v>13638</v>
      </c>
      <c r="F447" s="274">
        <v>1424.81</v>
      </c>
      <c r="G447" s="274" t="s">
        <v>13052</v>
      </c>
      <c r="H447" s="274">
        <v>52935.57</v>
      </c>
    </row>
    <row r="448" spans="3:8" x14ac:dyDescent="0.2">
      <c r="C448" s="267">
        <v>45207</v>
      </c>
      <c r="D448" s="268" t="s">
        <v>13636</v>
      </c>
      <c r="E448" s="268" t="s">
        <v>13639</v>
      </c>
      <c r="F448" s="274">
        <v>1424.81</v>
      </c>
      <c r="G448" s="274" t="s">
        <v>13052</v>
      </c>
      <c r="H448" s="274">
        <v>51510.76</v>
      </c>
    </row>
    <row r="449" spans="3:8" x14ac:dyDescent="0.2">
      <c r="C449" s="267">
        <v>45207</v>
      </c>
      <c r="D449" s="268" t="s">
        <v>13636</v>
      </c>
      <c r="E449" s="268" t="s">
        <v>13640</v>
      </c>
      <c r="F449" s="274">
        <v>1424.81</v>
      </c>
      <c r="G449" s="274" t="s">
        <v>13052</v>
      </c>
      <c r="H449" s="274">
        <v>50085.95</v>
      </c>
    </row>
    <row r="450" spans="3:8" x14ac:dyDescent="0.2">
      <c r="C450" s="267">
        <v>45207</v>
      </c>
      <c r="D450" s="268" t="s">
        <v>13636</v>
      </c>
      <c r="E450" s="268" t="s">
        <v>13641</v>
      </c>
      <c r="F450" s="274">
        <v>1424.81</v>
      </c>
      <c r="G450" s="274" t="s">
        <v>13052</v>
      </c>
      <c r="H450" s="274">
        <v>48661.14</v>
      </c>
    </row>
    <row r="451" spans="3:8" x14ac:dyDescent="0.2">
      <c r="C451" s="267">
        <v>45207</v>
      </c>
      <c r="D451" s="268" t="s">
        <v>13636</v>
      </c>
      <c r="E451" s="268" t="s">
        <v>13642</v>
      </c>
      <c r="F451" s="274">
        <v>1424.81</v>
      </c>
      <c r="G451" s="274" t="s">
        <v>13052</v>
      </c>
      <c r="H451" s="274">
        <v>47236.33</v>
      </c>
    </row>
    <row r="452" spans="3:8" x14ac:dyDescent="0.2">
      <c r="C452" s="267">
        <v>45207</v>
      </c>
      <c r="D452" s="268" t="s">
        <v>13636</v>
      </c>
      <c r="E452" s="268" t="s">
        <v>13643</v>
      </c>
      <c r="F452" s="274">
        <v>1424.81</v>
      </c>
      <c r="G452" s="274" t="s">
        <v>13052</v>
      </c>
      <c r="H452" s="274">
        <v>45811.519999999997</v>
      </c>
    </row>
    <row r="453" spans="3:8" x14ac:dyDescent="0.2">
      <c r="C453" s="267">
        <v>45207</v>
      </c>
      <c r="D453" s="268" t="s">
        <v>13636</v>
      </c>
      <c r="E453" s="268" t="s">
        <v>13644</v>
      </c>
      <c r="F453" s="274">
        <v>1424.81</v>
      </c>
      <c r="G453" s="274" t="s">
        <v>13052</v>
      </c>
      <c r="H453" s="274">
        <v>44386.71</v>
      </c>
    </row>
    <row r="454" spans="3:8" x14ac:dyDescent="0.2">
      <c r="C454" s="267">
        <v>45207</v>
      </c>
      <c r="D454" s="268" t="s">
        <v>13636</v>
      </c>
      <c r="E454" s="268" t="s">
        <v>13645</v>
      </c>
      <c r="F454" s="274">
        <v>1424.81</v>
      </c>
      <c r="G454" s="274" t="s">
        <v>13052</v>
      </c>
      <c r="H454" s="274">
        <v>42961.9</v>
      </c>
    </row>
    <row r="455" spans="3:8" x14ac:dyDescent="0.2">
      <c r="C455" s="267">
        <v>45207</v>
      </c>
      <c r="D455" s="268" t="s">
        <v>13636</v>
      </c>
      <c r="E455" s="268" t="s">
        <v>13646</v>
      </c>
      <c r="F455" s="274">
        <v>1424.81</v>
      </c>
      <c r="G455" s="274" t="s">
        <v>13052</v>
      </c>
      <c r="H455" s="274">
        <v>41537.089999999997</v>
      </c>
    </row>
    <row r="456" spans="3:8" x14ac:dyDescent="0.2">
      <c r="C456" s="267">
        <v>45207</v>
      </c>
      <c r="D456" s="268" t="s">
        <v>13636</v>
      </c>
      <c r="E456" s="268" t="s">
        <v>13647</v>
      </c>
      <c r="F456" s="274">
        <v>1424.81</v>
      </c>
      <c r="G456" s="274" t="s">
        <v>13052</v>
      </c>
      <c r="H456" s="274">
        <v>40112.28</v>
      </c>
    </row>
    <row r="457" spans="3:8" x14ac:dyDescent="0.2">
      <c r="C457" s="267">
        <v>45208</v>
      </c>
      <c r="D457" s="268" t="s">
        <v>13648</v>
      </c>
      <c r="E457" s="268" t="s">
        <v>13649</v>
      </c>
      <c r="F457" s="274" t="s">
        <v>13052</v>
      </c>
      <c r="G457" s="274">
        <v>1499</v>
      </c>
      <c r="H457" s="274">
        <v>41611.279999999999</v>
      </c>
    </row>
    <row r="458" spans="3:8" x14ac:dyDescent="0.2">
      <c r="C458" s="267">
        <v>45210</v>
      </c>
      <c r="D458" s="268" t="s">
        <v>13650</v>
      </c>
      <c r="E458" s="268" t="s">
        <v>13651</v>
      </c>
      <c r="F458" s="274">
        <v>1424.33</v>
      </c>
      <c r="G458" s="274" t="s">
        <v>13052</v>
      </c>
      <c r="H458" s="274">
        <v>40186.949999999997</v>
      </c>
    </row>
    <row r="459" spans="3:8" x14ac:dyDescent="0.2">
      <c r="C459" s="267">
        <v>45210</v>
      </c>
      <c r="D459" s="268" t="s">
        <v>13650</v>
      </c>
      <c r="E459" s="268" t="s">
        <v>13652</v>
      </c>
      <c r="F459" s="274">
        <v>1424.33</v>
      </c>
      <c r="G459" s="274" t="s">
        <v>13052</v>
      </c>
      <c r="H459" s="274">
        <v>38762.620000000003</v>
      </c>
    </row>
    <row r="460" spans="3:8" x14ac:dyDescent="0.2">
      <c r="C460" s="267">
        <v>45210</v>
      </c>
      <c r="D460" s="268" t="s">
        <v>13650</v>
      </c>
      <c r="E460" s="268" t="s">
        <v>13653</v>
      </c>
      <c r="F460" s="274">
        <v>310</v>
      </c>
      <c r="G460" s="274" t="s">
        <v>13052</v>
      </c>
      <c r="H460" s="274">
        <v>38452.620000000003</v>
      </c>
    </row>
    <row r="461" spans="3:8" x14ac:dyDescent="0.2">
      <c r="C461" s="267">
        <v>45210</v>
      </c>
      <c r="D461" s="268" t="s">
        <v>13650</v>
      </c>
      <c r="E461" s="268" t="s">
        <v>13654</v>
      </c>
      <c r="F461" s="274" t="s">
        <v>13052</v>
      </c>
      <c r="G461" s="274">
        <v>1499</v>
      </c>
      <c r="H461" s="274">
        <v>39951.620000000003</v>
      </c>
    </row>
    <row r="462" spans="3:8" x14ac:dyDescent="0.2">
      <c r="C462" s="267">
        <v>45210</v>
      </c>
      <c r="D462" s="268" t="s">
        <v>13650</v>
      </c>
      <c r="E462" s="268" t="s">
        <v>13655</v>
      </c>
      <c r="F462" s="274">
        <v>1424.33</v>
      </c>
      <c r="G462" s="274" t="s">
        <v>13052</v>
      </c>
      <c r="H462" s="274">
        <v>38527.29</v>
      </c>
    </row>
    <row r="463" spans="3:8" x14ac:dyDescent="0.2">
      <c r="C463" s="267">
        <v>45211</v>
      </c>
      <c r="D463" s="268" t="s">
        <v>13656</v>
      </c>
      <c r="E463" s="268" t="s">
        <v>13657</v>
      </c>
      <c r="F463" s="274">
        <v>900</v>
      </c>
      <c r="G463" s="274" t="s">
        <v>13052</v>
      </c>
      <c r="H463" s="274">
        <v>37627.29</v>
      </c>
    </row>
    <row r="464" spans="3:8" x14ac:dyDescent="0.2">
      <c r="C464" s="267">
        <v>45211</v>
      </c>
      <c r="D464" s="268" t="s">
        <v>13656</v>
      </c>
      <c r="E464" s="268" t="s">
        <v>13658</v>
      </c>
      <c r="F464" s="274" t="s">
        <v>13052</v>
      </c>
      <c r="G464" s="274">
        <v>1000</v>
      </c>
      <c r="H464" s="274">
        <v>38627.29</v>
      </c>
    </row>
    <row r="465" spans="3:8" x14ac:dyDescent="0.2">
      <c r="C465" s="267">
        <v>45211</v>
      </c>
      <c r="D465" s="268" t="s">
        <v>13656</v>
      </c>
      <c r="E465" s="268" t="s">
        <v>13659</v>
      </c>
      <c r="F465" s="274" t="s">
        <v>13052</v>
      </c>
      <c r="G465" s="274">
        <v>100</v>
      </c>
      <c r="H465" s="274">
        <v>38727.29</v>
      </c>
    </row>
    <row r="466" spans="3:8" x14ac:dyDescent="0.2">
      <c r="C466" s="267">
        <v>45211</v>
      </c>
      <c r="D466" s="268" t="s">
        <v>13656</v>
      </c>
      <c r="E466" s="268" t="s">
        <v>13660</v>
      </c>
      <c r="F466" s="274" t="s">
        <v>13052</v>
      </c>
      <c r="G466" s="274">
        <v>80</v>
      </c>
      <c r="H466" s="274">
        <v>38807.29</v>
      </c>
    </row>
    <row r="467" spans="3:8" x14ac:dyDescent="0.2">
      <c r="C467" s="267">
        <v>45211</v>
      </c>
      <c r="D467" s="268" t="s">
        <v>13656</v>
      </c>
      <c r="E467" s="268" t="s">
        <v>13661</v>
      </c>
      <c r="F467" s="274" t="s">
        <v>13052</v>
      </c>
      <c r="G467" s="274">
        <v>130</v>
      </c>
      <c r="H467" s="274">
        <v>38937.29</v>
      </c>
    </row>
    <row r="468" spans="3:8" x14ac:dyDescent="0.2">
      <c r="C468" s="267">
        <v>45211</v>
      </c>
      <c r="D468" s="268" t="s">
        <v>13656</v>
      </c>
      <c r="E468" s="268" t="s">
        <v>13662</v>
      </c>
      <c r="F468" s="274">
        <v>1423.43</v>
      </c>
      <c r="G468" s="274" t="s">
        <v>13052</v>
      </c>
      <c r="H468" s="274">
        <v>37513.86</v>
      </c>
    </row>
    <row r="469" spans="3:8" x14ac:dyDescent="0.2">
      <c r="C469" s="267">
        <v>45211</v>
      </c>
      <c r="D469" s="268" t="s">
        <v>13656</v>
      </c>
      <c r="E469" s="268" t="s">
        <v>13663</v>
      </c>
      <c r="F469" s="274">
        <v>1423.43</v>
      </c>
      <c r="G469" s="274" t="s">
        <v>13052</v>
      </c>
      <c r="H469" s="274">
        <v>36090.43</v>
      </c>
    </row>
    <row r="470" spans="3:8" x14ac:dyDescent="0.2">
      <c r="C470" s="267">
        <v>45213</v>
      </c>
      <c r="D470" s="268" t="s">
        <v>13664</v>
      </c>
      <c r="E470" s="268" t="s">
        <v>13665</v>
      </c>
      <c r="F470" s="274">
        <v>179</v>
      </c>
      <c r="G470" s="274" t="s">
        <v>13052</v>
      </c>
      <c r="H470" s="274">
        <v>35911.43</v>
      </c>
    </row>
    <row r="471" spans="3:8" x14ac:dyDescent="0.2">
      <c r="C471" s="267">
        <v>45213</v>
      </c>
      <c r="D471" s="268" t="s">
        <v>13664</v>
      </c>
      <c r="E471" s="268" t="s">
        <v>13666</v>
      </c>
      <c r="F471" s="274">
        <v>1424.64</v>
      </c>
      <c r="G471" s="274" t="s">
        <v>13052</v>
      </c>
      <c r="H471" s="274">
        <v>34486.79</v>
      </c>
    </row>
    <row r="472" spans="3:8" x14ac:dyDescent="0.2">
      <c r="C472" s="267">
        <v>45217</v>
      </c>
      <c r="D472" s="268" t="s">
        <v>13667</v>
      </c>
      <c r="E472" s="268" t="s">
        <v>13668</v>
      </c>
      <c r="F472" s="274">
        <v>336</v>
      </c>
      <c r="G472" s="274" t="s">
        <v>13052</v>
      </c>
      <c r="H472" s="274">
        <v>34150.79</v>
      </c>
    </row>
    <row r="473" spans="3:8" x14ac:dyDescent="0.2">
      <c r="C473" s="267">
        <v>45218</v>
      </c>
      <c r="D473" s="268" t="s">
        <v>13669</v>
      </c>
      <c r="E473" s="268" t="s">
        <v>13670</v>
      </c>
      <c r="F473" s="274">
        <v>1424.78</v>
      </c>
      <c r="G473" s="274" t="s">
        <v>13052</v>
      </c>
      <c r="H473" s="274">
        <v>32726.01</v>
      </c>
    </row>
    <row r="474" spans="3:8" x14ac:dyDescent="0.2">
      <c r="C474" s="267">
        <v>45219</v>
      </c>
      <c r="D474" s="268" t="s">
        <v>13671</v>
      </c>
      <c r="E474" s="268" t="s">
        <v>13672</v>
      </c>
      <c r="F474" s="274" t="s">
        <v>13052</v>
      </c>
      <c r="G474" s="274">
        <v>105</v>
      </c>
      <c r="H474" s="274">
        <v>32831.01</v>
      </c>
    </row>
    <row r="475" spans="3:8" x14ac:dyDescent="0.2">
      <c r="C475" s="267">
        <v>45220</v>
      </c>
      <c r="D475" s="268" t="s">
        <v>13673</v>
      </c>
      <c r="E475" s="268" t="s">
        <v>13674</v>
      </c>
      <c r="F475" s="274" t="s">
        <v>13052</v>
      </c>
      <c r="G475" s="274">
        <v>160</v>
      </c>
      <c r="H475" s="274">
        <v>32991.01</v>
      </c>
    </row>
    <row r="476" spans="3:8" x14ac:dyDescent="0.2">
      <c r="C476" s="267">
        <v>45221</v>
      </c>
      <c r="D476" s="268" t="s">
        <v>13675</v>
      </c>
      <c r="E476" s="268" t="s">
        <v>13676</v>
      </c>
      <c r="F476" s="274" t="s">
        <v>13052</v>
      </c>
      <c r="G476" s="274">
        <v>1425</v>
      </c>
      <c r="H476" s="274">
        <v>34416.01</v>
      </c>
    </row>
    <row r="477" spans="3:8" x14ac:dyDescent="0.2">
      <c r="C477" s="267">
        <v>45222</v>
      </c>
      <c r="D477" s="268" t="s">
        <v>13677</v>
      </c>
      <c r="E477" s="268" t="s">
        <v>13678</v>
      </c>
      <c r="F477" s="274">
        <v>54</v>
      </c>
      <c r="G477" s="274" t="s">
        <v>13052</v>
      </c>
      <c r="H477" s="274">
        <v>34362.01</v>
      </c>
    </row>
    <row r="478" spans="3:8" x14ac:dyDescent="0.2">
      <c r="C478" s="267">
        <v>45222</v>
      </c>
      <c r="D478" s="268" t="s">
        <v>13677</v>
      </c>
      <c r="E478" s="268" t="s">
        <v>13679</v>
      </c>
      <c r="F478" s="274">
        <v>5206</v>
      </c>
      <c r="G478" s="274" t="s">
        <v>13052</v>
      </c>
      <c r="H478" s="274">
        <v>29156.01</v>
      </c>
    </row>
    <row r="479" spans="3:8" x14ac:dyDescent="0.2">
      <c r="C479" s="267">
        <v>45222</v>
      </c>
      <c r="D479" s="268" t="s">
        <v>13677</v>
      </c>
      <c r="E479" s="268" t="s">
        <v>13680</v>
      </c>
      <c r="F479" s="274">
        <v>2407</v>
      </c>
      <c r="G479" s="274" t="s">
        <v>13052</v>
      </c>
      <c r="H479" s="274">
        <v>26749.01</v>
      </c>
    </row>
    <row r="480" spans="3:8" x14ac:dyDescent="0.2">
      <c r="C480" s="267">
        <v>45223</v>
      </c>
      <c r="D480" s="268" t="s">
        <v>13681</v>
      </c>
      <c r="E480" s="268" t="s">
        <v>13682</v>
      </c>
      <c r="F480" s="274" t="s">
        <v>13052</v>
      </c>
      <c r="G480" s="274">
        <v>68</v>
      </c>
      <c r="H480" s="274">
        <v>26817.01</v>
      </c>
    </row>
    <row r="481" spans="3:8" x14ac:dyDescent="0.2">
      <c r="C481" s="267">
        <v>45225</v>
      </c>
      <c r="D481" s="268" t="s">
        <v>13683</v>
      </c>
      <c r="E481" s="268" t="s">
        <v>13684</v>
      </c>
      <c r="F481" s="274">
        <v>2447</v>
      </c>
      <c r="G481" s="274" t="s">
        <v>13052</v>
      </c>
      <c r="H481" s="274">
        <v>24370.01</v>
      </c>
    </row>
    <row r="482" spans="3:8" x14ac:dyDescent="0.2">
      <c r="C482" s="267">
        <v>45226</v>
      </c>
      <c r="D482" s="268" t="s">
        <v>13685</v>
      </c>
      <c r="E482" s="268" t="s">
        <v>13686</v>
      </c>
      <c r="F482" s="274">
        <v>360</v>
      </c>
      <c r="G482" s="274" t="s">
        <v>13052</v>
      </c>
      <c r="H482" s="274">
        <v>24010.01</v>
      </c>
    </row>
    <row r="483" spans="3:8" x14ac:dyDescent="0.2">
      <c r="C483" s="267">
        <v>45227</v>
      </c>
      <c r="D483" s="268" t="s">
        <v>13687</v>
      </c>
      <c r="E483" s="268" t="s">
        <v>13688</v>
      </c>
      <c r="F483" s="274" t="s">
        <v>13052</v>
      </c>
      <c r="G483" s="274">
        <v>1499</v>
      </c>
      <c r="H483" s="274">
        <v>25509.01</v>
      </c>
    </row>
    <row r="484" spans="3:8" x14ac:dyDescent="0.2">
      <c r="C484" s="267">
        <v>45228</v>
      </c>
      <c r="D484" s="268" t="s">
        <v>13689</v>
      </c>
      <c r="E484" s="268" t="s">
        <v>13690</v>
      </c>
      <c r="F484" s="274">
        <v>2647.79</v>
      </c>
      <c r="G484" s="274" t="s">
        <v>13052</v>
      </c>
      <c r="H484" s="274">
        <v>22861.22</v>
      </c>
    </row>
    <row r="485" spans="3:8" x14ac:dyDescent="0.2">
      <c r="C485" s="267">
        <v>45229</v>
      </c>
      <c r="D485" s="268" t="s">
        <v>13691</v>
      </c>
      <c r="E485" s="268" t="s">
        <v>13692</v>
      </c>
      <c r="F485" s="274">
        <v>1104</v>
      </c>
      <c r="G485" s="274" t="s">
        <v>13052</v>
      </c>
      <c r="H485" s="274">
        <v>21757.22</v>
      </c>
    </row>
    <row r="486" spans="3:8" x14ac:dyDescent="0.2">
      <c r="C486" s="267">
        <v>45229</v>
      </c>
      <c r="D486" s="268" t="s">
        <v>13691</v>
      </c>
      <c r="E486" s="268" t="s">
        <v>13693</v>
      </c>
      <c r="F486" s="274">
        <v>271</v>
      </c>
      <c r="G486" s="274" t="s">
        <v>13052</v>
      </c>
      <c r="H486" s="274">
        <v>21486.22</v>
      </c>
    </row>
    <row r="487" spans="3:8" x14ac:dyDescent="0.2">
      <c r="C487" s="267">
        <v>45229</v>
      </c>
      <c r="D487" s="268" t="s">
        <v>13691</v>
      </c>
      <c r="E487" s="268" t="s">
        <v>13694</v>
      </c>
      <c r="F487" s="274">
        <v>20</v>
      </c>
      <c r="G487" s="274" t="s">
        <v>13052</v>
      </c>
      <c r="H487" s="274">
        <v>21466.22</v>
      </c>
    </row>
    <row r="488" spans="3:8" x14ac:dyDescent="0.2">
      <c r="C488" s="267">
        <v>45229</v>
      </c>
      <c r="D488" s="268" t="s">
        <v>13691</v>
      </c>
      <c r="E488" s="268" t="s">
        <v>13695</v>
      </c>
      <c r="F488" s="274">
        <v>255.75</v>
      </c>
      <c r="G488" s="274" t="s">
        <v>13052</v>
      </c>
      <c r="H488" s="274">
        <v>21210.47</v>
      </c>
    </row>
    <row r="489" spans="3:8" x14ac:dyDescent="0.2">
      <c r="C489" s="267">
        <v>45229</v>
      </c>
      <c r="D489" s="268" t="s">
        <v>13691</v>
      </c>
      <c r="E489" s="268" t="s">
        <v>13696</v>
      </c>
      <c r="F489" s="274">
        <v>21210.47</v>
      </c>
      <c r="G489" s="274" t="s">
        <v>13052</v>
      </c>
      <c r="H489" s="274" t="s">
        <v>13052</v>
      </c>
    </row>
    <row r="490" spans="3:8" x14ac:dyDescent="0.2">
      <c r="C490" s="267">
        <v>45230</v>
      </c>
      <c r="D490" s="268" t="s">
        <v>13697</v>
      </c>
      <c r="E490" s="268" t="s">
        <v>13698</v>
      </c>
      <c r="F490" s="274" t="s">
        <v>13052</v>
      </c>
      <c r="G490" s="274">
        <v>814</v>
      </c>
      <c r="H490" s="274">
        <v>814</v>
      </c>
    </row>
    <row r="491" spans="3:8" x14ac:dyDescent="0.2">
      <c r="C491" s="267">
        <v>45230</v>
      </c>
      <c r="D491" s="268" t="s">
        <v>13697</v>
      </c>
      <c r="E491" s="268" t="s">
        <v>13699</v>
      </c>
      <c r="F491" s="274">
        <v>814</v>
      </c>
      <c r="G491" s="274" t="s">
        <v>13052</v>
      </c>
      <c r="H491" s="274" t="s">
        <v>13052</v>
      </c>
    </row>
    <row r="492" spans="3:8" x14ac:dyDescent="0.2">
      <c r="C492" s="267">
        <v>45231</v>
      </c>
      <c r="D492" s="268" t="s">
        <v>13700</v>
      </c>
      <c r="E492" s="268" t="s">
        <v>13701</v>
      </c>
      <c r="F492" s="274" t="s">
        <v>13052</v>
      </c>
      <c r="G492" s="274">
        <v>880</v>
      </c>
      <c r="H492" s="274">
        <v>880</v>
      </c>
    </row>
    <row r="493" spans="3:8" x14ac:dyDescent="0.2">
      <c r="C493" s="267">
        <v>45231</v>
      </c>
      <c r="D493" s="268" t="s">
        <v>13700</v>
      </c>
      <c r="E493" s="268" t="s">
        <v>13702</v>
      </c>
      <c r="F493" s="274" t="s">
        <v>13052</v>
      </c>
      <c r="G493" s="274">
        <v>1300</v>
      </c>
      <c r="H493" s="274">
        <v>2180</v>
      </c>
    </row>
    <row r="494" spans="3:8" x14ac:dyDescent="0.2">
      <c r="C494" s="267">
        <v>45231</v>
      </c>
      <c r="D494" s="268" t="s">
        <v>13700</v>
      </c>
      <c r="E494" s="268" t="s">
        <v>13703</v>
      </c>
      <c r="F494" s="274">
        <v>880</v>
      </c>
      <c r="G494" s="274" t="s">
        <v>13052</v>
      </c>
      <c r="H494" s="274">
        <v>1300</v>
      </c>
    </row>
    <row r="495" spans="3:8" x14ac:dyDescent="0.2">
      <c r="C495" s="267">
        <v>45231</v>
      </c>
      <c r="D495" s="268" t="s">
        <v>13700</v>
      </c>
      <c r="E495" s="268" t="s">
        <v>13704</v>
      </c>
      <c r="F495" s="274">
        <v>1300</v>
      </c>
      <c r="G495" s="274" t="s">
        <v>13052</v>
      </c>
      <c r="H495" s="274" t="s">
        <v>13052</v>
      </c>
    </row>
    <row r="496" spans="3:8" x14ac:dyDescent="0.2">
      <c r="C496" s="267">
        <v>45232</v>
      </c>
      <c r="D496" s="268" t="s">
        <v>13705</v>
      </c>
      <c r="E496" s="268" t="s">
        <v>13706</v>
      </c>
      <c r="F496" s="274" t="s">
        <v>13052</v>
      </c>
      <c r="G496" s="274">
        <v>749</v>
      </c>
      <c r="H496" s="274">
        <v>749</v>
      </c>
    </row>
    <row r="497" spans="3:8" x14ac:dyDescent="0.2">
      <c r="C497" s="267">
        <v>45232</v>
      </c>
      <c r="D497" s="268" t="s">
        <v>13705</v>
      </c>
      <c r="E497" s="268" t="s">
        <v>13707</v>
      </c>
      <c r="F497" s="274">
        <v>749</v>
      </c>
      <c r="G497" s="274" t="s">
        <v>13052</v>
      </c>
      <c r="H497" s="274" t="s">
        <v>13052</v>
      </c>
    </row>
    <row r="498" spans="3:8" x14ac:dyDescent="0.2">
      <c r="C498" s="267">
        <v>45233</v>
      </c>
      <c r="D498" s="268" t="s">
        <v>13708</v>
      </c>
      <c r="E498" s="268" t="s">
        <v>13709</v>
      </c>
      <c r="F498" s="274" t="s">
        <v>13052</v>
      </c>
      <c r="G498" s="274">
        <v>138</v>
      </c>
      <c r="H498" s="274">
        <v>138</v>
      </c>
    </row>
    <row r="499" spans="3:8" x14ac:dyDescent="0.2">
      <c r="C499" s="267">
        <v>45233</v>
      </c>
      <c r="D499" s="268" t="s">
        <v>13708</v>
      </c>
      <c r="E499" s="268" t="s">
        <v>13710</v>
      </c>
      <c r="F499" s="274">
        <v>138</v>
      </c>
      <c r="G499" s="274" t="s">
        <v>13052</v>
      </c>
      <c r="H499" s="274" t="s">
        <v>13052</v>
      </c>
    </row>
    <row r="500" spans="3:8" x14ac:dyDescent="0.2">
      <c r="C500" s="267">
        <v>45233</v>
      </c>
      <c r="D500" s="268" t="s">
        <v>13708</v>
      </c>
      <c r="E500" s="268" t="s">
        <v>13711</v>
      </c>
      <c r="F500" s="274" t="s">
        <v>13052</v>
      </c>
      <c r="G500" s="274">
        <v>381</v>
      </c>
      <c r="H500" s="274">
        <v>381</v>
      </c>
    </row>
    <row r="501" spans="3:8" x14ac:dyDescent="0.2">
      <c r="C501" s="267">
        <v>45233</v>
      </c>
      <c r="D501" s="268" t="s">
        <v>13708</v>
      </c>
      <c r="E501" s="268" t="s">
        <v>13712</v>
      </c>
      <c r="F501" s="274">
        <v>381</v>
      </c>
      <c r="G501" s="274" t="s">
        <v>13052</v>
      </c>
      <c r="H501" s="274" t="s">
        <v>13052</v>
      </c>
    </row>
    <row r="502" spans="3:8" x14ac:dyDescent="0.2">
      <c r="C502" s="267">
        <v>45237</v>
      </c>
      <c r="D502" s="268" t="s">
        <v>13713</v>
      </c>
      <c r="E502" s="268" t="s">
        <v>13714</v>
      </c>
      <c r="F502" s="274" t="s">
        <v>13052</v>
      </c>
      <c r="G502" s="274">
        <v>697</v>
      </c>
      <c r="H502" s="274">
        <v>697</v>
      </c>
    </row>
    <row r="503" spans="3:8" x14ac:dyDescent="0.2">
      <c r="C503" s="267">
        <v>45237</v>
      </c>
      <c r="D503" s="268" t="s">
        <v>13713</v>
      </c>
      <c r="E503" s="268" t="s">
        <v>13715</v>
      </c>
      <c r="F503" s="274">
        <v>697</v>
      </c>
      <c r="G503" s="274" t="s">
        <v>13052</v>
      </c>
      <c r="H503" s="274" t="s">
        <v>13052</v>
      </c>
    </row>
    <row r="504" spans="3:8" x14ac:dyDescent="0.2">
      <c r="C504" s="267">
        <v>45238</v>
      </c>
      <c r="D504" s="268" t="s">
        <v>13716</v>
      </c>
      <c r="E504" s="268" t="s">
        <v>13717</v>
      </c>
      <c r="F504" s="274" t="s">
        <v>13052</v>
      </c>
      <c r="G504" s="274">
        <v>2647.79</v>
      </c>
      <c r="H504" s="274">
        <v>2647.79</v>
      </c>
    </row>
    <row r="505" spans="3:8" x14ac:dyDescent="0.2">
      <c r="C505" s="267">
        <v>45239</v>
      </c>
      <c r="D505" s="268" t="s">
        <v>13718</v>
      </c>
      <c r="E505" s="268" t="s">
        <v>13719</v>
      </c>
      <c r="F505" s="274" t="s">
        <v>13052</v>
      </c>
      <c r="G505" s="274">
        <v>2688</v>
      </c>
      <c r="H505" s="274">
        <v>5335.79</v>
      </c>
    </row>
    <row r="506" spans="3:8" x14ac:dyDescent="0.2">
      <c r="C506" s="267">
        <v>45239</v>
      </c>
      <c r="D506" s="268" t="s">
        <v>13718</v>
      </c>
      <c r="E506" s="268" t="s">
        <v>13720</v>
      </c>
      <c r="F506" s="274">
        <v>2688</v>
      </c>
      <c r="G506" s="274" t="s">
        <v>13052</v>
      </c>
      <c r="H506" s="274">
        <v>2647.79</v>
      </c>
    </row>
    <row r="507" spans="3:8" x14ac:dyDescent="0.2">
      <c r="C507" s="267">
        <v>45240</v>
      </c>
      <c r="D507" s="268" t="s">
        <v>13718</v>
      </c>
      <c r="E507" s="268" t="s">
        <v>13721</v>
      </c>
      <c r="F507" s="274">
        <v>2000</v>
      </c>
      <c r="G507" s="274" t="s">
        <v>13052</v>
      </c>
      <c r="H507" s="274">
        <v>647.79</v>
      </c>
    </row>
    <row r="508" spans="3:8" x14ac:dyDescent="0.2">
      <c r="C508" s="267">
        <v>45244</v>
      </c>
      <c r="D508" s="268" t="s">
        <v>13722</v>
      </c>
      <c r="E508" s="268" t="s">
        <v>13723</v>
      </c>
      <c r="F508" s="274">
        <v>179</v>
      </c>
      <c r="G508" s="274" t="s">
        <v>13052</v>
      </c>
      <c r="H508" s="274">
        <v>468.79</v>
      </c>
    </row>
    <row r="509" spans="3:8" x14ac:dyDescent="0.2">
      <c r="C509" s="267">
        <v>45253</v>
      </c>
      <c r="D509" s="268" t="s">
        <v>13724</v>
      </c>
      <c r="E509" s="268" t="s">
        <v>13725</v>
      </c>
      <c r="F509" s="274" t="s">
        <v>13052</v>
      </c>
      <c r="G509" s="274">
        <v>21712</v>
      </c>
      <c r="H509" s="274">
        <v>22180.79</v>
      </c>
    </row>
    <row r="510" spans="3:8" x14ac:dyDescent="0.2">
      <c r="C510" s="267">
        <v>45253</v>
      </c>
      <c r="D510" s="268" t="s">
        <v>13724</v>
      </c>
      <c r="E510" s="268" t="s">
        <v>13726</v>
      </c>
      <c r="F510" s="274">
        <v>1920</v>
      </c>
      <c r="G510" s="274" t="s">
        <v>13052</v>
      </c>
      <c r="H510" s="274">
        <v>20260.79</v>
      </c>
    </row>
    <row r="511" spans="3:8" x14ac:dyDescent="0.2">
      <c r="C511" s="267">
        <v>45253</v>
      </c>
      <c r="D511" s="268" t="s">
        <v>13724</v>
      </c>
      <c r="E511" s="268" t="s">
        <v>13727</v>
      </c>
      <c r="F511" s="274">
        <v>3500</v>
      </c>
      <c r="G511" s="274" t="s">
        <v>13052</v>
      </c>
      <c r="H511" s="274">
        <v>16760.79</v>
      </c>
    </row>
    <row r="512" spans="3:8" x14ac:dyDescent="0.2">
      <c r="C512" s="267">
        <v>45253</v>
      </c>
      <c r="D512" s="268" t="s">
        <v>13724</v>
      </c>
      <c r="E512" s="268" t="s">
        <v>13728</v>
      </c>
      <c r="F512" s="274" t="s">
        <v>13052</v>
      </c>
      <c r="G512" s="274">
        <v>3500</v>
      </c>
      <c r="H512" s="274">
        <v>20260.79</v>
      </c>
    </row>
    <row r="513" spans="3:8" x14ac:dyDescent="0.2">
      <c r="C513" s="267">
        <v>45254</v>
      </c>
      <c r="D513" s="268" t="s">
        <v>13729</v>
      </c>
      <c r="E513" s="268" t="s">
        <v>13730</v>
      </c>
      <c r="F513" s="274">
        <v>28</v>
      </c>
      <c r="G513" s="274" t="s">
        <v>13052</v>
      </c>
      <c r="H513" s="274">
        <v>20232.79</v>
      </c>
    </row>
    <row r="514" spans="3:8" x14ac:dyDescent="0.2">
      <c r="C514" s="267">
        <v>45254</v>
      </c>
      <c r="D514" s="268" t="s">
        <v>13729</v>
      </c>
      <c r="E514" s="268" t="s">
        <v>13731</v>
      </c>
      <c r="F514" s="274">
        <v>80</v>
      </c>
      <c r="G514" s="274" t="s">
        <v>13052</v>
      </c>
      <c r="H514" s="274">
        <v>20152.79</v>
      </c>
    </row>
    <row r="515" spans="3:8" x14ac:dyDescent="0.2">
      <c r="C515" s="267">
        <v>45254</v>
      </c>
      <c r="D515" s="268" t="s">
        <v>13729</v>
      </c>
      <c r="E515" s="268" t="s">
        <v>13732</v>
      </c>
      <c r="F515" s="274">
        <v>20</v>
      </c>
      <c r="G515" s="274" t="s">
        <v>13052</v>
      </c>
      <c r="H515" s="274">
        <v>20132.79</v>
      </c>
    </row>
    <row r="516" spans="3:8" x14ac:dyDescent="0.2">
      <c r="C516" s="267">
        <v>45254</v>
      </c>
      <c r="D516" s="268" t="s">
        <v>13729</v>
      </c>
      <c r="E516" s="268" t="s">
        <v>13733</v>
      </c>
      <c r="F516" s="274">
        <v>128</v>
      </c>
      <c r="G516" s="274" t="s">
        <v>13052</v>
      </c>
      <c r="H516" s="274">
        <v>20004.79</v>
      </c>
    </row>
    <row r="517" spans="3:8" x14ac:dyDescent="0.2">
      <c r="C517" s="267">
        <v>45254</v>
      </c>
      <c r="D517" s="268" t="s">
        <v>13734</v>
      </c>
      <c r="E517" s="268" t="s">
        <v>13735</v>
      </c>
      <c r="F517" s="274">
        <v>2712.19</v>
      </c>
      <c r="G517" s="274" t="s">
        <v>13052</v>
      </c>
      <c r="H517" s="274">
        <v>17292.599999999999</v>
      </c>
    </row>
    <row r="518" spans="3:8" x14ac:dyDescent="0.2">
      <c r="C518" s="267">
        <v>45255</v>
      </c>
      <c r="D518" s="268" t="s">
        <v>13734</v>
      </c>
      <c r="E518" s="268" t="s">
        <v>13736</v>
      </c>
      <c r="F518" s="274" t="s">
        <v>13052</v>
      </c>
      <c r="G518" s="274">
        <v>10</v>
      </c>
      <c r="H518" s="274">
        <v>17302.599999999999</v>
      </c>
    </row>
    <row r="519" spans="3:8" x14ac:dyDescent="0.2">
      <c r="C519" s="267">
        <v>45255</v>
      </c>
      <c r="D519" s="268" t="s">
        <v>13734</v>
      </c>
      <c r="E519" s="268" t="s">
        <v>13737</v>
      </c>
      <c r="F519" s="274" t="s">
        <v>13052</v>
      </c>
      <c r="G519" s="274">
        <v>2</v>
      </c>
      <c r="H519" s="274">
        <v>17304.599999999999</v>
      </c>
    </row>
    <row r="520" spans="3:8" x14ac:dyDescent="0.2">
      <c r="C520" s="267">
        <v>45255</v>
      </c>
      <c r="D520" s="268" t="s">
        <v>13734</v>
      </c>
      <c r="E520" s="268" t="s">
        <v>13738</v>
      </c>
      <c r="F520" s="274" t="s">
        <v>13052</v>
      </c>
      <c r="G520" s="274">
        <v>12</v>
      </c>
      <c r="H520" s="274">
        <v>17316.599999999999</v>
      </c>
    </row>
    <row r="521" spans="3:8" x14ac:dyDescent="0.2">
      <c r="C521" s="267">
        <v>45255</v>
      </c>
      <c r="D521" s="268" t="s">
        <v>13734</v>
      </c>
      <c r="E521" s="268" t="s">
        <v>13739</v>
      </c>
      <c r="F521" s="274" t="s">
        <v>13052</v>
      </c>
      <c r="G521" s="274">
        <v>2</v>
      </c>
      <c r="H521" s="274">
        <v>17318.599999999999</v>
      </c>
    </row>
    <row r="522" spans="3:8" x14ac:dyDescent="0.2">
      <c r="C522" s="267">
        <v>45255</v>
      </c>
      <c r="D522" s="268" t="s">
        <v>13734</v>
      </c>
      <c r="E522" s="268" t="s">
        <v>13740</v>
      </c>
      <c r="F522" s="274" t="s">
        <v>13052</v>
      </c>
      <c r="G522" s="274">
        <v>6</v>
      </c>
      <c r="H522" s="274">
        <v>17324.599999999999</v>
      </c>
    </row>
    <row r="523" spans="3:8" x14ac:dyDescent="0.2">
      <c r="C523" s="267">
        <v>45255</v>
      </c>
      <c r="D523" s="268" t="s">
        <v>13734</v>
      </c>
      <c r="E523" s="268" t="s">
        <v>13741</v>
      </c>
      <c r="F523" s="274" t="s">
        <v>13052</v>
      </c>
      <c r="G523" s="274">
        <v>7</v>
      </c>
      <c r="H523" s="274">
        <v>17331.599999999999</v>
      </c>
    </row>
    <row r="524" spans="3:8" x14ac:dyDescent="0.2">
      <c r="C524" s="267">
        <v>45255</v>
      </c>
      <c r="D524" s="268" t="s">
        <v>13734</v>
      </c>
      <c r="E524" s="268" t="s">
        <v>13742</v>
      </c>
      <c r="F524" s="274" t="s">
        <v>13052</v>
      </c>
      <c r="G524" s="274">
        <v>8</v>
      </c>
      <c r="H524" s="274">
        <v>17339.599999999999</v>
      </c>
    </row>
    <row r="525" spans="3:8" x14ac:dyDescent="0.2">
      <c r="C525" s="267">
        <v>45255</v>
      </c>
      <c r="D525" s="268" t="s">
        <v>13734</v>
      </c>
      <c r="E525" s="268" t="s">
        <v>13743</v>
      </c>
      <c r="F525" s="274" t="s">
        <v>13052</v>
      </c>
      <c r="G525" s="274">
        <v>9</v>
      </c>
      <c r="H525" s="274">
        <v>17348.599999999999</v>
      </c>
    </row>
    <row r="526" spans="3:8" x14ac:dyDescent="0.2">
      <c r="C526" s="267">
        <v>45255</v>
      </c>
      <c r="D526" s="268" t="s">
        <v>13734</v>
      </c>
      <c r="E526" s="268" t="s">
        <v>13744</v>
      </c>
      <c r="F526" s="274" t="s">
        <v>13052</v>
      </c>
      <c r="G526" s="274">
        <v>10</v>
      </c>
      <c r="H526" s="274">
        <v>17358.599999999999</v>
      </c>
    </row>
    <row r="527" spans="3:8" x14ac:dyDescent="0.2">
      <c r="C527" s="267">
        <v>45255</v>
      </c>
      <c r="D527" s="268" t="s">
        <v>13734</v>
      </c>
      <c r="E527" s="268" t="s">
        <v>13745</v>
      </c>
      <c r="F527" s="274" t="s">
        <v>13052</v>
      </c>
      <c r="G527" s="274">
        <v>11</v>
      </c>
      <c r="H527" s="274">
        <v>17369.599999999999</v>
      </c>
    </row>
    <row r="528" spans="3:8" x14ac:dyDescent="0.2">
      <c r="C528" s="267">
        <v>45255</v>
      </c>
      <c r="D528" s="268" t="s">
        <v>13734</v>
      </c>
      <c r="E528" s="268" t="s">
        <v>13746</v>
      </c>
      <c r="F528" s="274">
        <v>77</v>
      </c>
      <c r="G528" s="274" t="s">
        <v>13052</v>
      </c>
      <c r="H528" s="274">
        <v>17292.599999999999</v>
      </c>
    </row>
    <row r="529" spans="3:8" x14ac:dyDescent="0.2">
      <c r="C529" s="267">
        <v>45255</v>
      </c>
      <c r="D529" s="268" t="s">
        <v>13734</v>
      </c>
      <c r="E529" s="268" t="s">
        <v>13747</v>
      </c>
      <c r="F529" s="274" t="s">
        <v>13052</v>
      </c>
      <c r="G529" s="274">
        <v>10</v>
      </c>
      <c r="H529" s="274">
        <v>17302.599999999999</v>
      </c>
    </row>
    <row r="530" spans="3:8" x14ac:dyDescent="0.2">
      <c r="C530" s="267">
        <v>45255</v>
      </c>
      <c r="D530" s="268" t="s">
        <v>13734</v>
      </c>
      <c r="E530" s="268" t="s">
        <v>13748</v>
      </c>
      <c r="F530" s="274" t="s">
        <v>13052</v>
      </c>
      <c r="G530" s="274">
        <v>10</v>
      </c>
      <c r="H530" s="274">
        <v>17312.599999999999</v>
      </c>
    </row>
    <row r="531" spans="3:8" x14ac:dyDescent="0.2">
      <c r="C531" s="267">
        <v>45255</v>
      </c>
      <c r="D531" s="268" t="s">
        <v>13734</v>
      </c>
      <c r="E531" s="268" t="s">
        <v>13749</v>
      </c>
      <c r="F531" s="274" t="s">
        <v>13052</v>
      </c>
      <c r="G531" s="274">
        <v>10</v>
      </c>
      <c r="H531" s="274">
        <v>17322.599999999999</v>
      </c>
    </row>
    <row r="532" spans="3:8" x14ac:dyDescent="0.2">
      <c r="C532" s="267">
        <v>45255</v>
      </c>
      <c r="D532" s="268" t="s">
        <v>13734</v>
      </c>
      <c r="E532" s="268" t="s">
        <v>13750</v>
      </c>
      <c r="F532" s="274" t="s">
        <v>13052</v>
      </c>
      <c r="G532" s="274">
        <v>10</v>
      </c>
      <c r="H532" s="274">
        <v>17332.599999999999</v>
      </c>
    </row>
    <row r="533" spans="3:8" x14ac:dyDescent="0.2">
      <c r="C533" s="267">
        <v>45255</v>
      </c>
      <c r="D533" s="268" t="s">
        <v>13734</v>
      </c>
      <c r="E533" s="268" t="s">
        <v>13751</v>
      </c>
      <c r="F533" s="274" t="s">
        <v>13052</v>
      </c>
      <c r="G533" s="274">
        <v>10</v>
      </c>
      <c r="H533" s="274">
        <v>17342.599999999999</v>
      </c>
    </row>
    <row r="534" spans="3:8" x14ac:dyDescent="0.2">
      <c r="C534" s="267">
        <v>45255</v>
      </c>
      <c r="D534" s="268" t="s">
        <v>13734</v>
      </c>
      <c r="E534" s="268" t="s">
        <v>13752</v>
      </c>
      <c r="F534" s="274" t="s">
        <v>13052</v>
      </c>
      <c r="G534" s="274">
        <v>10</v>
      </c>
      <c r="H534" s="274">
        <v>17352.599999999999</v>
      </c>
    </row>
    <row r="535" spans="3:8" x14ac:dyDescent="0.2">
      <c r="C535" s="267">
        <v>45255</v>
      </c>
      <c r="D535" s="268" t="s">
        <v>13734</v>
      </c>
      <c r="E535" s="268" t="s">
        <v>13753</v>
      </c>
      <c r="F535" s="274" t="s">
        <v>13052</v>
      </c>
      <c r="G535" s="274">
        <v>10</v>
      </c>
      <c r="H535" s="274">
        <v>17362.599999999999</v>
      </c>
    </row>
    <row r="536" spans="3:8" x14ac:dyDescent="0.2">
      <c r="C536" s="267">
        <v>45255</v>
      </c>
      <c r="D536" s="268" t="s">
        <v>13734</v>
      </c>
      <c r="E536" s="268" t="s">
        <v>13754</v>
      </c>
      <c r="F536" s="274" t="s">
        <v>13052</v>
      </c>
      <c r="G536" s="274">
        <v>10</v>
      </c>
      <c r="H536" s="274">
        <v>17372.599999999999</v>
      </c>
    </row>
    <row r="537" spans="3:8" x14ac:dyDescent="0.2">
      <c r="C537" s="267">
        <v>45255</v>
      </c>
      <c r="D537" s="268" t="s">
        <v>13734</v>
      </c>
      <c r="E537" s="268" t="s">
        <v>13755</v>
      </c>
      <c r="F537" s="274" t="s">
        <v>13052</v>
      </c>
      <c r="G537" s="274">
        <v>10</v>
      </c>
      <c r="H537" s="274">
        <v>17382.599999999999</v>
      </c>
    </row>
    <row r="538" spans="3:8" x14ac:dyDescent="0.2">
      <c r="C538" s="267">
        <v>45255</v>
      </c>
      <c r="D538" s="268" t="s">
        <v>13734</v>
      </c>
      <c r="E538" s="268" t="s">
        <v>13756</v>
      </c>
      <c r="F538" s="274">
        <v>90</v>
      </c>
      <c r="G538" s="274" t="s">
        <v>13052</v>
      </c>
      <c r="H538" s="274">
        <v>17292.599999999999</v>
      </c>
    </row>
    <row r="539" spans="3:8" x14ac:dyDescent="0.2">
      <c r="C539" s="267">
        <v>45255</v>
      </c>
      <c r="D539" s="268" t="s">
        <v>13734</v>
      </c>
      <c r="E539" s="268" t="s">
        <v>13757</v>
      </c>
      <c r="F539" s="274">
        <v>817</v>
      </c>
      <c r="G539" s="274" t="s">
        <v>13052</v>
      </c>
      <c r="H539" s="274">
        <v>16475.599999999999</v>
      </c>
    </row>
    <row r="540" spans="3:8" x14ac:dyDescent="0.2">
      <c r="C540" s="267">
        <v>45255</v>
      </c>
      <c r="D540" s="268" t="s">
        <v>13734</v>
      </c>
      <c r="E540" s="268" t="s">
        <v>13758</v>
      </c>
      <c r="F540" s="274" t="s">
        <v>13052</v>
      </c>
      <c r="G540" s="274">
        <v>10</v>
      </c>
      <c r="H540" s="274">
        <v>16485.599999999999</v>
      </c>
    </row>
    <row r="541" spans="3:8" x14ac:dyDescent="0.2">
      <c r="C541" s="267">
        <v>45256</v>
      </c>
      <c r="D541" s="268" t="s">
        <v>13759</v>
      </c>
      <c r="E541" s="268" t="s">
        <v>13760</v>
      </c>
      <c r="F541" s="274">
        <v>55</v>
      </c>
      <c r="G541" s="274" t="s">
        <v>13052</v>
      </c>
      <c r="H541" s="274">
        <v>16430.599999999999</v>
      </c>
    </row>
    <row r="542" spans="3:8" x14ac:dyDescent="0.2">
      <c r="C542" s="267">
        <v>45261</v>
      </c>
      <c r="D542" s="268" t="s">
        <v>13761</v>
      </c>
      <c r="E542" s="268" t="s">
        <v>13762</v>
      </c>
      <c r="F542" s="274">
        <v>498.49</v>
      </c>
      <c r="G542" s="274" t="s">
        <v>13052</v>
      </c>
      <c r="H542" s="274">
        <v>15932.11</v>
      </c>
    </row>
    <row r="543" spans="3:8" x14ac:dyDescent="0.2">
      <c r="C543" s="267">
        <v>45262</v>
      </c>
      <c r="D543" s="268" t="s">
        <v>13763</v>
      </c>
      <c r="E543" s="268" t="s">
        <v>13764</v>
      </c>
      <c r="F543" s="274">
        <v>355</v>
      </c>
      <c r="G543" s="274" t="s">
        <v>13052</v>
      </c>
      <c r="H543" s="274">
        <v>15577.11</v>
      </c>
    </row>
    <row r="544" spans="3:8" x14ac:dyDescent="0.2">
      <c r="C544" s="267">
        <v>45265</v>
      </c>
      <c r="D544" s="268" t="s">
        <v>13765</v>
      </c>
      <c r="E544" s="268" t="s">
        <v>13766</v>
      </c>
      <c r="F544" s="274">
        <v>712.04</v>
      </c>
      <c r="G544" s="274" t="s">
        <v>13052</v>
      </c>
      <c r="H544" s="274">
        <v>14865.07</v>
      </c>
    </row>
    <row r="545" spans="3:8" x14ac:dyDescent="0.2">
      <c r="C545" s="267">
        <v>45266</v>
      </c>
      <c r="D545" s="268" t="s">
        <v>13767</v>
      </c>
      <c r="E545" s="268" t="s">
        <v>13768</v>
      </c>
      <c r="F545" s="274">
        <v>240</v>
      </c>
      <c r="G545" s="274" t="s">
        <v>13052</v>
      </c>
      <c r="H545" s="274">
        <v>14625.07</v>
      </c>
    </row>
    <row r="546" spans="3:8" x14ac:dyDescent="0.2">
      <c r="C546" s="267">
        <v>45267</v>
      </c>
      <c r="D546" s="268" t="s">
        <v>13769</v>
      </c>
      <c r="E546" s="268" t="s">
        <v>13770</v>
      </c>
      <c r="F546" s="274" t="s">
        <v>13052</v>
      </c>
      <c r="G546" s="274">
        <v>50</v>
      </c>
      <c r="H546" s="274">
        <v>14675.07</v>
      </c>
    </row>
    <row r="547" spans="3:8" x14ac:dyDescent="0.2">
      <c r="C547" s="267">
        <v>45267</v>
      </c>
      <c r="D547" s="268" t="s">
        <v>13769</v>
      </c>
      <c r="E547" s="268" t="s">
        <v>13771</v>
      </c>
      <c r="F547" s="274" t="s">
        <v>13052</v>
      </c>
      <c r="G547" s="274">
        <v>34</v>
      </c>
      <c r="H547" s="274">
        <v>14709.07</v>
      </c>
    </row>
    <row r="548" spans="3:8" x14ac:dyDescent="0.2">
      <c r="C548" s="267">
        <v>45267</v>
      </c>
      <c r="D548" s="268" t="s">
        <v>13769</v>
      </c>
      <c r="E548" s="268" t="s">
        <v>13772</v>
      </c>
      <c r="F548" s="274" t="s">
        <v>13052</v>
      </c>
      <c r="G548" s="274">
        <v>980</v>
      </c>
      <c r="H548" s="274">
        <v>15689.07</v>
      </c>
    </row>
    <row r="549" spans="3:8" x14ac:dyDescent="0.2">
      <c r="C549" s="267">
        <v>45267</v>
      </c>
      <c r="D549" s="268" t="s">
        <v>13769</v>
      </c>
      <c r="E549" s="268" t="s">
        <v>13773</v>
      </c>
      <c r="F549" s="274">
        <v>980</v>
      </c>
      <c r="G549" s="274" t="s">
        <v>13052</v>
      </c>
      <c r="H549" s="274">
        <v>14709.07</v>
      </c>
    </row>
    <row r="550" spans="3:8" x14ac:dyDescent="0.2">
      <c r="C550" s="267">
        <v>45274</v>
      </c>
      <c r="D550" s="268" t="s">
        <v>13774</v>
      </c>
      <c r="E550" s="268" t="s">
        <v>13775</v>
      </c>
      <c r="F550" s="274">
        <v>179</v>
      </c>
      <c r="G550" s="274" t="s">
        <v>13052</v>
      </c>
      <c r="H550" s="274">
        <v>14530.07</v>
      </c>
    </row>
    <row r="551" spans="3:8" x14ac:dyDescent="0.2">
      <c r="C551" s="267">
        <v>45275</v>
      </c>
      <c r="D551" s="268" t="s">
        <v>13776</v>
      </c>
      <c r="E551" s="268" t="s">
        <v>13777</v>
      </c>
      <c r="F551" s="274">
        <v>2948.4</v>
      </c>
      <c r="G551" s="274" t="s">
        <v>13052</v>
      </c>
      <c r="H551" s="274">
        <v>11581.67</v>
      </c>
    </row>
    <row r="552" spans="3:8" x14ac:dyDescent="0.2">
      <c r="C552" s="267">
        <v>45276</v>
      </c>
      <c r="D552" s="268" t="s">
        <v>13778</v>
      </c>
      <c r="E552" s="268" t="s">
        <v>13779</v>
      </c>
      <c r="F552" s="274">
        <v>410</v>
      </c>
      <c r="G552" s="274" t="s">
        <v>13052</v>
      </c>
      <c r="H552" s="274">
        <v>11171.67</v>
      </c>
    </row>
    <row r="553" spans="3:8" x14ac:dyDescent="0.2">
      <c r="C553" s="267">
        <v>45280</v>
      </c>
      <c r="D553" s="268" t="s">
        <v>13780</v>
      </c>
      <c r="E553" s="268" t="s">
        <v>13781</v>
      </c>
      <c r="F553" s="274">
        <v>9</v>
      </c>
      <c r="G553" s="274" t="s">
        <v>13052</v>
      </c>
      <c r="H553" s="274">
        <v>11162.67</v>
      </c>
    </row>
    <row r="554" spans="3:8" x14ac:dyDescent="0.2">
      <c r="C554" s="267">
        <v>45280</v>
      </c>
      <c r="D554" s="268" t="s">
        <v>13780</v>
      </c>
      <c r="E554" s="268" t="s">
        <v>13782</v>
      </c>
      <c r="F554" s="274" t="s">
        <v>13052</v>
      </c>
      <c r="G554" s="274">
        <v>9</v>
      </c>
      <c r="H554" s="274">
        <v>11171.67</v>
      </c>
    </row>
    <row r="555" spans="3:8" x14ac:dyDescent="0.2">
      <c r="C555" s="267">
        <v>45283</v>
      </c>
      <c r="D555" s="268" t="s">
        <v>13783</v>
      </c>
      <c r="E555" s="268" t="s">
        <v>13784</v>
      </c>
      <c r="F555" s="274" t="s">
        <v>13052</v>
      </c>
      <c r="G555" s="274">
        <v>122</v>
      </c>
      <c r="H555" s="274">
        <v>11293.67</v>
      </c>
    </row>
    <row r="556" spans="3:8" x14ac:dyDescent="0.2">
      <c r="C556" s="267">
        <v>45284</v>
      </c>
      <c r="D556" s="268" t="s">
        <v>13785</v>
      </c>
      <c r="E556" s="268" t="s">
        <v>13786</v>
      </c>
      <c r="F556" s="274">
        <v>2</v>
      </c>
      <c r="G556" s="274" t="s">
        <v>13052</v>
      </c>
      <c r="H556" s="274">
        <v>11291.67</v>
      </c>
    </row>
    <row r="557" spans="3:8" x14ac:dyDescent="0.2">
      <c r="C557" s="267">
        <v>45284</v>
      </c>
      <c r="D557" s="268" t="s">
        <v>13785</v>
      </c>
      <c r="E557" s="268" t="s">
        <v>13787</v>
      </c>
      <c r="F557" s="274" t="s">
        <v>13052</v>
      </c>
      <c r="G557" s="274">
        <v>2</v>
      </c>
      <c r="H557" s="274">
        <v>11293.67</v>
      </c>
    </row>
    <row r="558" spans="3:8" x14ac:dyDescent="0.2">
      <c r="C558" s="267">
        <v>45290</v>
      </c>
      <c r="D558" s="268" t="s">
        <v>13788</v>
      </c>
      <c r="E558" s="268" t="s">
        <v>13789</v>
      </c>
      <c r="F558" s="274" t="s">
        <v>13052</v>
      </c>
      <c r="G558" s="274">
        <v>436</v>
      </c>
      <c r="H558" s="274">
        <v>11729.67</v>
      </c>
    </row>
    <row r="559" spans="3:8" x14ac:dyDescent="0.2">
      <c r="C559" s="267">
        <v>45298</v>
      </c>
      <c r="D559" s="268" t="s">
        <v>13790</v>
      </c>
      <c r="E559" s="268" t="s">
        <v>13791</v>
      </c>
      <c r="F559" s="274">
        <v>1498</v>
      </c>
      <c r="G559" s="274" t="s">
        <v>13052</v>
      </c>
      <c r="H559" s="274">
        <v>10231.67</v>
      </c>
    </row>
    <row r="560" spans="3:8" x14ac:dyDescent="0.2">
      <c r="C560" s="267">
        <v>45298</v>
      </c>
      <c r="D560" s="268" t="s">
        <v>13790</v>
      </c>
      <c r="E560" s="268" t="s">
        <v>13792</v>
      </c>
      <c r="F560" s="274" t="s">
        <v>13052</v>
      </c>
      <c r="G560" s="274">
        <v>1200</v>
      </c>
      <c r="H560" s="274">
        <v>11431.67</v>
      </c>
    </row>
    <row r="561" spans="3:8" x14ac:dyDescent="0.2">
      <c r="C561" s="267">
        <v>45299</v>
      </c>
      <c r="D561" s="268" t="s">
        <v>13793</v>
      </c>
      <c r="E561" s="268" t="s">
        <v>13794</v>
      </c>
      <c r="F561" s="274">
        <v>1882.24</v>
      </c>
      <c r="G561" s="274" t="s">
        <v>13052</v>
      </c>
      <c r="H561" s="274">
        <v>9549.43</v>
      </c>
    </row>
    <row r="562" spans="3:8" x14ac:dyDescent="0.2">
      <c r="C562" s="267">
        <v>45299</v>
      </c>
      <c r="D562" s="268" t="s">
        <v>13795</v>
      </c>
      <c r="E562" s="268" t="s">
        <v>13796</v>
      </c>
      <c r="F562" s="274" t="s">
        <v>13052</v>
      </c>
      <c r="G562" s="274">
        <v>2113.2199999999998</v>
      </c>
      <c r="H562" s="274">
        <v>11662.65</v>
      </c>
    </row>
    <row r="563" spans="3:8" x14ac:dyDescent="0.2">
      <c r="C563" s="267">
        <v>45300</v>
      </c>
      <c r="D563" s="268" t="s">
        <v>13795</v>
      </c>
      <c r="E563" s="268" t="s">
        <v>13797</v>
      </c>
      <c r="F563" s="274" t="s">
        <v>13052</v>
      </c>
      <c r="G563" s="274">
        <v>68</v>
      </c>
      <c r="H563" s="274">
        <v>11730.65</v>
      </c>
    </row>
    <row r="564" spans="3:8" x14ac:dyDescent="0.2">
      <c r="C564" s="267">
        <v>45304</v>
      </c>
      <c r="D564" s="268" t="s">
        <v>13798</v>
      </c>
      <c r="E564" s="268" t="s">
        <v>13799</v>
      </c>
      <c r="F564" s="274">
        <v>1420.99</v>
      </c>
      <c r="G564" s="274" t="s">
        <v>13052</v>
      </c>
      <c r="H564" s="274">
        <v>10309.66</v>
      </c>
    </row>
    <row r="565" spans="3:8" x14ac:dyDescent="0.2">
      <c r="C565" s="267">
        <v>45304</v>
      </c>
      <c r="D565" s="268" t="s">
        <v>13798</v>
      </c>
      <c r="E565" s="268" t="s">
        <v>13800</v>
      </c>
      <c r="F565" s="274" t="s">
        <v>13052</v>
      </c>
      <c r="G565" s="274">
        <v>1505</v>
      </c>
      <c r="H565" s="274">
        <v>11814.66</v>
      </c>
    </row>
    <row r="566" spans="3:8" x14ac:dyDescent="0.2">
      <c r="C566" s="267">
        <v>45304</v>
      </c>
      <c r="D566" s="268" t="s">
        <v>13798</v>
      </c>
      <c r="E566" s="268" t="s">
        <v>13801</v>
      </c>
      <c r="F566" s="274">
        <v>1368.63</v>
      </c>
      <c r="G566" s="274" t="s">
        <v>13052</v>
      </c>
      <c r="H566" s="274">
        <v>10446.030000000001</v>
      </c>
    </row>
    <row r="567" spans="3:8" x14ac:dyDescent="0.2">
      <c r="C567" s="267">
        <v>45304</v>
      </c>
      <c r="D567" s="268" t="s">
        <v>13798</v>
      </c>
      <c r="E567" s="268" t="s">
        <v>13802</v>
      </c>
      <c r="F567" s="274">
        <v>1368.63</v>
      </c>
      <c r="G567" s="274" t="s">
        <v>13052</v>
      </c>
      <c r="H567" s="274">
        <v>9077.4</v>
      </c>
    </row>
    <row r="568" spans="3:8" x14ac:dyDescent="0.2">
      <c r="C568" s="267">
        <v>45305</v>
      </c>
      <c r="D568" s="268" t="s">
        <v>13803</v>
      </c>
      <c r="E568" s="268" t="s">
        <v>13804</v>
      </c>
      <c r="F568" s="274">
        <v>179</v>
      </c>
      <c r="G568" s="274" t="s">
        <v>13052</v>
      </c>
      <c r="H568" s="274">
        <v>8898.4</v>
      </c>
    </row>
    <row r="569" spans="3:8" x14ac:dyDescent="0.2">
      <c r="C569" s="267">
        <v>45305</v>
      </c>
      <c r="D569" s="268" t="s">
        <v>13803</v>
      </c>
      <c r="E569" s="268" t="s">
        <v>13805</v>
      </c>
      <c r="F569" s="274">
        <v>1368.63</v>
      </c>
      <c r="G569" s="274" t="s">
        <v>13052</v>
      </c>
      <c r="H569" s="274">
        <v>7529.77</v>
      </c>
    </row>
    <row r="570" spans="3:8" x14ac:dyDescent="0.2">
      <c r="C570" s="267">
        <v>45307</v>
      </c>
      <c r="D570" s="268" t="s">
        <v>13806</v>
      </c>
      <c r="E570" s="268" t="s">
        <v>13807</v>
      </c>
      <c r="F570" s="274" t="s">
        <v>13052</v>
      </c>
      <c r="G570" s="274">
        <v>63.65</v>
      </c>
      <c r="H570" s="274">
        <v>7593.42</v>
      </c>
    </row>
    <row r="571" spans="3:8" x14ac:dyDescent="0.2">
      <c r="C571" s="267">
        <v>45307</v>
      </c>
      <c r="D571" s="268" t="s">
        <v>13806</v>
      </c>
      <c r="E571" s="268" t="s">
        <v>13808</v>
      </c>
      <c r="F571" s="274" t="s">
        <v>13052</v>
      </c>
      <c r="G571" s="274">
        <v>48.05</v>
      </c>
      <c r="H571" s="274">
        <v>7641.47</v>
      </c>
    </row>
    <row r="572" spans="3:8" x14ac:dyDescent="0.2">
      <c r="C572" s="267">
        <v>45308</v>
      </c>
      <c r="D572" s="268" t="s">
        <v>13809</v>
      </c>
      <c r="E572" s="268" t="s">
        <v>13810</v>
      </c>
      <c r="F572" s="274">
        <v>810</v>
      </c>
      <c r="G572" s="274" t="s">
        <v>13052</v>
      </c>
      <c r="H572" s="274">
        <v>6831.47</v>
      </c>
    </row>
    <row r="573" spans="3:8" x14ac:dyDescent="0.2">
      <c r="C573" s="267">
        <v>45308</v>
      </c>
      <c r="D573" s="268" t="s">
        <v>13809</v>
      </c>
      <c r="E573" s="268" t="s">
        <v>13811</v>
      </c>
      <c r="F573" s="274" t="s">
        <v>13052</v>
      </c>
      <c r="G573" s="274">
        <v>794</v>
      </c>
      <c r="H573" s="274">
        <v>7625.47</v>
      </c>
    </row>
    <row r="574" spans="3:8" x14ac:dyDescent="0.2">
      <c r="C574" s="267">
        <v>45308</v>
      </c>
      <c r="D574" s="268" t="s">
        <v>13809</v>
      </c>
      <c r="E574" s="268" t="s">
        <v>13812</v>
      </c>
      <c r="F574" s="274">
        <v>379</v>
      </c>
      <c r="G574" s="274" t="s">
        <v>13052</v>
      </c>
      <c r="H574" s="274">
        <v>7246.47</v>
      </c>
    </row>
    <row r="575" spans="3:8" x14ac:dyDescent="0.2">
      <c r="C575" s="267">
        <v>45308</v>
      </c>
      <c r="D575" s="268" t="s">
        <v>13809</v>
      </c>
      <c r="E575" s="268" t="s">
        <v>13813</v>
      </c>
      <c r="F575" s="274">
        <v>446</v>
      </c>
      <c r="G575" s="274" t="s">
        <v>13052</v>
      </c>
      <c r="H575" s="274">
        <v>6800.47</v>
      </c>
    </row>
    <row r="576" spans="3:8" x14ac:dyDescent="0.2">
      <c r="C576" s="267">
        <v>45309</v>
      </c>
      <c r="D576" s="268" t="s">
        <v>13814</v>
      </c>
      <c r="E576" s="268" t="s">
        <v>13815</v>
      </c>
      <c r="F576" s="274" t="s">
        <v>13052</v>
      </c>
      <c r="G576" s="274">
        <v>583.49</v>
      </c>
      <c r="H576" s="274">
        <v>7383.96</v>
      </c>
    </row>
    <row r="577" spans="3:8" x14ac:dyDescent="0.2">
      <c r="C577" s="267">
        <v>45312</v>
      </c>
      <c r="D577" s="268" t="s">
        <v>13816</v>
      </c>
      <c r="E577" s="268" t="s">
        <v>13817</v>
      </c>
      <c r="F577" s="274">
        <v>750</v>
      </c>
      <c r="G577" s="274" t="s">
        <v>13052</v>
      </c>
      <c r="H577" s="274">
        <v>6633.96</v>
      </c>
    </row>
    <row r="578" spans="3:8" x14ac:dyDescent="0.2">
      <c r="C578" s="267">
        <v>45314</v>
      </c>
      <c r="D578" s="268" t="s">
        <v>13818</v>
      </c>
      <c r="E578" s="268" t="s">
        <v>13819</v>
      </c>
      <c r="F578" s="274" t="s">
        <v>13052</v>
      </c>
      <c r="G578" s="274">
        <v>1599</v>
      </c>
      <c r="H578" s="274">
        <v>8232.9599999999991</v>
      </c>
    </row>
    <row r="579" spans="3:8" x14ac:dyDescent="0.2">
      <c r="C579" s="267">
        <v>45318</v>
      </c>
      <c r="D579" s="268" t="s">
        <v>13820</v>
      </c>
      <c r="E579" s="268" t="s">
        <v>13821</v>
      </c>
      <c r="F579" s="274">
        <v>500</v>
      </c>
      <c r="G579" s="274" t="s">
        <v>13052</v>
      </c>
      <c r="H579" s="274">
        <v>7732.96</v>
      </c>
    </row>
    <row r="580" spans="3:8" x14ac:dyDescent="0.2">
      <c r="C580" s="267">
        <v>45325</v>
      </c>
      <c r="D580" s="268" t="s">
        <v>13822</v>
      </c>
      <c r="E580" s="268" t="s">
        <v>13823</v>
      </c>
      <c r="F580" s="274" t="s">
        <v>13052</v>
      </c>
      <c r="G580" s="274">
        <v>1600</v>
      </c>
      <c r="H580" s="274">
        <v>9332.9599999999991</v>
      </c>
    </row>
    <row r="581" spans="3:8" x14ac:dyDescent="0.2">
      <c r="C581" s="267">
        <v>45325</v>
      </c>
      <c r="D581" s="268" t="s">
        <v>13822</v>
      </c>
      <c r="E581" s="268" t="s">
        <v>13824</v>
      </c>
      <c r="F581" s="274" t="s">
        <v>13052</v>
      </c>
      <c r="G581" s="274">
        <v>1599</v>
      </c>
      <c r="H581" s="274">
        <v>10931.96</v>
      </c>
    </row>
    <row r="582" spans="3:8" x14ac:dyDescent="0.2">
      <c r="C582" s="267">
        <v>45326</v>
      </c>
      <c r="D582" s="268" t="s">
        <v>13825</v>
      </c>
      <c r="E582" s="268" t="s">
        <v>13826</v>
      </c>
      <c r="F582" s="274" t="s">
        <v>13052</v>
      </c>
      <c r="G582" s="274">
        <v>1000</v>
      </c>
      <c r="H582" s="274">
        <v>11931.96</v>
      </c>
    </row>
    <row r="583" spans="3:8" x14ac:dyDescent="0.2">
      <c r="C583" s="267">
        <v>45326</v>
      </c>
      <c r="D583" s="268" t="s">
        <v>13825</v>
      </c>
      <c r="E583" s="268" t="s">
        <v>13827</v>
      </c>
      <c r="F583" s="274" t="s">
        <v>13052</v>
      </c>
      <c r="G583" s="274">
        <v>1599</v>
      </c>
      <c r="H583" s="274">
        <v>13530.96</v>
      </c>
    </row>
    <row r="584" spans="3:8" x14ac:dyDescent="0.2">
      <c r="C584" s="267">
        <v>45326</v>
      </c>
      <c r="D584" s="268" t="s">
        <v>13825</v>
      </c>
      <c r="E584" s="268" t="s">
        <v>13828</v>
      </c>
      <c r="F584" s="274" t="s">
        <v>13052</v>
      </c>
      <c r="G584" s="274">
        <v>1599</v>
      </c>
      <c r="H584" s="274">
        <v>15129.96</v>
      </c>
    </row>
    <row r="585" spans="3:8" x14ac:dyDescent="0.2">
      <c r="C585" s="267">
        <v>45326</v>
      </c>
      <c r="D585" s="268" t="s">
        <v>13825</v>
      </c>
      <c r="E585" s="268" t="s">
        <v>13829</v>
      </c>
      <c r="F585" s="274" t="s">
        <v>13052</v>
      </c>
      <c r="G585" s="274">
        <v>1599</v>
      </c>
      <c r="H585" s="274">
        <v>16728.96</v>
      </c>
    </row>
    <row r="586" spans="3:8" x14ac:dyDescent="0.2">
      <c r="C586" s="267">
        <v>45326</v>
      </c>
      <c r="D586" s="268" t="s">
        <v>13825</v>
      </c>
      <c r="E586" s="268" t="s">
        <v>13830</v>
      </c>
      <c r="F586" s="274" t="s">
        <v>13052</v>
      </c>
      <c r="G586" s="274">
        <v>1599</v>
      </c>
      <c r="H586" s="274">
        <v>18327.96</v>
      </c>
    </row>
    <row r="587" spans="3:8" x14ac:dyDescent="0.2">
      <c r="C587" s="267">
        <v>45326</v>
      </c>
      <c r="D587" s="268" t="s">
        <v>13825</v>
      </c>
      <c r="E587" s="268" t="s">
        <v>13831</v>
      </c>
      <c r="F587" s="274" t="s">
        <v>13052</v>
      </c>
      <c r="G587" s="274">
        <v>85</v>
      </c>
      <c r="H587" s="274">
        <v>18412.96</v>
      </c>
    </row>
    <row r="588" spans="3:8" x14ac:dyDescent="0.2">
      <c r="C588" s="267">
        <v>45326</v>
      </c>
      <c r="D588" s="268" t="s">
        <v>13825</v>
      </c>
      <c r="E588" s="268" t="s">
        <v>13832</v>
      </c>
      <c r="F588" s="274" t="s">
        <v>13052</v>
      </c>
      <c r="G588" s="274">
        <v>85</v>
      </c>
      <c r="H588" s="274">
        <v>18497.96</v>
      </c>
    </row>
    <row r="589" spans="3:8" x14ac:dyDescent="0.2">
      <c r="C589" s="267">
        <v>45327</v>
      </c>
      <c r="D589" s="268" t="s">
        <v>13833</v>
      </c>
      <c r="E589" s="268" t="s">
        <v>13834</v>
      </c>
      <c r="F589" s="274" t="s">
        <v>13052</v>
      </c>
      <c r="G589" s="274">
        <v>1599</v>
      </c>
      <c r="H589" s="274">
        <v>20096.96</v>
      </c>
    </row>
    <row r="590" spans="3:8" x14ac:dyDescent="0.2">
      <c r="C590" s="267">
        <v>45328</v>
      </c>
      <c r="D590" s="268" t="s">
        <v>13835</v>
      </c>
      <c r="E590" s="268" t="s">
        <v>13836</v>
      </c>
      <c r="F590" s="274" t="s">
        <v>13052</v>
      </c>
      <c r="G590" s="274">
        <v>1599</v>
      </c>
      <c r="H590" s="274">
        <v>21695.96</v>
      </c>
    </row>
    <row r="591" spans="3:8" x14ac:dyDescent="0.2">
      <c r="C591" s="267">
        <v>45328</v>
      </c>
      <c r="D591" s="268" t="s">
        <v>13835</v>
      </c>
      <c r="E591" s="268" t="s">
        <v>13837</v>
      </c>
      <c r="F591" s="274">
        <v>1003.54</v>
      </c>
      <c r="G591" s="274" t="s">
        <v>13052</v>
      </c>
      <c r="H591" s="274">
        <v>20692.419999999998</v>
      </c>
    </row>
    <row r="592" spans="3:8" x14ac:dyDescent="0.2">
      <c r="C592" s="267">
        <v>45328</v>
      </c>
      <c r="D592" s="268" t="s">
        <v>13835</v>
      </c>
      <c r="E592" s="268" t="s">
        <v>13838</v>
      </c>
      <c r="F592" s="274">
        <v>96.2</v>
      </c>
      <c r="G592" s="274" t="s">
        <v>13052</v>
      </c>
      <c r="H592" s="274">
        <v>20596.22</v>
      </c>
    </row>
    <row r="593" spans="3:8" x14ac:dyDescent="0.2">
      <c r="C593" s="267">
        <v>45328</v>
      </c>
      <c r="D593" s="268" t="s">
        <v>13835</v>
      </c>
      <c r="E593" s="268" t="s">
        <v>13839</v>
      </c>
      <c r="F593" s="274">
        <v>168.81</v>
      </c>
      <c r="G593" s="274" t="s">
        <v>13052</v>
      </c>
      <c r="H593" s="274">
        <v>20427.41</v>
      </c>
    </row>
    <row r="594" spans="3:8" x14ac:dyDescent="0.2">
      <c r="C594" s="267">
        <v>45328</v>
      </c>
      <c r="D594" s="268" t="s">
        <v>13835</v>
      </c>
      <c r="E594" s="268" t="s">
        <v>13840</v>
      </c>
      <c r="F594" s="274">
        <v>1200</v>
      </c>
      <c r="G594" s="274" t="s">
        <v>13052</v>
      </c>
      <c r="H594" s="274">
        <v>19227.41</v>
      </c>
    </row>
    <row r="595" spans="3:8" x14ac:dyDescent="0.2">
      <c r="C595" s="267">
        <v>45328</v>
      </c>
      <c r="D595" s="268" t="s">
        <v>13835</v>
      </c>
      <c r="E595" s="268" t="s">
        <v>13841</v>
      </c>
      <c r="F595" s="274" t="s">
        <v>13052</v>
      </c>
      <c r="G595" s="274">
        <v>1200</v>
      </c>
      <c r="H595" s="274">
        <v>20427.41</v>
      </c>
    </row>
    <row r="596" spans="3:8" x14ac:dyDescent="0.2">
      <c r="C596" s="267">
        <v>45328</v>
      </c>
      <c r="D596" s="268" t="s">
        <v>13835</v>
      </c>
      <c r="E596" s="268" t="s">
        <v>13842</v>
      </c>
      <c r="F596" s="274" t="s">
        <v>13052</v>
      </c>
      <c r="G596" s="274">
        <v>1599</v>
      </c>
      <c r="H596" s="274">
        <v>22026.41</v>
      </c>
    </row>
    <row r="597" spans="3:8" x14ac:dyDescent="0.2">
      <c r="C597" s="267">
        <v>45328</v>
      </c>
      <c r="D597" s="268" t="s">
        <v>13835</v>
      </c>
      <c r="E597" s="268" t="s">
        <v>13843</v>
      </c>
      <c r="F597" s="274" t="s">
        <v>13052</v>
      </c>
      <c r="G597" s="274">
        <v>265.01</v>
      </c>
      <c r="H597" s="274">
        <v>22291.42</v>
      </c>
    </row>
    <row r="598" spans="3:8" x14ac:dyDescent="0.2">
      <c r="C598" s="267">
        <v>45328</v>
      </c>
      <c r="D598" s="268" t="s">
        <v>13835</v>
      </c>
      <c r="E598" s="268" t="s">
        <v>13844</v>
      </c>
      <c r="F598" s="274" t="s">
        <v>13052</v>
      </c>
      <c r="G598" s="274">
        <v>1003.54</v>
      </c>
      <c r="H598" s="274">
        <v>23294.959999999999</v>
      </c>
    </row>
    <row r="599" spans="3:8" x14ac:dyDescent="0.2">
      <c r="C599" s="267">
        <v>45328</v>
      </c>
      <c r="D599" s="268" t="s">
        <v>13835</v>
      </c>
      <c r="E599" s="268" t="s">
        <v>13845</v>
      </c>
      <c r="F599" s="274" t="s">
        <v>13052</v>
      </c>
      <c r="G599" s="274">
        <v>1599</v>
      </c>
      <c r="H599" s="274">
        <v>24893.96</v>
      </c>
    </row>
    <row r="600" spans="3:8" x14ac:dyDescent="0.2">
      <c r="C600" s="267">
        <v>45329</v>
      </c>
      <c r="D600" s="268" t="s">
        <v>13846</v>
      </c>
      <c r="E600" s="268" t="s">
        <v>13847</v>
      </c>
      <c r="F600" s="274" t="s">
        <v>13052</v>
      </c>
      <c r="G600" s="274">
        <v>16000</v>
      </c>
      <c r="H600" s="274">
        <v>40893.96</v>
      </c>
    </row>
    <row r="601" spans="3:8" x14ac:dyDescent="0.2">
      <c r="C601" s="267">
        <v>45329</v>
      </c>
      <c r="D601" s="268" t="s">
        <v>13846</v>
      </c>
      <c r="E601" s="268" t="s">
        <v>13848</v>
      </c>
      <c r="F601" s="274" t="s">
        <v>13052</v>
      </c>
      <c r="G601" s="274">
        <v>344</v>
      </c>
      <c r="H601" s="274">
        <v>41237.96</v>
      </c>
    </row>
    <row r="602" spans="3:8" x14ac:dyDescent="0.2">
      <c r="C602" s="267">
        <v>45329</v>
      </c>
      <c r="D602" s="268" t="s">
        <v>13846</v>
      </c>
      <c r="E602" s="268" t="s">
        <v>13849</v>
      </c>
      <c r="F602" s="274">
        <v>344</v>
      </c>
      <c r="G602" s="274" t="s">
        <v>13052</v>
      </c>
      <c r="H602" s="274">
        <v>40893.96</v>
      </c>
    </row>
    <row r="603" spans="3:8" x14ac:dyDescent="0.2">
      <c r="C603" s="267">
        <v>45329</v>
      </c>
      <c r="D603" s="268" t="s">
        <v>13846</v>
      </c>
      <c r="E603" s="268" t="s">
        <v>13850</v>
      </c>
      <c r="F603" s="274">
        <v>16000</v>
      </c>
      <c r="G603" s="274" t="s">
        <v>13052</v>
      </c>
      <c r="H603" s="274">
        <v>24893.96</v>
      </c>
    </row>
    <row r="604" spans="3:8" x14ac:dyDescent="0.2">
      <c r="C604" s="267">
        <v>45331</v>
      </c>
      <c r="D604" s="268" t="s">
        <v>13851</v>
      </c>
      <c r="E604" s="268" t="s">
        <v>13852</v>
      </c>
      <c r="F604" s="274">
        <v>2727</v>
      </c>
      <c r="G604" s="274" t="s">
        <v>13052</v>
      </c>
      <c r="H604" s="274">
        <v>22166.959999999999</v>
      </c>
    </row>
    <row r="605" spans="3:8" x14ac:dyDescent="0.2">
      <c r="C605" s="267">
        <v>45331</v>
      </c>
      <c r="D605" s="268" t="s">
        <v>13851</v>
      </c>
      <c r="E605" s="268" t="s">
        <v>13853</v>
      </c>
      <c r="F605" s="274">
        <v>1155</v>
      </c>
      <c r="G605" s="274" t="s">
        <v>13052</v>
      </c>
      <c r="H605" s="274">
        <v>21011.96</v>
      </c>
    </row>
    <row r="606" spans="3:8" x14ac:dyDescent="0.2">
      <c r="C606" s="267">
        <v>45331</v>
      </c>
      <c r="D606" s="268" t="s">
        <v>13851</v>
      </c>
      <c r="E606" s="268" t="s">
        <v>13854</v>
      </c>
      <c r="F606" s="274">
        <v>150</v>
      </c>
      <c r="G606" s="274" t="s">
        <v>13052</v>
      </c>
      <c r="H606" s="274">
        <v>20861.96</v>
      </c>
    </row>
    <row r="607" spans="3:8" x14ac:dyDescent="0.2">
      <c r="C607" s="267">
        <v>45331</v>
      </c>
      <c r="D607" s="268" t="s">
        <v>13851</v>
      </c>
      <c r="E607" s="268" t="s">
        <v>13855</v>
      </c>
      <c r="F607" s="274" t="s">
        <v>13052</v>
      </c>
      <c r="G607" s="274">
        <v>265</v>
      </c>
      <c r="H607" s="274">
        <v>21126.959999999999</v>
      </c>
    </row>
    <row r="608" spans="3:8" x14ac:dyDescent="0.2">
      <c r="C608" s="267">
        <v>45333</v>
      </c>
      <c r="D608" s="268" t="s">
        <v>13856</v>
      </c>
      <c r="E608" s="268" t="s">
        <v>13857</v>
      </c>
      <c r="F608" s="274">
        <v>9500</v>
      </c>
      <c r="G608" s="274" t="s">
        <v>13052</v>
      </c>
      <c r="H608" s="274">
        <v>11626.96</v>
      </c>
    </row>
    <row r="609" spans="3:8" x14ac:dyDescent="0.2">
      <c r="C609" s="267">
        <v>45336</v>
      </c>
      <c r="D609" s="268" t="s">
        <v>13858</v>
      </c>
      <c r="E609" s="268" t="s">
        <v>13859</v>
      </c>
      <c r="F609" s="274">
        <v>179</v>
      </c>
      <c r="G609" s="274" t="s">
        <v>13052</v>
      </c>
      <c r="H609" s="274">
        <v>11447.96</v>
      </c>
    </row>
    <row r="610" spans="3:8" x14ac:dyDescent="0.2">
      <c r="C610" s="267">
        <v>45337</v>
      </c>
      <c r="D610" s="268" t="s">
        <v>13860</v>
      </c>
      <c r="E610" s="268" t="s">
        <v>13861</v>
      </c>
      <c r="F610" s="274" t="s">
        <v>13052</v>
      </c>
      <c r="G610" s="274">
        <v>5704.89</v>
      </c>
      <c r="H610" s="274">
        <v>17152.849999999999</v>
      </c>
    </row>
    <row r="611" spans="3:8" x14ac:dyDescent="0.2">
      <c r="C611" s="267">
        <v>45342</v>
      </c>
      <c r="D611" s="268" t="s">
        <v>13862</v>
      </c>
      <c r="E611" s="268" t="s">
        <v>13863</v>
      </c>
      <c r="F611" s="274">
        <v>4050</v>
      </c>
      <c r="G611" s="274" t="s">
        <v>13052</v>
      </c>
      <c r="H611" s="274">
        <v>13102.85</v>
      </c>
    </row>
    <row r="612" spans="3:8" x14ac:dyDescent="0.2">
      <c r="C612" s="267">
        <v>45342</v>
      </c>
      <c r="D612" s="268" t="s">
        <v>13862</v>
      </c>
      <c r="E612" s="268" t="s">
        <v>13864</v>
      </c>
      <c r="F612" s="274" t="s">
        <v>13052</v>
      </c>
      <c r="G612" s="274">
        <v>1599</v>
      </c>
      <c r="H612" s="274">
        <v>14701.85</v>
      </c>
    </row>
    <row r="613" spans="3:8" x14ac:dyDescent="0.2">
      <c r="C613" s="267">
        <v>45342</v>
      </c>
      <c r="D613" s="268" t="s">
        <v>13862</v>
      </c>
      <c r="E613" s="268" t="s">
        <v>13865</v>
      </c>
      <c r="F613" s="274" t="s">
        <v>13052</v>
      </c>
      <c r="G613" s="274">
        <v>900.5</v>
      </c>
      <c r="H613" s="274">
        <v>15602.35</v>
      </c>
    </row>
    <row r="614" spans="3:8" x14ac:dyDescent="0.2">
      <c r="C614" s="267">
        <v>45342</v>
      </c>
      <c r="D614" s="268" t="s">
        <v>13862</v>
      </c>
      <c r="E614" s="268" t="s">
        <v>13866</v>
      </c>
      <c r="F614" s="274" t="s">
        <v>13052</v>
      </c>
      <c r="G614" s="274">
        <v>1599</v>
      </c>
      <c r="H614" s="274">
        <v>17201.349999999999</v>
      </c>
    </row>
    <row r="615" spans="3:8" x14ac:dyDescent="0.2">
      <c r="C615" s="267">
        <v>45342</v>
      </c>
      <c r="D615" s="268" t="s">
        <v>13862</v>
      </c>
      <c r="E615" s="268" t="s">
        <v>13867</v>
      </c>
      <c r="F615" s="274" t="s">
        <v>13052</v>
      </c>
      <c r="G615" s="274">
        <v>1599</v>
      </c>
      <c r="H615" s="274">
        <v>18800.349999999999</v>
      </c>
    </row>
    <row r="616" spans="3:8" x14ac:dyDescent="0.2">
      <c r="C616" s="267">
        <v>45342</v>
      </c>
      <c r="D616" s="268" t="s">
        <v>13868</v>
      </c>
      <c r="E616" s="268" t="s">
        <v>13869</v>
      </c>
      <c r="F616" s="274" t="s">
        <v>13052</v>
      </c>
      <c r="G616" s="274">
        <v>1599</v>
      </c>
      <c r="H616" s="274">
        <v>20399.349999999999</v>
      </c>
    </row>
    <row r="617" spans="3:8" x14ac:dyDescent="0.2">
      <c r="C617" s="267">
        <v>45343</v>
      </c>
      <c r="D617" s="268" t="s">
        <v>13868</v>
      </c>
      <c r="E617" s="268" t="s">
        <v>13870</v>
      </c>
      <c r="F617" s="274" t="s">
        <v>13052</v>
      </c>
      <c r="G617" s="274">
        <v>1599</v>
      </c>
      <c r="H617" s="274">
        <v>21998.35</v>
      </c>
    </row>
    <row r="618" spans="3:8" x14ac:dyDescent="0.2">
      <c r="C618" s="267">
        <v>45343</v>
      </c>
      <c r="D618" s="268" t="s">
        <v>13868</v>
      </c>
      <c r="E618" s="268" t="s">
        <v>13871</v>
      </c>
      <c r="F618" s="274">
        <v>10000</v>
      </c>
      <c r="G618" s="274" t="s">
        <v>13052</v>
      </c>
      <c r="H618" s="274">
        <v>11998.35</v>
      </c>
    </row>
    <row r="619" spans="3:8" x14ac:dyDescent="0.2">
      <c r="C619" s="267">
        <v>45343</v>
      </c>
      <c r="D619" s="268" t="s">
        <v>13868</v>
      </c>
      <c r="E619" s="268" t="s">
        <v>13872</v>
      </c>
      <c r="F619" s="274" t="s">
        <v>13052</v>
      </c>
      <c r="G619" s="274">
        <v>1600</v>
      </c>
      <c r="H619" s="274">
        <v>13598.35</v>
      </c>
    </row>
    <row r="620" spans="3:8" x14ac:dyDescent="0.2">
      <c r="C620" s="267">
        <v>45343</v>
      </c>
      <c r="D620" s="268" t="s">
        <v>13868</v>
      </c>
      <c r="E620" s="268" t="s">
        <v>13873</v>
      </c>
      <c r="F620" s="274" t="s">
        <v>13052</v>
      </c>
      <c r="G620" s="274">
        <v>1599</v>
      </c>
      <c r="H620" s="274">
        <v>15197.35</v>
      </c>
    </row>
    <row r="621" spans="3:8" x14ac:dyDescent="0.2">
      <c r="C621" s="267">
        <v>45343</v>
      </c>
      <c r="D621" s="268" t="s">
        <v>13868</v>
      </c>
      <c r="E621" s="268" t="s">
        <v>13874</v>
      </c>
      <c r="F621" s="274" t="s">
        <v>13052</v>
      </c>
      <c r="G621" s="274">
        <v>1599</v>
      </c>
      <c r="H621" s="274">
        <v>16796.349999999999</v>
      </c>
    </row>
    <row r="622" spans="3:8" x14ac:dyDescent="0.2">
      <c r="C622" s="267">
        <v>45343</v>
      </c>
      <c r="D622" s="268" t="s">
        <v>13868</v>
      </c>
      <c r="E622" s="268" t="s">
        <v>13875</v>
      </c>
      <c r="F622" s="274" t="s">
        <v>13052</v>
      </c>
      <c r="G622" s="274">
        <v>1599</v>
      </c>
      <c r="H622" s="274">
        <v>18395.349999999999</v>
      </c>
    </row>
    <row r="623" spans="3:8" x14ac:dyDescent="0.2">
      <c r="C623" s="267">
        <v>45344</v>
      </c>
      <c r="D623" s="268" t="s">
        <v>13876</v>
      </c>
      <c r="E623" s="268" t="s">
        <v>13877</v>
      </c>
      <c r="F623" s="274" t="s">
        <v>13052</v>
      </c>
      <c r="G623" s="274">
        <v>1599</v>
      </c>
      <c r="H623" s="274">
        <v>19994.349999999999</v>
      </c>
    </row>
    <row r="624" spans="3:8" x14ac:dyDescent="0.2">
      <c r="C624" s="267">
        <v>45344</v>
      </c>
      <c r="D624" s="268" t="s">
        <v>13876</v>
      </c>
      <c r="E624" s="268" t="s">
        <v>13878</v>
      </c>
      <c r="F624" s="274" t="s">
        <v>13052</v>
      </c>
      <c r="G624" s="274">
        <v>1599</v>
      </c>
      <c r="H624" s="274">
        <v>21593.35</v>
      </c>
    </row>
    <row r="625" spans="3:8" x14ac:dyDescent="0.2">
      <c r="C625" s="267">
        <v>45344</v>
      </c>
      <c r="D625" s="268" t="s">
        <v>13876</v>
      </c>
      <c r="E625" s="268" t="s">
        <v>13879</v>
      </c>
      <c r="F625" s="274" t="s">
        <v>13052</v>
      </c>
      <c r="G625" s="274">
        <v>1600</v>
      </c>
      <c r="H625" s="274">
        <v>23193.35</v>
      </c>
    </row>
    <row r="626" spans="3:8" x14ac:dyDescent="0.2">
      <c r="C626" s="267">
        <v>45344</v>
      </c>
      <c r="D626" s="268" t="s">
        <v>13876</v>
      </c>
      <c r="E626" s="268" t="s">
        <v>13880</v>
      </c>
      <c r="F626" s="274" t="s">
        <v>13052</v>
      </c>
      <c r="G626" s="274">
        <v>1599</v>
      </c>
      <c r="H626" s="274">
        <v>24792.35</v>
      </c>
    </row>
    <row r="627" spans="3:8" x14ac:dyDescent="0.2">
      <c r="C627" s="267">
        <v>45344</v>
      </c>
      <c r="D627" s="268" t="s">
        <v>13876</v>
      </c>
      <c r="E627" s="268" t="s">
        <v>13881</v>
      </c>
      <c r="F627" s="274" t="s">
        <v>13052</v>
      </c>
      <c r="G627" s="274">
        <v>1599</v>
      </c>
      <c r="H627" s="274">
        <v>26391.35</v>
      </c>
    </row>
    <row r="628" spans="3:8" x14ac:dyDescent="0.2">
      <c r="C628" s="267">
        <v>45344</v>
      </c>
      <c r="D628" s="268" t="s">
        <v>13876</v>
      </c>
      <c r="E628" s="268" t="s">
        <v>13882</v>
      </c>
      <c r="F628" s="274" t="s">
        <v>13052</v>
      </c>
      <c r="G628" s="274">
        <v>1599</v>
      </c>
      <c r="H628" s="274">
        <v>27990.35</v>
      </c>
    </row>
    <row r="629" spans="3:8" x14ac:dyDescent="0.2">
      <c r="C629" s="267">
        <v>45344</v>
      </c>
      <c r="D629" s="268" t="s">
        <v>13876</v>
      </c>
      <c r="E629" s="268" t="s">
        <v>13883</v>
      </c>
      <c r="F629" s="274" t="s">
        <v>13052</v>
      </c>
      <c r="G629" s="274">
        <v>1599</v>
      </c>
      <c r="H629" s="274">
        <v>29589.35</v>
      </c>
    </row>
    <row r="630" spans="3:8" x14ac:dyDescent="0.2">
      <c r="C630" s="267">
        <v>45344</v>
      </c>
      <c r="D630" s="268" t="s">
        <v>13876</v>
      </c>
      <c r="E630" s="268" t="s">
        <v>13884</v>
      </c>
      <c r="F630" s="274" t="s">
        <v>13052</v>
      </c>
      <c r="G630" s="274">
        <v>1599</v>
      </c>
      <c r="H630" s="274">
        <v>31188.35</v>
      </c>
    </row>
    <row r="631" spans="3:8" x14ac:dyDescent="0.2">
      <c r="C631" s="267">
        <v>45344</v>
      </c>
      <c r="D631" s="268" t="s">
        <v>13876</v>
      </c>
      <c r="E631" s="268" t="s">
        <v>13885</v>
      </c>
      <c r="F631" s="274" t="s">
        <v>13052</v>
      </c>
      <c r="G631" s="274">
        <v>1599</v>
      </c>
      <c r="H631" s="274">
        <v>32787.35</v>
      </c>
    </row>
    <row r="632" spans="3:8" x14ac:dyDescent="0.2">
      <c r="C632" s="267">
        <v>45344</v>
      </c>
      <c r="D632" s="268" t="s">
        <v>13876</v>
      </c>
      <c r="E632" s="268" t="s">
        <v>13886</v>
      </c>
      <c r="F632" s="274" t="s">
        <v>13052</v>
      </c>
      <c r="G632" s="274">
        <v>1599</v>
      </c>
      <c r="H632" s="274">
        <v>34386.35</v>
      </c>
    </row>
    <row r="633" spans="3:8" x14ac:dyDescent="0.2">
      <c r="C633" s="267">
        <v>45345</v>
      </c>
      <c r="D633" s="268" t="s">
        <v>13887</v>
      </c>
      <c r="E633" s="268" t="s">
        <v>13888</v>
      </c>
      <c r="F633" s="274" t="s">
        <v>13052</v>
      </c>
      <c r="G633" s="274">
        <v>1599</v>
      </c>
      <c r="H633" s="274">
        <v>35985.35</v>
      </c>
    </row>
    <row r="634" spans="3:8" x14ac:dyDescent="0.2">
      <c r="C634" s="267">
        <v>45345</v>
      </c>
      <c r="D634" s="268" t="s">
        <v>13887</v>
      </c>
      <c r="E634" s="268" t="s">
        <v>13889</v>
      </c>
      <c r="F634" s="274" t="s">
        <v>13052</v>
      </c>
      <c r="G634" s="274">
        <v>1599</v>
      </c>
      <c r="H634" s="274">
        <v>37584.35</v>
      </c>
    </row>
    <row r="635" spans="3:8" x14ac:dyDescent="0.2">
      <c r="C635" s="267">
        <v>45346</v>
      </c>
      <c r="D635" s="268" t="s">
        <v>13890</v>
      </c>
      <c r="E635" s="268" t="s">
        <v>13891</v>
      </c>
      <c r="F635" s="274">
        <v>129</v>
      </c>
      <c r="G635" s="274" t="s">
        <v>13052</v>
      </c>
      <c r="H635" s="274">
        <v>37455.35</v>
      </c>
    </row>
    <row r="636" spans="3:8" x14ac:dyDescent="0.2">
      <c r="C636" s="267">
        <v>45346</v>
      </c>
      <c r="D636" s="268" t="s">
        <v>13890</v>
      </c>
      <c r="E636" s="268" t="s">
        <v>13892</v>
      </c>
      <c r="F636" s="274" t="s">
        <v>13052</v>
      </c>
      <c r="G636" s="274">
        <v>129</v>
      </c>
      <c r="H636" s="274">
        <v>37584.35</v>
      </c>
    </row>
    <row r="637" spans="3:8" x14ac:dyDescent="0.2">
      <c r="C637" s="267">
        <v>45346</v>
      </c>
      <c r="D637" s="268" t="s">
        <v>13890</v>
      </c>
      <c r="E637" s="268" t="s">
        <v>13893</v>
      </c>
      <c r="F637" s="274">
        <v>24500</v>
      </c>
      <c r="G637" s="274" t="s">
        <v>13052</v>
      </c>
      <c r="H637" s="274">
        <v>13084.35</v>
      </c>
    </row>
    <row r="638" spans="3:8" x14ac:dyDescent="0.2">
      <c r="C638" s="267">
        <v>45346</v>
      </c>
      <c r="D638" s="268" t="s">
        <v>13890</v>
      </c>
      <c r="E638" s="268" t="s">
        <v>13894</v>
      </c>
      <c r="F638" s="274" t="s">
        <v>13052</v>
      </c>
      <c r="G638" s="274">
        <v>1599</v>
      </c>
      <c r="H638" s="274">
        <v>14683.35</v>
      </c>
    </row>
    <row r="639" spans="3:8" x14ac:dyDescent="0.2">
      <c r="C639" s="267">
        <v>45347</v>
      </c>
      <c r="D639" s="268" t="s">
        <v>13895</v>
      </c>
      <c r="E639" s="268" t="s">
        <v>13896</v>
      </c>
      <c r="F639" s="274" t="s">
        <v>13052</v>
      </c>
      <c r="G639" s="274">
        <v>1599</v>
      </c>
      <c r="H639" s="274">
        <v>16282.35</v>
      </c>
    </row>
    <row r="640" spans="3:8" x14ac:dyDescent="0.2">
      <c r="C640" s="267">
        <v>45347</v>
      </c>
      <c r="D640" s="268" t="s">
        <v>13895</v>
      </c>
      <c r="E640" s="268" t="s">
        <v>13897</v>
      </c>
      <c r="F640" s="274" t="s">
        <v>13052</v>
      </c>
      <c r="G640" s="274">
        <v>1599</v>
      </c>
      <c r="H640" s="274">
        <v>17881.349999999999</v>
      </c>
    </row>
    <row r="641" spans="3:8" x14ac:dyDescent="0.2">
      <c r="C641" s="267">
        <v>45347</v>
      </c>
      <c r="D641" s="268" t="s">
        <v>13895</v>
      </c>
      <c r="E641" s="268" t="s">
        <v>13898</v>
      </c>
      <c r="F641" s="274">
        <v>2500</v>
      </c>
      <c r="G641" s="274" t="s">
        <v>13052</v>
      </c>
      <c r="H641" s="274">
        <v>15381.35</v>
      </c>
    </row>
    <row r="642" spans="3:8" x14ac:dyDescent="0.2">
      <c r="C642" s="267">
        <v>45347</v>
      </c>
      <c r="D642" s="268" t="s">
        <v>13895</v>
      </c>
      <c r="E642" s="268" t="s">
        <v>13899</v>
      </c>
      <c r="F642" s="274">
        <v>2500</v>
      </c>
      <c r="G642" s="274" t="s">
        <v>13052</v>
      </c>
      <c r="H642" s="274">
        <v>12881.35</v>
      </c>
    </row>
    <row r="643" spans="3:8" x14ac:dyDescent="0.2">
      <c r="C643" s="267">
        <v>45347</v>
      </c>
      <c r="D643" s="268" t="s">
        <v>13895</v>
      </c>
      <c r="E643" s="268" t="s">
        <v>13900</v>
      </c>
      <c r="F643" s="274">
        <v>2614.25</v>
      </c>
      <c r="G643" s="274" t="s">
        <v>13052</v>
      </c>
      <c r="H643" s="274">
        <v>10267.1</v>
      </c>
    </row>
    <row r="644" spans="3:8" x14ac:dyDescent="0.2">
      <c r="C644" s="267">
        <v>45348</v>
      </c>
      <c r="D644" s="268" t="s">
        <v>13901</v>
      </c>
      <c r="E644" s="268" t="s">
        <v>13902</v>
      </c>
      <c r="F644" s="274">
        <v>2</v>
      </c>
      <c r="G644" s="274" t="s">
        <v>13052</v>
      </c>
      <c r="H644" s="274">
        <v>10265.1</v>
      </c>
    </row>
    <row r="645" spans="3:8" x14ac:dyDescent="0.2">
      <c r="C645" s="267">
        <v>45348</v>
      </c>
      <c r="D645" s="268" t="s">
        <v>13901</v>
      </c>
      <c r="E645" s="268" t="s">
        <v>13903</v>
      </c>
      <c r="F645" s="274" t="s">
        <v>13052</v>
      </c>
      <c r="G645" s="274">
        <v>1600</v>
      </c>
      <c r="H645" s="274">
        <v>11865.1</v>
      </c>
    </row>
    <row r="646" spans="3:8" x14ac:dyDescent="0.2">
      <c r="C646" s="267">
        <v>45348</v>
      </c>
      <c r="D646" s="268" t="s">
        <v>13904</v>
      </c>
      <c r="E646" s="268" t="s">
        <v>13905</v>
      </c>
      <c r="F646" s="274" t="s">
        <v>13052</v>
      </c>
      <c r="G646" s="274">
        <v>1599</v>
      </c>
      <c r="H646" s="274">
        <v>13464.1</v>
      </c>
    </row>
    <row r="647" spans="3:8" x14ac:dyDescent="0.2">
      <c r="C647" s="267">
        <v>45348</v>
      </c>
      <c r="D647" s="268" t="s">
        <v>13904</v>
      </c>
      <c r="E647" s="268" t="s">
        <v>13906</v>
      </c>
      <c r="F647" s="274">
        <v>13464.1</v>
      </c>
      <c r="G647" s="274" t="s">
        <v>13052</v>
      </c>
      <c r="H647" s="274" t="s">
        <v>13052</v>
      </c>
    </row>
    <row r="648" spans="3:8" x14ac:dyDescent="0.2">
      <c r="C648" s="267">
        <v>45348</v>
      </c>
      <c r="D648" s="268" t="s">
        <v>13904</v>
      </c>
      <c r="E648" s="268" t="s">
        <v>13907</v>
      </c>
      <c r="F648" s="274" t="s">
        <v>13052</v>
      </c>
      <c r="G648" s="274">
        <v>13222.92</v>
      </c>
      <c r="H648" s="274">
        <v>13222.92</v>
      </c>
    </row>
    <row r="649" spans="3:8" x14ac:dyDescent="0.2">
      <c r="C649" s="267">
        <v>45350</v>
      </c>
      <c r="D649" s="268" t="s">
        <v>13908</v>
      </c>
      <c r="E649" s="268" t="s">
        <v>13909</v>
      </c>
      <c r="F649" s="274" t="s">
        <v>13052</v>
      </c>
      <c r="G649" s="274">
        <v>1599</v>
      </c>
      <c r="H649" s="274">
        <v>14821.92</v>
      </c>
    </row>
    <row r="650" spans="3:8" x14ac:dyDescent="0.2">
      <c r="C650" s="267">
        <v>45350</v>
      </c>
      <c r="D650" s="268" t="s">
        <v>13908</v>
      </c>
      <c r="E650" s="268" t="s">
        <v>13910</v>
      </c>
      <c r="F650" s="274">
        <v>5000</v>
      </c>
      <c r="G650" s="274" t="s">
        <v>13052</v>
      </c>
      <c r="H650" s="274">
        <v>9821.92</v>
      </c>
    </row>
    <row r="651" spans="3:8" x14ac:dyDescent="0.2">
      <c r="C651" s="267">
        <v>45350</v>
      </c>
      <c r="D651" s="268" t="s">
        <v>13908</v>
      </c>
      <c r="E651" s="268" t="s">
        <v>13911</v>
      </c>
      <c r="F651" s="274" t="s">
        <v>13052</v>
      </c>
      <c r="G651" s="274">
        <v>1600</v>
      </c>
      <c r="H651" s="274">
        <v>11421.92</v>
      </c>
    </row>
    <row r="652" spans="3:8" x14ac:dyDescent="0.2">
      <c r="C652" s="267">
        <v>45350</v>
      </c>
      <c r="D652" s="268" t="s">
        <v>13908</v>
      </c>
      <c r="E652" s="268" t="s">
        <v>13912</v>
      </c>
      <c r="F652" s="274" t="s">
        <v>13052</v>
      </c>
      <c r="G652" s="274">
        <v>1599</v>
      </c>
      <c r="H652" s="274">
        <v>13020.92</v>
      </c>
    </row>
    <row r="653" spans="3:8" x14ac:dyDescent="0.2">
      <c r="C653" s="267">
        <v>45350</v>
      </c>
      <c r="D653" s="268" t="s">
        <v>13908</v>
      </c>
      <c r="E653" s="268" t="s">
        <v>13913</v>
      </c>
      <c r="F653" s="274">
        <v>5000</v>
      </c>
      <c r="G653" s="274" t="s">
        <v>13052</v>
      </c>
      <c r="H653" s="274">
        <v>8020.92</v>
      </c>
    </row>
    <row r="654" spans="3:8" x14ac:dyDescent="0.2">
      <c r="C654" s="267">
        <v>45351</v>
      </c>
      <c r="D654" s="268" t="s">
        <v>13914</v>
      </c>
      <c r="E654" s="268" t="s">
        <v>13915</v>
      </c>
      <c r="F654" s="274">
        <v>7000</v>
      </c>
      <c r="G654" s="274" t="s">
        <v>13052</v>
      </c>
      <c r="H654" s="274">
        <v>1020.92</v>
      </c>
    </row>
    <row r="655" spans="3:8" x14ac:dyDescent="0.2">
      <c r="C655" s="267">
        <v>45351</v>
      </c>
      <c r="D655" s="268" t="s">
        <v>13914</v>
      </c>
      <c r="E655" s="268" t="s">
        <v>13916</v>
      </c>
      <c r="F655" s="274" t="s">
        <v>13052</v>
      </c>
      <c r="G655" s="274">
        <v>1599</v>
      </c>
      <c r="H655" s="274">
        <v>2619.92</v>
      </c>
    </row>
    <row r="656" spans="3:8" x14ac:dyDescent="0.2">
      <c r="C656" s="267">
        <v>45351</v>
      </c>
      <c r="D656" s="268" t="s">
        <v>13914</v>
      </c>
      <c r="E656" s="268" t="s">
        <v>13917</v>
      </c>
      <c r="F656" s="274" t="s">
        <v>13052</v>
      </c>
      <c r="G656" s="274">
        <v>1599</v>
      </c>
      <c r="H656" s="274">
        <v>4218.92</v>
      </c>
    </row>
    <row r="657" spans="3:8" x14ac:dyDescent="0.2">
      <c r="C657" s="267">
        <v>45351</v>
      </c>
      <c r="D657" s="268" t="s">
        <v>13914</v>
      </c>
      <c r="E657" s="268" t="s">
        <v>13918</v>
      </c>
      <c r="F657" s="274">
        <v>2000</v>
      </c>
      <c r="G657" s="274" t="s">
        <v>13052</v>
      </c>
      <c r="H657" s="274">
        <v>2218.92</v>
      </c>
    </row>
    <row r="658" spans="3:8" x14ac:dyDescent="0.2">
      <c r="C658" s="267">
        <v>45353</v>
      </c>
      <c r="D658" s="268" t="s">
        <v>13919</v>
      </c>
      <c r="E658" s="268" t="s">
        <v>13920</v>
      </c>
      <c r="F658" s="274" t="s">
        <v>13052</v>
      </c>
      <c r="G658" s="274">
        <v>1599</v>
      </c>
      <c r="H658" s="274">
        <v>3817.92</v>
      </c>
    </row>
    <row r="659" spans="3:8" x14ac:dyDescent="0.2">
      <c r="C659" s="267">
        <v>45354</v>
      </c>
      <c r="D659" s="268" t="s">
        <v>13921</v>
      </c>
      <c r="E659" s="268" t="s">
        <v>13922</v>
      </c>
      <c r="F659" s="274">
        <v>934</v>
      </c>
      <c r="G659" s="274" t="s">
        <v>13052</v>
      </c>
      <c r="H659" s="274">
        <v>2883.92</v>
      </c>
    </row>
    <row r="660" spans="3:8" x14ac:dyDescent="0.2">
      <c r="C660" s="267">
        <v>45354</v>
      </c>
      <c r="D660" s="268" t="s">
        <v>13921</v>
      </c>
      <c r="E660" s="268" t="s">
        <v>13923</v>
      </c>
      <c r="F660" s="274">
        <v>2</v>
      </c>
      <c r="G660" s="274" t="s">
        <v>13052</v>
      </c>
      <c r="H660" s="274">
        <v>2881.92</v>
      </c>
    </row>
    <row r="661" spans="3:8" x14ac:dyDescent="0.2">
      <c r="C661" s="267">
        <v>45355</v>
      </c>
      <c r="D661" s="268" t="s">
        <v>13924</v>
      </c>
      <c r="E661" s="268" t="s">
        <v>13925</v>
      </c>
      <c r="F661" s="274" t="s">
        <v>13052</v>
      </c>
      <c r="G661" s="274">
        <v>898.95</v>
      </c>
      <c r="H661" s="274">
        <v>3780.87</v>
      </c>
    </row>
    <row r="662" spans="3:8" x14ac:dyDescent="0.2">
      <c r="C662" s="267">
        <v>45357</v>
      </c>
      <c r="D662" s="268" t="s">
        <v>13924</v>
      </c>
      <c r="E662" s="268" t="s">
        <v>13926</v>
      </c>
      <c r="F662" s="274" t="s">
        <v>13052</v>
      </c>
      <c r="G662" s="274">
        <v>2</v>
      </c>
      <c r="H662" s="274">
        <v>3782.87</v>
      </c>
    </row>
    <row r="663" spans="3:8" x14ac:dyDescent="0.2">
      <c r="C663" s="267">
        <v>45358</v>
      </c>
      <c r="D663" s="268" t="s">
        <v>13927</v>
      </c>
      <c r="E663" s="268" t="s">
        <v>13928</v>
      </c>
      <c r="F663" s="274" t="s">
        <v>13052</v>
      </c>
      <c r="G663" s="274">
        <v>723</v>
      </c>
      <c r="H663" s="274">
        <v>4505.87</v>
      </c>
    </row>
    <row r="664" spans="3:8" x14ac:dyDescent="0.2">
      <c r="C664" s="267">
        <v>45359</v>
      </c>
      <c r="D664" s="268" t="s">
        <v>13929</v>
      </c>
      <c r="E664" s="268" t="s">
        <v>13930</v>
      </c>
      <c r="F664" s="274">
        <v>50</v>
      </c>
      <c r="G664" s="274" t="s">
        <v>13052</v>
      </c>
      <c r="H664" s="274">
        <v>4455.87</v>
      </c>
    </row>
    <row r="665" spans="3:8" x14ac:dyDescent="0.2">
      <c r="C665" s="267">
        <v>45361</v>
      </c>
      <c r="D665" s="268" t="s">
        <v>13931</v>
      </c>
      <c r="E665" s="268" t="s">
        <v>13932</v>
      </c>
      <c r="F665" s="274">
        <v>1681</v>
      </c>
      <c r="G665" s="274" t="s">
        <v>13052</v>
      </c>
      <c r="H665" s="274">
        <v>2774.87</v>
      </c>
    </row>
    <row r="666" spans="3:8" x14ac:dyDescent="0.2">
      <c r="C666" s="267">
        <v>45362</v>
      </c>
      <c r="D666" s="268" t="s">
        <v>13933</v>
      </c>
      <c r="E666" s="268" t="s">
        <v>13934</v>
      </c>
      <c r="F666" s="274">
        <v>576.35</v>
      </c>
      <c r="G666" s="274" t="s">
        <v>13052</v>
      </c>
      <c r="H666" s="274">
        <v>2198.52</v>
      </c>
    </row>
    <row r="667" spans="3:8" x14ac:dyDescent="0.2">
      <c r="C667" s="267">
        <v>45362</v>
      </c>
      <c r="D667" s="268" t="s">
        <v>13933</v>
      </c>
      <c r="E667" s="268" t="s">
        <v>13935</v>
      </c>
      <c r="F667" s="274" t="s">
        <v>13052</v>
      </c>
      <c r="G667" s="274">
        <v>576</v>
      </c>
      <c r="H667" s="274">
        <v>2774.52</v>
      </c>
    </row>
    <row r="668" spans="3:8" x14ac:dyDescent="0.2">
      <c r="C668" s="267">
        <v>45362</v>
      </c>
      <c r="D668" s="268" t="s">
        <v>13933</v>
      </c>
      <c r="E668" s="268" t="s">
        <v>13936</v>
      </c>
      <c r="F668" s="274">
        <v>576.35</v>
      </c>
      <c r="G668" s="274" t="s">
        <v>13052</v>
      </c>
      <c r="H668" s="274">
        <v>2198.17</v>
      </c>
    </row>
    <row r="669" spans="3:8" x14ac:dyDescent="0.2">
      <c r="C669" s="267">
        <v>45362</v>
      </c>
      <c r="D669" s="268" t="s">
        <v>13933</v>
      </c>
      <c r="E669" s="268" t="s">
        <v>13937</v>
      </c>
      <c r="F669" s="274" t="s">
        <v>13052</v>
      </c>
      <c r="G669" s="274">
        <v>576</v>
      </c>
      <c r="H669" s="274">
        <v>2774.17</v>
      </c>
    </row>
    <row r="670" spans="3:8" x14ac:dyDescent="0.2">
      <c r="C670" s="267">
        <v>45362</v>
      </c>
      <c r="D670" s="268" t="s">
        <v>13933</v>
      </c>
      <c r="E670" s="268" t="s">
        <v>13938</v>
      </c>
      <c r="F670" s="274" t="s">
        <v>13052</v>
      </c>
      <c r="G670" s="274">
        <v>1494.82</v>
      </c>
      <c r="H670" s="274">
        <v>4268.99</v>
      </c>
    </row>
    <row r="671" spans="3:8" x14ac:dyDescent="0.2">
      <c r="C671" s="267">
        <v>45362</v>
      </c>
      <c r="D671" s="268" t="s">
        <v>13933</v>
      </c>
      <c r="E671" s="268" t="s">
        <v>13939</v>
      </c>
      <c r="F671" s="274" t="s">
        <v>13052</v>
      </c>
      <c r="G671" s="274">
        <v>300</v>
      </c>
      <c r="H671" s="274">
        <v>4568.99</v>
      </c>
    </row>
    <row r="672" spans="3:8" x14ac:dyDescent="0.2">
      <c r="C672" s="267">
        <v>45362</v>
      </c>
      <c r="D672" s="268" t="s">
        <v>13933</v>
      </c>
      <c r="E672" s="268" t="s">
        <v>13940</v>
      </c>
      <c r="F672" s="274">
        <v>584.16999999999996</v>
      </c>
      <c r="G672" s="274" t="s">
        <v>13052</v>
      </c>
      <c r="H672" s="274">
        <v>3984.82</v>
      </c>
    </row>
    <row r="673" spans="3:8" x14ac:dyDescent="0.2">
      <c r="C673" s="267">
        <v>45362</v>
      </c>
      <c r="D673" s="268" t="s">
        <v>13933</v>
      </c>
      <c r="E673" s="268" t="s">
        <v>13941</v>
      </c>
      <c r="F673" s="274" t="s">
        <v>13052</v>
      </c>
      <c r="G673" s="274">
        <v>584</v>
      </c>
      <c r="H673" s="274">
        <v>4568.82</v>
      </c>
    </row>
    <row r="674" spans="3:8" x14ac:dyDescent="0.2">
      <c r="C674" s="267">
        <v>45363</v>
      </c>
      <c r="D674" s="268" t="s">
        <v>13942</v>
      </c>
      <c r="E674" s="268" t="s">
        <v>13943</v>
      </c>
      <c r="F674" s="274">
        <v>576.35</v>
      </c>
      <c r="G674" s="274" t="s">
        <v>13052</v>
      </c>
      <c r="H674" s="274">
        <v>3992.47</v>
      </c>
    </row>
    <row r="675" spans="3:8" x14ac:dyDescent="0.2">
      <c r="C675" s="267">
        <v>45363</v>
      </c>
      <c r="D675" s="268" t="s">
        <v>13942</v>
      </c>
      <c r="E675" s="268" t="s">
        <v>13944</v>
      </c>
      <c r="F675" s="274">
        <v>502.7</v>
      </c>
      <c r="G675" s="274" t="s">
        <v>13052</v>
      </c>
      <c r="H675" s="274">
        <v>3489.77</v>
      </c>
    </row>
    <row r="676" spans="3:8" x14ac:dyDescent="0.2">
      <c r="C676" s="267">
        <v>45365</v>
      </c>
      <c r="D676" s="268" t="s">
        <v>13945</v>
      </c>
      <c r="E676" s="268" t="s">
        <v>13946</v>
      </c>
      <c r="F676" s="274">
        <v>179</v>
      </c>
      <c r="G676" s="274" t="s">
        <v>13052</v>
      </c>
      <c r="H676" s="274">
        <v>3310.77</v>
      </c>
    </row>
    <row r="677" spans="3:8" x14ac:dyDescent="0.2">
      <c r="C677" s="267">
        <v>45365</v>
      </c>
      <c r="D677" s="268" t="s">
        <v>13931</v>
      </c>
      <c r="E677" s="268" t="s">
        <v>13947</v>
      </c>
      <c r="F677" s="274" t="s">
        <v>13052</v>
      </c>
      <c r="G677" s="274">
        <v>2</v>
      </c>
      <c r="H677" s="274">
        <v>3312.77</v>
      </c>
    </row>
    <row r="678" spans="3:8" x14ac:dyDescent="0.2">
      <c r="C678" s="267">
        <v>45365</v>
      </c>
      <c r="D678" s="268" t="s">
        <v>13945</v>
      </c>
      <c r="E678" s="268" t="s">
        <v>13948</v>
      </c>
      <c r="F678" s="274" t="s">
        <v>13052</v>
      </c>
      <c r="G678" s="274">
        <v>165</v>
      </c>
      <c r="H678" s="274">
        <v>3477.77</v>
      </c>
    </row>
    <row r="679" spans="3:8" x14ac:dyDescent="0.2">
      <c r="C679" s="267">
        <v>45365</v>
      </c>
      <c r="D679" s="268" t="s">
        <v>13945</v>
      </c>
      <c r="E679" s="268" t="s">
        <v>13949</v>
      </c>
      <c r="F679" s="274" t="s">
        <v>13052</v>
      </c>
      <c r="G679" s="274">
        <v>2000</v>
      </c>
      <c r="H679" s="274">
        <v>5477.77</v>
      </c>
    </row>
    <row r="680" spans="3:8" x14ac:dyDescent="0.2">
      <c r="C680" s="267">
        <v>45370</v>
      </c>
      <c r="D680" s="268" t="s">
        <v>13950</v>
      </c>
      <c r="E680" s="268" t="s">
        <v>13951</v>
      </c>
      <c r="F680" s="274" t="s">
        <v>13052</v>
      </c>
      <c r="G680" s="274">
        <v>405</v>
      </c>
      <c r="H680" s="274">
        <v>5882.77</v>
      </c>
    </row>
    <row r="681" spans="3:8" x14ac:dyDescent="0.2">
      <c r="C681" s="267">
        <v>45370</v>
      </c>
      <c r="D681" s="268" t="s">
        <v>13950</v>
      </c>
      <c r="E681" s="268" t="s">
        <v>13952</v>
      </c>
      <c r="F681" s="274" t="s">
        <v>13052</v>
      </c>
      <c r="G681" s="274">
        <v>460</v>
      </c>
      <c r="H681" s="274">
        <v>6342.77</v>
      </c>
    </row>
    <row r="682" spans="3:8" x14ac:dyDescent="0.2">
      <c r="C682" s="267">
        <v>45374</v>
      </c>
      <c r="D682" s="268" t="s">
        <v>13953</v>
      </c>
      <c r="E682" s="268" t="s">
        <v>13954</v>
      </c>
      <c r="F682" s="274" t="s">
        <v>13052</v>
      </c>
      <c r="G682" s="274">
        <v>81</v>
      </c>
      <c r="H682" s="274">
        <v>6423.77</v>
      </c>
    </row>
    <row r="683" spans="3:8" x14ac:dyDescent="0.2">
      <c r="C683" s="267">
        <v>45374</v>
      </c>
      <c r="D683" s="268" t="s">
        <v>13955</v>
      </c>
      <c r="E683" s="268" t="s">
        <v>13956</v>
      </c>
      <c r="F683" s="274" t="s">
        <v>13052</v>
      </c>
      <c r="G683" s="274">
        <v>283</v>
      </c>
      <c r="H683" s="274">
        <v>6706.77</v>
      </c>
    </row>
    <row r="684" spans="3:8" x14ac:dyDescent="0.2">
      <c r="C684" s="267">
        <v>45378</v>
      </c>
      <c r="D684" s="268" t="s">
        <v>13957</v>
      </c>
      <c r="E684" s="268" t="s">
        <v>13958</v>
      </c>
      <c r="F684" s="274" t="s">
        <v>13052</v>
      </c>
      <c r="G684" s="274">
        <v>3731</v>
      </c>
      <c r="H684" s="274">
        <v>10437.77</v>
      </c>
    </row>
    <row r="685" spans="3:8" x14ac:dyDescent="0.2">
      <c r="C685" s="267">
        <v>45381</v>
      </c>
      <c r="D685" s="268" t="s">
        <v>13959</v>
      </c>
      <c r="E685" s="268" t="s">
        <v>13960</v>
      </c>
      <c r="F685" s="274" t="s">
        <v>13052</v>
      </c>
      <c r="G685" s="274">
        <v>3394.92</v>
      </c>
      <c r="H685" s="274">
        <v>13832.69</v>
      </c>
    </row>
    <row r="686" spans="3:8" x14ac:dyDescent="0.2">
      <c r="C686" s="267">
        <v>45381</v>
      </c>
      <c r="D686" s="268" t="s">
        <v>13959</v>
      </c>
      <c r="E686" s="268" t="s">
        <v>13961</v>
      </c>
      <c r="F686" s="274" t="s">
        <v>13052</v>
      </c>
      <c r="G686" s="274">
        <v>7364.44</v>
      </c>
      <c r="H686" s="274">
        <v>21197.13</v>
      </c>
    </row>
    <row r="687" spans="3:8" x14ac:dyDescent="0.2">
      <c r="C687" s="267">
        <v>45381</v>
      </c>
      <c r="D687" s="268" t="s">
        <v>13959</v>
      </c>
      <c r="E687" s="268" t="s">
        <v>13962</v>
      </c>
      <c r="F687" s="274">
        <v>10442.15</v>
      </c>
      <c r="G687" s="274" t="s">
        <v>13052</v>
      </c>
      <c r="H687" s="274">
        <v>10754.98</v>
      </c>
    </row>
    <row r="688" spans="3:8" x14ac:dyDescent="0.2">
      <c r="C688" s="267">
        <v>45382</v>
      </c>
      <c r="D688" s="268" t="s">
        <v>13963</v>
      </c>
      <c r="E688" s="268" t="s">
        <v>13964</v>
      </c>
      <c r="F688" s="274">
        <v>2</v>
      </c>
      <c r="G688" s="274" t="s">
        <v>13052</v>
      </c>
      <c r="H688" s="274">
        <v>10752.98</v>
      </c>
    </row>
    <row r="689" spans="3:8" x14ac:dyDescent="0.2">
      <c r="C689" s="267">
        <v>45384</v>
      </c>
      <c r="D689" s="268" t="s">
        <v>13965</v>
      </c>
      <c r="E689" s="268" t="s">
        <v>13966</v>
      </c>
      <c r="F689" s="274" t="s">
        <v>13052</v>
      </c>
      <c r="G689" s="274">
        <v>899</v>
      </c>
      <c r="H689" s="274">
        <v>11651.98</v>
      </c>
    </row>
    <row r="690" spans="3:8" x14ac:dyDescent="0.2">
      <c r="C690" s="267">
        <v>45384</v>
      </c>
      <c r="D690" s="268" t="s">
        <v>13965</v>
      </c>
      <c r="E690" s="268" t="s">
        <v>13967</v>
      </c>
      <c r="F690" s="274" t="s">
        <v>13052</v>
      </c>
      <c r="G690" s="274">
        <v>899</v>
      </c>
      <c r="H690" s="274">
        <v>12550.98</v>
      </c>
    </row>
    <row r="691" spans="3:8" x14ac:dyDescent="0.2">
      <c r="C691" s="267">
        <v>45384</v>
      </c>
      <c r="D691" s="268" t="s">
        <v>13965</v>
      </c>
      <c r="E691" s="268" t="s">
        <v>13968</v>
      </c>
      <c r="F691" s="274" t="s">
        <v>13052</v>
      </c>
      <c r="G691" s="274">
        <v>899</v>
      </c>
      <c r="H691" s="274">
        <v>13449.98</v>
      </c>
    </row>
    <row r="692" spans="3:8" x14ac:dyDescent="0.2">
      <c r="C692" s="267">
        <v>45385</v>
      </c>
      <c r="D692" s="268" t="s">
        <v>13969</v>
      </c>
      <c r="E692" s="268" t="s">
        <v>13970</v>
      </c>
      <c r="F692" s="274">
        <v>2697</v>
      </c>
      <c r="G692" s="274" t="s">
        <v>13052</v>
      </c>
      <c r="H692" s="274">
        <v>10752.98</v>
      </c>
    </row>
    <row r="693" spans="3:8" x14ac:dyDescent="0.2">
      <c r="C693" s="267">
        <v>45390</v>
      </c>
      <c r="D693" s="268" t="s">
        <v>13971</v>
      </c>
      <c r="E693" s="268" t="s">
        <v>13972</v>
      </c>
      <c r="F693" s="274">
        <v>1198</v>
      </c>
      <c r="G693" s="274" t="s">
        <v>13052</v>
      </c>
      <c r="H693" s="274">
        <v>9554.98</v>
      </c>
    </row>
    <row r="694" spans="3:8" x14ac:dyDescent="0.2">
      <c r="C694" s="267">
        <v>45390</v>
      </c>
      <c r="D694" s="268" t="s">
        <v>13973</v>
      </c>
      <c r="E694" s="268" t="s">
        <v>13974</v>
      </c>
      <c r="F694" s="274">
        <v>50</v>
      </c>
      <c r="G694" s="274" t="s">
        <v>13052</v>
      </c>
      <c r="H694" s="274">
        <v>9504.98</v>
      </c>
    </row>
    <row r="695" spans="3:8" x14ac:dyDescent="0.2">
      <c r="C695" s="267">
        <v>45391</v>
      </c>
      <c r="D695" s="268" t="s">
        <v>13973</v>
      </c>
      <c r="E695" s="268" t="s">
        <v>13975</v>
      </c>
      <c r="F695" s="274" t="s">
        <v>13052</v>
      </c>
      <c r="G695" s="274">
        <v>1</v>
      </c>
      <c r="H695" s="274">
        <v>9505.98</v>
      </c>
    </row>
    <row r="696" spans="3:8" x14ac:dyDescent="0.2">
      <c r="C696" s="267">
        <v>45391</v>
      </c>
      <c r="D696" s="268" t="s">
        <v>13976</v>
      </c>
      <c r="E696" s="268" t="s">
        <v>13977</v>
      </c>
      <c r="F696" s="274" t="s">
        <v>13052</v>
      </c>
      <c r="G696" s="274">
        <v>50</v>
      </c>
      <c r="H696" s="274">
        <v>9555.98</v>
      </c>
    </row>
    <row r="697" spans="3:8" x14ac:dyDescent="0.2">
      <c r="C697" s="267">
        <v>45392</v>
      </c>
      <c r="D697" s="268" t="s">
        <v>13978</v>
      </c>
      <c r="E697" s="268" t="s">
        <v>13979</v>
      </c>
      <c r="F697" s="274" t="s">
        <v>13052</v>
      </c>
      <c r="G697" s="274">
        <v>2</v>
      </c>
      <c r="H697" s="274">
        <v>9557.98</v>
      </c>
    </row>
    <row r="698" spans="3:8" x14ac:dyDescent="0.2">
      <c r="C698" s="267">
        <v>45393</v>
      </c>
      <c r="D698" s="268" t="s">
        <v>13980</v>
      </c>
      <c r="E698" s="268" t="s">
        <v>13981</v>
      </c>
      <c r="F698" s="274" t="s">
        <v>13052</v>
      </c>
      <c r="G698" s="274">
        <v>30249</v>
      </c>
      <c r="H698" s="274">
        <v>39806.980000000003</v>
      </c>
    </row>
    <row r="699" spans="3:8" x14ac:dyDescent="0.2">
      <c r="C699" s="267">
        <v>45396</v>
      </c>
      <c r="D699" s="268" t="s">
        <v>13982</v>
      </c>
      <c r="E699" s="268" t="s">
        <v>13983</v>
      </c>
      <c r="F699" s="274">
        <v>179</v>
      </c>
      <c r="G699" s="274" t="s">
        <v>13052</v>
      </c>
      <c r="H699" s="274">
        <v>39627.980000000003</v>
      </c>
    </row>
    <row r="700" spans="3:8" x14ac:dyDescent="0.2">
      <c r="C700" s="267">
        <v>45396</v>
      </c>
      <c r="D700" s="268" t="s">
        <v>13982</v>
      </c>
      <c r="E700" s="268" t="s">
        <v>13984</v>
      </c>
      <c r="F700" s="274" t="s">
        <v>13052</v>
      </c>
      <c r="G700" s="274">
        <v>26000</v>
      </c>
      <c r="H700" s="274">
        <v>65627.98</v>
      </c>
    </row>
    <row r="701" spans="3:8" x14ac:dyDescent="0.2">
      <c r="C701" s="267">
        <v>45396</v>
      </c>
      <c r="D701" s="268" t="s">
        <v>13982</v>
      </c>
      <c r="E701" s="268" t="s">
        <v>13985</v>
      </c>
      <c r="F701" s="274">
        <v>63900</v>
      </c>
      <c r="G701" s="274" t="s">
        <v>13052</v>
      </c>
      <c r="H701" s="274">
        <v>1727.98</v>
      </c>
    </row>
    <row r="702" spans="3:8" x14ac:dyDescent="0.2">
      <c r="C702" s="267">
        <v>45397</v>
      </c>
      <c r="D702" s="268" t="s">
        <v>13986</v>
      </c>
      <c r="E702" s="268" t="s">
        <v>13987</v>
      </c>
      <c r="F702" s="274">
        <v>5</v>
      </c>
      <c r="G702" s="274" t="s">
        <v>13052</v>
      </c>
      <c r="H702" s="274">
        <v>1722.98</v>
      </c>
    </row>
    <row r="703" spans="3:8" x14ac:dyDescent="0.2">
      <c r="C703" s="267">
        <v>45397</v>
      </c>
      <c r="D703" s="268" t="s">
        <v>13986</v>
      </c>
      <c r="E703" s="268" t="s">
        <v>13988</v>
      </c>
      <c r="F703" s="274" t="s">
        <v>13052</v>
      </c>
      <c r="G703" s="274">
        <v>5</v>
      </c>
      <c r="H703" s="274">
        <v>1727.98</v>
      </c>
    </row>
    <row r="704" spans="3:8" x14ac:dyDescent="0.2">
      <c r="C704" s="267">
        <v>45397</v>
      </c>
      <c r="D704" s="268" t="s">
        <v>13989</v>
      </c>
      <c r="E704" s="268" t="s">
        <v>13990</v>
      </c>
      <c r="F704" s="274">
        <v>340</v>
      </c>
      <c r="G704" s="274" t="s">
        <v>13052</v>
      </c>
      <c r="H704" s="274">
        <v>1387.98</v>
      </c>
    </row>
    <row r="705" spans="3:8" x14ac:dyDescent="0.2">
      <c r="C705" s="267">
        <v>45399</v>
      </c>
      <c r="D705" s="268" t="s">
        <v>13991</v>
      </c>
      <c r="E705" s="268" t="s">
        <v>13992</v>
      </c>
      <c r="F705" s="274" t="s">
        <v>13052</v>
      </c>
      <c r="G705" s="274">
        <v>950</v>
      </c>
      <c r="H705" s="274">
        <v>2337.98</v>
      </c>
    </row>
    <row r="706" spans="3:8" x14ac:dyDescent="0.2">
      <c r="C706" s="267">
        <v>45399</v>
      </c>
      <c r="D706" s="268" t="s">
        <v>13991</v>
      </c>
      <c r="E706" s="268" t="s">
        <v>13993</v>
      </c>
      <c r="F706" s="274">
        <v>950</v>
      </c>
      <c r="G706" s="274" t="s">
        <v>13052</v>
      </c>
      <c r="H706" s="274">
        <v>1387.98</v>
      </c>
    </row>
    <row r="707" spans="3:8" x14ac:dyDescent="0.2">
      <c r="C707" s="267">
        <v>45399</v>
      </c>
      <c r="D707" s="268" t="s">
        <v>13991</v>
      </c>
      <c r="E707" s="268" t="s">
        <v>13994</v>
      </c>
      <c r="F707" s="274" t="s">
        <v>13052</v>
      </c>
      <c r="G707" s="274">
        <v>34</v>
      </c>
      <c r="H707" s="274">
        <v>1421.98</v>
      </c>
    </row>
    <row r="708" spans="3:8" x14ac:dyDescent="0.2">
      <c r="C708" s="267">
        <v>45400</v>
      </c>
      <c r="D708" s="268" t="s">
        <v>13995</v>
      </c>
      <c r="E708" s="268" t="s">
        <v>13996</v>
      </c>
      <c r="F708" s="274" t="s">
        <v>13052</v>
      </c>
      <c r="G708" s="274">
        <v>408</v>
      </c>
      <c r="H708" s="274">
        <v>1829.98</v>
      </c>
    </row>
    <row r="709" spans="3:8" x14ac:dyDescent="0.2">
      <c r="C709" s="267">
        <v>45401</v>
      </c>
      <c r="D709" s="268" t="s">
        <v>13997</v>
      </c>
      <c r="E709" s="268" t="s">
        <v>13998</v>
      </c>
      <c r="F709" s="274">
        <v>1122</v>
      </c>
      <c r="G709" s="274" t="s">
        <v>13052</v>
      </c>
      <c r="H709" s="274">
        <v>707.98</v>
      </c>
    </row>
    <row r="710" spans="3:8" x14ac:dyDescent="0.2">
      <c r="C710" s="267">
        <v>45402</v>
      </c>
      <c r="D710" s="268" t="s">
        <v>13999</v>
      </c>
      <c r="E710" s="268" t="s">
        <v>14000</v>
      </c>
      <c r="F710" s="274" t="s">
        <v>13052</v>
      </c>
      <c r="G710" s="274">
        <v>68</v>
      </c>
      <c r="H710" s="274">
        <v>775.98</v>
      </c>
    </row>
    <row r="711" spans="3:8" x14ac:dyDescent="0.2">
      <c r="C711" s="267">
        <v>45402</v>
      </c>
      <c r="D711" s="268" t="s">
        <v>13999</v>
      </c>
      <c r="E711" s="268" t="s">
        <v>14001</v>
      </c>
      <c r="F711" s="274">
        <v>407</v>
      </c>
      <c r="G711" s="274" t="s">
        <v>13052</v>
      </c>
      <c r="H711" s="274">
        <v>368.98</v>
      </c>
    </row>
    <row r="712" spans="3:8" x14ac:dyDescent="0.2">
      <c r="C712" s="267">
        <v>45410</v>
      </c>
      <c r="D712" s="268" t="s">
        <v>14002</v>
      </c>
      <c r="E712" s="268" t="s">
        <v>14003</v>
      </c>
      <c r="F712" s="274" t="s">
        <v>13052</v>
      </c>
      <c r="G712" s="274">
        <v>1122</v>
      </c>
      <c r="H712" s="274">
        <v>1490.98</v>
      </c>
    </row>
    <row r="713" spans="3:8" x14ac:dyDescent="0.2">
      <c r="C713" s="267">
        <v>45410</v>
      </c>
      <c r="D713" s="268" t="s">
        <v>14002</v>
      </c>
      <c r="E713" s="268" t="s">
        <v>14004</v>
      </c>
      <c r="F713" s="274">
        <v>408</v>
      </c>
      <c r="G713" s="274" t="s">
        <v>13052</v>
      </c>
      <c r="H713" s="274">
        <v>1082.98</v>
      </c>
    </row>
    <row r="714" spans="3:8" x14ac:dyDescent="0.2">
      <c r="C714" s="267">
        <v>45412</v>
      </c>
      <c r="D714" s="268" t="s">
        <v>14005</v>
      </c>
      <c r="E714" s="268" t="s">
        <v>14006</v>
      </c>
      <c r="F714" s="274">
        <v>1080</v>
      </c>
      <c r="G714" s="274" t="s">
        <v>13052</v>
      </c>
      <c r="H714" s="274">
        <v>2.98</v>
      </c>
    </row>
    <row r="715" spans="3:8" x14ac:dyDescent="0.2">
      <c r="C715" s="267">
        <v>45417</v>
      </c>
      <c r="D715" s="268" t="s">
        <v>14007</v>
      </c>
      <c r="E715" s="268" t="s">
        <v>14008</v>
      </c>
      <c r="F715" s="274" t="s">
        <v>13052</v>
      </c>
      <c r="G715" s="274">
        <v>1080</v>
      </c>
      <c r="H715" s="274">
        <v>1082.98</v>
      </c>
    </row>
    <row r="716" spans="3:8" x14ac:dyDescent="0.2">
      <c r="C716" s="267">
        <v>45417</v>
      </c>
      <c r="D716" s="268" t="s">
        <v>14007</v>
      </c>
      <c r="E716" s="268" t="s">
        <v>14009</v>
      </c>
      <c r="F716" s="274" t="s">
        <v>13052</v>
      </c>
      <c r="G716" s="274">
        <v>407</v>
      </c>
      <c r="H716" s="274">
        <v>1489.98</v>
      </c>
    </row>
    <row r="717" spans="3:8" x14ac:dyDescent="0.2">
      <c r="C717" s="267">
        <v>45422</v>
      </c>
      <c r="D717" s="268" t="s">
        <v>14010</v>
      </c>
      <c r="E717" s="268" t="s">
        <v>14011</v>
      </c>
      <c r="F717" s="274">
        <v>295</v>
      </c>
      <c r="G717" s="274" t="s">
        <v>13052</v>
      </c>
      <c r="H717" s="274">
        <v>1194.98</v>
      </c>
    </row>
    <row r="718" spans="3:8" x14ac:dyDescent="0.2">
      <c r="C718" s="267">
        <v>45426</v>
      </c>
      <c r="D718" s="268" t="s">
        <v>14012</v>
      </c>
      <c r="E718" s="268" t="s">
        <v>14013</v>
      </c>
      <c r="F718" s="274">
        <v>179</v>
      </c>
      <c r="G718" s="274" t="s">
        <v>13052</v>
      </c>
      <c r="H718" s="274">
        <v>1015.98</v>
      </c>
    </row>
    <row r="719" spans="3:8" x14ac:dyDescent="0.2">
      <c r="C719" s="267">
        <v>45426</v>
      </c>
      <c r="D719" s="268" t="s">
        <v>14014</v>
      </c>
      <c r="E719" s="268" t="s">
        <v>14015</v>
      </c>
      <c r="F719" s="274">
        <v>2</v>
      </c>
      <c r="G719" s="274" t="s">
        <v>13052</v>
      </c>
      <c r="H719" s="274">
        <v>1013.98</v>
      </c>
    </row>
    <row r="720" spans="3:8" x14ac:dyDescent="0.2">
      <c r="C720" s="267">
        <v>45431</v>
      </c>
      <c r="D720" s="268" t="s">
        <v>14016</v>
      </c>
      <c r="E720" s="268" t="s">
        <v>14017</v>
      </c>
      <c r="F720" s="274">
        <v>2</v>
      </c>
      <c r="G720" s="274" t="s">
        <v>13052</v>
      </c>
      <c r="H720" s="274">
        <v>1011.98</v>
      </c>
    </row>
    <row r="721" spans="3:8" x14ac:dyDescent="0.2">
      <c r="C721" s="267">
        <v>45433</v>
      </c>
      <c r="D721" s="268" t="s">
        <v>14018</v>
      </c>
      <c r="E721" s="268" t="s">
        <v>14019</v>
      </c>
      <c r="F721" s="274">
        <v>2</v>
      </c>
      <c r="G721" s="274" t="s">
        <v>13052</v>
      </c>
      <c r="H721" s="274">
        <v>1009.98</v>
      </c>
    </row>
    <row r="722" spans="3:8" x14ac:dyDescent="0.2">
      <c r="C722" s="267">
        <v>45436</v>
      </c>
      <c r="D722" s="268" t="s">
        <v>14020</v>
      </c>
      <c r="E722" s="268" t="s">
        <v>14021</v>
      </c>
      <c r="F722" s="274" t="s">
        <v>13052</v>
      </c>
      <c r="G722" s="274">
        <v>2</v>
      </c>
      <c r="H722" s="274">
        <v>1011.98</v>
      </c>
    </row>
    <row r="723" spans="3:8" x14ac:dyDescent="0.2">
      <c r="C723" s="267">
        <v>45436</v>
      </c>
      <c r="D723" s="268" t="s">
        <v>14020</v>
      </c>
      <c r="E723" s="268" t="s">
        <v>14022</v>
      </c>
      <c r="F723" s="274" t="s">
        <v>13052</v>
      </c>
      <c r="G723" s="274">
        <v>2</v>
      </c>
      <c r="H723" s="274">
        <v>1013.98</v>
      </c>
    </row>
    <row r="724" spans="3:8" x14ac:dyDescent="0.2">
      <c r="C724" s="267">
        <v>45436</v>
      </c>
      <c r="D724" s="268" t="s">
        <v>14020</v>
      </c>
      <c r="E724" s="268" t="s">
        <v>14022</v>
      </c>
      <c r="F724" s="274" t="s">
        <v>13052</v>
      </c>
      <c r="G724" s="274">
        <v>2</v>
      </c>
      <c r="H724" s="274">
        <v>1015.98</v>
      </c>
    </row>
    <row r="725" spans="3:8" x14ac:dyDescent="0.2">
      <c r="C725" s="267">
        <v>45443</v>
      </c>
      <c r="D725" s="268" t="s">
        <v>14023</v>
      </c>
      <c r="E725" s="268" t="s">
        <v>14024</v>
      </c>
      <c r="F725" s="274">
        <v>273.29000000000002</v>
      </c>
      <c r="G725" s="274" t="s">
        <v>13052</v>
      </c>
      <c r="H725" s="274">
        <v>742.69</v>
      </c>
    </row>
    <row r="726" spans="3:8" x14ac:dyDescent="0.2">
      <c r="C726" s="267">
        <v>45445</v>
      </c>
      <c r="D726" s="268" t="s">
        <v>14025</v>
      </c>
      <c r="E726" s="268" t="s">
        <v>14026</v>
      </c>
      <c r="F726" s="274">
        <v>135</v>
      </c>
      <c r="G726" s="274" t="s">
        <v>13052</v>
      </c>
      <c r="H726" s="274">
        <v>607.69000000000005</v>
      </c>
    </row>
    <row r="727" spans="3:8" x14ac:dyDescent="0.2">
      <c r="C727" s="267">
        <v>45446</v>
      </c>
      <c r="D727" s="268" t="s">
        <v>14027</v>
      </c>
      <c r="E727" s="268" t="s">
        <v>14028</v>
      </c>
      <c r="F727" s="274">
        <v>133</v>
      </c>
      <c r="G727" s="274" t="s">
        <v>13052</v>
      </c>
      <c r="H727" s="274">
        <v>474.69</v>
      </c>
    </row>
    <row r="728" spans="3:8" x14ac:dyDescent="0.2">
      <c r="C728" s="267">
        <v>45447</v>
      </c>
      <c r="D728" s="268" t="s">
        <v>14029</v>
      </c>
      <c r="E728" s="268" t="s">
        <v>14030</v>
      </c>
      <c r="F728" s="274">
        <v>100</v>
      </c>
      <c r="G728" s="274" t="s">
        <v>13052</v>
      </c>
      <c r="H728" s="274">
        <v>374.69</v>
      </c>
    </row>
    <row r="729" spans="3:8" x14ac:dyDescent="0.2">
      <c r="C729" s="267">
        <v>45447</v>
      </c>
      <c r="D729" s="268" t="s">
        <v>14029</v>
      </c>
      <c r="E729" s="268" t="s">
        <v>14031</v>
      </c>
      <c r="F729" s="274">
        <v>1</v>
      </c>
      <c r="G729" s="274" t="s">
        <v>13052</v>
      </c>
      <c r="H729" s="274">
        <v>373.69</v>
      </c>
    </row>
    <row r="730" spans="3:8" x14ac:dyDescent="0.2">
      <c r="C730" s="267">
        <v>45447</v>
      </c>
      <c r="D730" s="268" t="s">
        <v>14029</v>
      </c>
      <c r="E730" s="268" t="s">
        <v>14032</v>
      </c>
      <c r="F730" s="274" t="s">
        <v>13052</v>
      </c>
      <c r="G730" s="274">
        <v>1</v>
      </c>
      <c r="H730" s="274">
        <v>374.69</v>
      </c>
    </row>
    <row r="731" spans="3:8" x14ac:dyDescent="0.2">
      <c r="C731" s="267">
        <v>45447</v>
      </c>
      <c r="D731" s="268" t="s">
        <v>14033</v>
      </c>
      <c r="E731" s="268" t="s">
        <v>14034</v>
      </c>
      <c r="F731" s="274">
        <v>120</v>
      </c>
      <c r="G731" s="274" t="s">
        <v>13052</v>
      </c>
      <c r="H731" s="274">
        <v>254.69</v>
      </c>
    </row>
    <row r="732" spans="3:8" x14ac:dyDescent="0.2">
      <c r="C732" s="267">
        <v>45448</v>
      </c>
      <c r="D732" s="268" t="s">
        <v>14033</v>
      </c>
      <c r="E732" s="268" t="s">
        <v>14035</v>
      </c>
      <c r="F732" s="274" t="s">
        <v>13052</v>
      </c>
      <c r="G732" s="274">
        <v>501</v>
      </c>
      <c r="H732" s="274">
        <v>755.69</v>
      </c>
    </row>
    <row r="733" spans="3:8" x14ac:dyDescent="0.2">
      <c r="C733" s="267">
        <v>45449</v>
      </c>
      <c r="D733" s="268" t="s">
        <v>14036</v>
      </c>
      <c r="E733" s="268" t="s">
        <v>14037</v>
      </c>
      <c r="F733" s="274">
        <v>754.94</v>
      </c>
      <c r="G733" s="274" t="s">
        <v>13052</v>
      </c>
      <c r="H733" s="274">
        <v>0.75</v>
      </c>
    </row>
    <row r="734" spans="3:8" x14ac:dyDescent="0.2">
      <c r="C734" s="267">
        <v>45451</v>
      </c>
      <c r="D734" s="268" t="s">
        <v>14038</v>
      </c>
      <c r="E734" s="268" t="s">
        <v>14039</v>
      </c>
      <c r="F734" s="274" t="s">
        <v>13052</v>
      </c>
      <c r="G734" s="274">
        <v>120</v>
      </c>
      <c r="H734" s="274">
        <v>120.75</v>
      </c>
    </row>
    <row r="735" spans="3:8" x14ac:dyDescent="0.2">
      <c r="C735" s="267">
        <v>45453</v>
      </c>
      <c r="D735" s="268" t="s">
        <v>14040</v>
      </c>
      <c r="E735" s="268" t="s">
        <v>14041</v>
      </c>
      <c r="F735" s="274">
        <v>119</v>
      </c>
      <c r="G735" s="274" t="s">
        <v>13052</v>
      </c>
      <c r="H735" s="274">
        <v>1.75</v>
      </c>
    </row>
    <row r="736" spans="3:8" x14ac:dyDescent="0.2">
      <c r="C736" s="267">
        <v>45456</v>
      </c>
      <c r="D736" s="268" t="s">
        <v>14042</v>
      </c>
      <c r="E736" s="268" t="s">
        <v>14043</v>
      </c>
      <c r="F736" s="274" t="s">
        <v>13052</v>
      </c>
      <c r="G736" s="274">
        <v>500</v>
      </c>
      <c r="H736" s="274">
        <v>501.75</v>
      </c>
    </row>
    <row r="737" spans="3:8" x14ac:dyDescent="0.2">
      <c r="C737" s="267">
        <v>45456</v>
      </c>
      <c r="D737" s="268" t="s">
        <v>14042</v>
      </c>
      <c r="E737" s="268" t="s">
        <v>14044</v>
      </c>
      <c r="F737" s="274">
        <v>245</v>
      </c>
      <c r="G737" s="274" t="s">
        <v>13052</v>
      </c>
      <c r="H737" s="274">
        <v>256.75</v>
      </c>
    </row>
    <row r="738" spans="3:8" x14ac:dyDescent="0.2">
      <c r="C738" s="267">
        <v>45457</v>
      </c>
      <c r="D738" s="268" t="s">
        <v>14045</v>
      </c>
      <c r="E738" s="268" t="s">
        <v>14046</v>
      </c>
      <c r="F738" s="274">
        <v>179</v>
      </c>
      <c r="G738" s="274" t="s">
        <v>13052</v>
      </c>
      <c r="H738" s="274">
        <v>77.75</v>
      </c>
    </row>
    <row r="739" spans="3:8" x14ac:dyDescent="0.2">
      <c r="C739" s="267">
        <v>45457</v>
      </c>
      <c r="D739" s="268" t="s">
        <v>14045</v>
      </c>
      <c r="E739" s="268" t="s">
        <v>14047</v>
      </c>
      <c r="F739" s="274" t="s">
        <v>13052</v>
      </c>
      <c r="G739" s="274">
        <v>1600</v>
      </c>
      <c r="H739" s="274">
        <v>1677.75</v>
      </c>
    </row>
    <row r="740" spans="3:8" x14ac:dyDescent="0.2">
      <c r="C740" s="267">
        <v>45457</v>
      </c>
      <c r="D740" s="268" t="s">
        <v>14045</v>
      </c>
      <c r="E740" s="268" t="s">
        <v>14048</v>
      </c>
      <c r="F740" s="274" t="s">
        <v>13052</v>
      </c>
      <c r="G740" s="274">
        <v>130</v>
      </c>
      <c r="H740" s="274">
        <v>1807.75</v>
      </c>
    </row>
    <row r="741" spans="3:8" x14ac:dyDescent="0.2">
      <c r="C741" s="267">
        <v>45457</v>
      </c>
      <c r="D741" s="268" t="s">
        <v>14045</v>
      </c>
      <c r="E741" s="268" t="s">
        <v>14049</v>
      </c>
      <c r="F741" s="274">
        <v>1799</v>
      </c>
      <c r="G741" s="274" t="s">
        <v>13052</v>
      </c>
      <c r="H741" s="274">
        <v>8.75</v>
      </c>
    </row>
    <row r="742" spans="3:8" x14ac:dyDescent="0.2">
      <c r="C742" s="267">
        <v>45463</v>
      </c>
      <c r="D742" s="268" t="s">
        <v>14050</v>
      </c>
      <c r="E742" s="268" t="s">
        <v>14051</v>
      </c>
      <c r="F742" s="274" t="s">
        <v>13052</v>
      </c>
      <c r="G742" s="274">
        <v>1799</v>
      </c>
      <c r="H742" s="274">
        <v>1807.75</v>
      </c>
    </row>
    <row r="743" spans="3:8" x14ac:dyDescent="0.2">
      <c r="C743" s="267">
        <v>45463</v>
      </c>
      <c r="D743" s="268" t="s">
        <v>14050</v>
      </c>
      <c r="E743" s="268" t="s">
        <v>14052</v>
      </c>
      <c r="F743" s="274">
        <v>1799</v>
      </c>
      <c r="G743" s="274" t="s">
        <v>13052</v>
      </c>
      <c r="H743" s="274">
        <v>8.75</v>
      </c>
    </row>
    <row r="744" spans="3:8" x14ac:dyDescent="0.2">
      <c r="C744" s="267">
        <v>45465</v>
      </c>
      <c r="D744" s="268" t="s">
        <v>14053</v>
      </c>
      <c r="E744" s="268" t="s">
        <v>14054</v>
      </c>
      <c r="F744" s="274" t="s">
        <v>13052</v>
      </c>
      <c r="G744" s="274">
        <v>29</v>
      </c>
      <c r="H744" s="274">
        <v>37.75</v>
      </c>
    </row>
    <row r="745" spans="3:8" x14ac:dyDescent="0.2">
      <c r="C745" s="267">
        <v>45467</v>
      </c>
      <c r="D745" s="268" t="s">
        <v>14055</v>
      </c>
      <c r="E745" s="268" t="s">
        <v>14056</v>
      </c>
      <c r="F745" s="274">
        <v>2</v>
      </c>
      <c r="G745" s="274" t="s">
        <v>13052</v>
      </c>
      <c r="H745" s="274">
        <v>35.75</v>
      </c>
    </row>
    <row r="746" spans="3:8" x14ac:dyDescent="0.2">
      <c r="C746" s="267">
        <v>45470</v>
      </c>
      <c r="D746" s="268" t="s">
        <v>14057</v>
      </c>
      <c r="E746" s="268" t="s">
        <v>14058</v>
      </c>
      <c r="F746" s="274" t="s">
        <v>13052</v>
      </c>
      <c r="G746" s="274">
        <v>2</v>
      </c>
      <c r="H746" s="274">
        <v>37.75</v>
      </c>
    </row>
    <row r="747" spans="3:8" x14ac:dyDescent="0.2">
      <c r="C747" s="267">
        <v>45472</v>
      </c>
      <c r="D747" s="268" t="s">
        <v>14059</v>
      </c>
      <c r="E747" s="268" t="s">
        <v>14060</v>
      </c>
      <c r="F747" s="274">
        <v>9</v>
      </c>
      <c r="G747" s="274" t="s">
        <v>13052</v>
      </c>
      <c r="H747" s="274">
        <v>28.75</v>
      </c>
    </row>
    <row r="748" spans="3:8" x14ac:dyDescent="0.2">
      <c r="C748" s="267">
        <v>45485</v>
      </c>
      <c r="D748" s="268" t="s">
        <v>14061</v>
      </c>
      <c r="E748" s="268" t="s">
        <v>14062</v>
      </c>
      <c r="F748" s="274" t="s">
        <v>13052</v>
      </c>
      <c r="G748" s="274">
        <v>150.25</v>
      </c>
      <c r="H748" s="274">
        <v>179</v>
      </c>
    </row>
    <row r="749" spans="3:8" x14ac:dyDescent="0.2">
      <c r="C749" s="267">
        <v>45487</v>
      </c>
      <c r="D749" s="268" t="s">
        <v>14063</v>
      </c>
      <c r="E749" s="268" t="s">
        <v>14064</v>
      </c>
      <c r="F749" s="274">
        <v>99</v>
      </c>
      <c r="G749" s="274" t="s">
        <v>13052</v>
      </c>
      <c r="H749" s="274">
        <v>80</v>
      </c>
    </row>
    <row r="750" spans="3:8" x14ac:dyDescent="0.2">
      <c r="C750" s="267">
        <v>45487</v>
      </c>
      <c r="D750" s="268" t="s">
        <v>14063</v>
      </c>
      <c r="E750" s="268" t="s">
        <v>14065</v>
      </c>
      <c r="F750" s="274" t="s">
        <v>13052</v>
      </c>
      <c r="G750" s="274">
        <v>99</v>
      </c>
      <c r="H750" s="274">
        <v>179</v>
      </c>
    </row>
    <row r="751" spans="3:8" x14ac:dyDescent="0.2">
      <c r="C751" s="267">
        <v>45487</v>
      </c>
      <c r="D751" s="268" t="s">
        <v>14063</v>
      </c>
      <c r="E751" s="268" t="s">
        <v>14066</v>
      </c>
      <c r="F751" s="274">
        <v>179</v>
      </c>
      <c r="G751" s="274" t="s">
        <v>13052</v>
      </c>
      <c r="H751" s="274" t="s">
        <v>13052</v>
      </c>
    </row>
    <row r="752" spans="3:8" x14ac:dyDescent="0.2">
      <c r="C752" s="267">
        <v>45488</v>
      </c>
      <c r="D752" s="268" t="s">
        <v>14067</v>
      </c>
      <c r="E752" s="268" t="s">
        <v>14068</v>
      </c>
      <c r="F752" s="274" t="s">
        <v>13052</v>
      </c>
      <c r="G752" s="274">
        <v>5</v>
      </c>
      <c r="H752" s="274">
        <v>5</v>
      </c>
    </row>
    <row r="753" spans="3:8" x14ac:dyDescent="0.2">
      <c r="C753" s="267">
        <v>45488</v>
      </c>
      <c r="D753" s="268" t="s">
        <v>14067</v>
      </c>
      <c r="E753" s="268" t="s">
        <v>14069</v>
      </c>
      <c r="F753" s="274">
        <v>2</v>
      </c>
      <c r="G753" s="274" t="s">
        <v>13052</v>
      </c>
      <c r="H753" s="274">
        <v>3</v>
      </c>
    </row>
    <row r="754" spans="3:8" x14ac:dyDescent="0.2">
      <c r="C754" s="267">
        <v>45489</v>
      </c>
      <c r="D754" s="268" t="s">
        <v>14070</v>
      </c>
      <c r="E754" s="268" t="s">
        <v>14071</v>
      </c>
      <c r="F754" s="274" t="s">
        <v>13052</v>
      </c>
      <c r="G754" s="274">
        <v>400</v>
      </c>
      <c r="H754" s="274">
        <v>403</v>
      </c>
    </row>
    <row r="755" spans="3:8" x14ac:dyDescent="0.2">
      <c r="C755" s="267">
        <v>45489</v>
      </c>
      <c r="D755" s="268" t="s">
        <v>14070</v>
      </c>
      <c r="E755" s="268" t="s">
        <v>14072</v>
      </c>
      <c r="F755" s="274">
        <v>400</v>
      </c>
      <c r="G755" s="274" t="s">
        <v>13052</v>
      </c>
      <c r="H755" s="274">
        <v>3</v>
      </c>
    </row>
    <row r="756" spans="3:8" x14ac:dyDescent="0.2">
      <c r="C756" s="267">
        <v>45498</v>
      </c>
      <c r="D756" s="268" t="s">
        <v>14073</v>
      </c>
      <c r="E756" s="268" t="s">
        <v>14074</v>
      </c>
      <c r="F756" s="274" t="s">
        <v>13052</v>
      </c>
      <c r="G756" s="274">
        <v>2</v>
      </c>
      <c r="H756" s="274">
        <v>5</v>
      </c>
    </row>
    <row r="757" spans="3:8" x14ac:dyDescent="0.2">
      <c r="C757" s="267">
        <v>45505</v>
      </c>
      <c r="D757" s="268" t="s">
        <v>14075</v>
      </c>
      <c r="E757" s="268" t="s">
        <v>14076</v>
      </c>
      <c r="F757" s="274" t="s">
        <v>13052</v>
      </c>
      <c r="G757" s="274">
        <v>500</v>
      </c>
      <c r="H757" s="274">
        <v>505</v>
      </c>
    </row>
    <row r="758" spans="3:8" x14ac:dyDescent="0.2">
      <c r="C758" s="267">
        <v>45505</v>
      </c>
      <c r="D758" s="268" t="s">
        <v>14075</v>
      </c>
      <c r="E758" s="268" t="s">
        <v>14077</v>
      </c>
      <c r="F758" s="274">
        <v>505</v>
      </c>
      <c r="G758" s="274" t="s">
        <v>13052</v>
      </c>
      <c r="H758" s="274" t="s">
        <v>13052</v>
      </c>
    </row>
    <row r="759" spans="3:8" x14ac:dyDescent="0.2">
      <c r="C759" s="275"/>
      <c r="D759" s="276"/>
      <c r="E759" s="276" t="s">
        <v>14078</v>
      </c>
      <c r="F759" s="277">
        <v>414208.24</v>
      </c>
      <c r="G759" s="277">
        <v>414208.24</v>
      </c>
      <c r="H759" s="27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8491-1EE4-AF47-9A65-0C6741BC8440}">
  <dimension ref="C1:R5442"/>
  <sheetViews>
    <sheetView showGridLines="0" workbookViewId="0">
      <selection activeCell="D34" sqref="D34"/>
    </sheetView>
  </sheetViews>
  <sheetFormatPr baseColWidth="10" defaultRowHeight="16" x14ac:dyDescent="0.2"/>
  <cols>
    <col min="1" max="2" width="1" style="256" customWidth="1"/>
    <col min="3" max="3" width="27.6640625" style="255" bestFit="1" customWidth="1"/>
    <col min="4" max="4" width="69.6640625" style="257" bestFit="1" customWidth="1"/>
    <col min="5" max="5" width="20" style="278" bestFit="1" customWidth="1"/>
    <col min="6" max="6" width="19.33203125" style="279" bestFit="1" customWidth="1"/>
    <col min="7" max="7" width="12.33203125" style="279" bestFit="1" customWidth="1"/>
    <col min="8" max="8" width="10.83203125" style="256"/>
    <col min="9" max="9" width="12.6640625" style="256" bestFit="1" customWidth="1"/>
    <col min="10" max="10" width="11" style="256" bestFit="1" customWidth="1"/>
    <col min="11" max="11" width="1.83203125" style="256" bestFit="1" customWidth="1"/>
    <col min="12" max="12" width="15.1640625" style="256" bestFit="1" customWidth="1"/>
    <col min="13" max="13" width="2.1640625" style="256" bestFit="1" customWidth="1"/>
    <col min="14" max="14" width="17" style="256" bestFit="1" customWidth="1"/>
    <col min="15" max="15" width="2.1640625" style="256" bestFit="1" customWidth="1"/>
    <col min="16" max="16" width="15" style="256" bestFit="1" customWidth="1"/>
    <col min="17" max="17" width="2.1640625" style="256" bestFit="1" customWidth="1"/>
    <col min="18" max="18" width="9.83203125" style="256" bestFit="1" customWidth="1"/>
    <col min="19" max="16384" width="10.83203125" style="256"/>
  </cols>
  <sheetData>
    <row r="1" spans="3:18" ht="5" customHeight="1" x14ac:dyDescent="0.2"/>
    <row r="2" spans="3:18" ht="5" customHeight="1" x14ac:dyDescent="0.2"/>
    <row r="3" spans="3:18" x14ac:dyDescent="0.2">
      <c r="C3" s="258" t="s">
        <v>14079</v>
      </c>
      <c r="D3" s="260" t="s">
        <v>324</v>
      </c>
      <c r="E3" s="280" t="s">
        <v>14080</v>
      </c>
      <c r="F3" s="281" t="s">
        <v>14081</v>
      </c>
      <c r="G3" s="281" t="s">
        <v>14082</v>
      </c>
      <c r="I3" s="282" t="s">
        <v>93</v>
      </c>
      <c r="J3" s="283" t="s">
        <v>14083</v>
      </c>
      <c r="K3" s="283" t="s">
        <v>14084</v>
      </c>
      <c r="L3" s="283" t="s">
        <v>14085</v>
      </c>
      <c r="M3" s="283" t="s">
        <v>14086</v>
      </c>
      <c r="N3" s="283" t="s">
        <v>14087</v>
      </c>
      <c r="O3" s="283" t="s">
        <v>14086</v>
      </c>
      <c r="P3" s="283" t="s">
        <v>14088</v>
      </c>
      <c r="Q3" s="283" t="s">
        <v>14089</v>
      </c>
      <c r="R3" s="284" t="s">
        <v>14090</v>
      </c>
    </row>
    <row r="4" spans="3:18" x14ac:dyDescent="0.2">
      <c r="C4" s="255">
        <v>45810</v>
      </c>
      <c r="D4" s="257" t="s">
        <v>14091</v>
      </c>
      <c r="E4" s="278" t="s">
        <v>13052</v>
      </c>
      <c r="F4" s="285">
        <v>2</v>
      </c>
      <c r="I4" s="286">
        <v>45809</v>
      </c>
      <c r="J4" s="274">
        <v>0</v>
      </c>
      <c r="K4" s="274"/>
      <c r="L4" s="274">
        <v>0</v>
      </c>
      <c r="M4" s="274"/>
      <c r="N4" s="274">
        <v>22665</v>
      </c>
      <c r="O4" s="274"/>
      <c r="P4" s="274">
        <v>0</v>
      </c>
      <c r="Q4" s="274"/>
      <c r="R4" s="287">
        <v>22665</v>
      </c>
    </row>
    <row r="5" spans="3:18" x14ac:dyDescent="0.2">
      <c r="C5" s="255">
        <v>45815</v>
      </c>
      <c r="D5" s="257" t="s">
        <v>14092</v>
      </c>
      <c r="E5" s="278">
        <v>12</v>
      </c>
      <c r="F5" s="285">
        <v>559</v>
      </c>
      <c r="I5" s="286">
        <v>45839</v>
      </c>
      <c r="J5" s="274">
        <v>22665</v>
      </c>
      <c r="K5" s="274"/>
      <c r="L5" s="274">
        <v>207458</v>
      </c>
      <c r="M5" s="274"/>
      <c r="N5" s="274">
        <v>287089.90999999997</v>
      </c>
      <c r="O5" s="274"/>
      <c r="P5" s="274">
        <v>0</v>
      </c>
      <c r="Q5" s="274"/>
      <c r="R5" s="287">
        <v>102297</v>
      </c>
    </row>
    <row r="6" spans="3:18" x14ac:dyDescent="0.2">
      <c r="C6" s="255">
        <v>45818</v>
      </c>
      <c r="D6" s="257" t="s">
        <v>14093</v>
      </c>
      <c r="E6" s="278" t="s">
        <v>13052</v>
      </c>
      <c r="F6" s="285">
        <v>8220</v>
      </c>
      <c r="I6" s="286">
        <v>45870</v>
      </c>
      <c r="J6" s="274">
        <v>102296.91</v>
      </c>
      <c r="K6" s="274"/>
      <c r="L6" s="274">
        <v>196016</v>
      </c>
      <c r="M6" s="274"/>
      <c r="N6" s="274">
        <v>119170.32</v>
      </c>
      <c r="O6" s="274"/>
      <c r="P6" s="274">
        <v>0</v>
      </c>
      <c r="Q6" s="274"/>
      <c r="R6" s="287">
        <v>25451</v>
      </c>
    </row>
    <row r="7" spans="3:18" x14ac:dyDescent="0.2">
      <c r="C7" s="255">
        <v>45826</v>
      </c>
      <c r="D7" s="257" t="s">
        <v>14094</v>
      </c>
      <c r="E7" s="278">
        <v>368</v>
      </c>
      <c r="F7" s="285">
        <v>13884</v>
      </c>
      <c r="I7" s="286">
        <v>45901</v>
      </c>
      <c r="J7" s="274">
        <v>6630</v>
      </c>
      <c r="K7" s="274"/>
      <c r="L7" s="274">
        <v>54654</v>
      </c>
      <c r="M7" s="274"/>
      <c r="N7" s="274">
        <v>58034.37</v>
      </c>
      <c r="O7" s="274"/>
      <c r="P7" s="274">
        <v>0</v>
      </c>
      <c r="Q7" s="274"/>
      <c r="R7" s="287">
        <v>28832</v>
      </c>
    </row>
    <row r="8" spans="3:18" x14ac:dyDescent="0.2">
      <c r="C8" s="255">
        <v>45828</v>
      </c>
      <c r="D8" s="257" t="s">
        <v>14094</v>
      </c>
      <c r="E8" s="278">
        <v>404</v>
      </c>
      <c r="F8" s="285">
        <v>15238</v>
      </c>
      <c r="I8" s="286">
        <v>45931</v>
      </c>
      <c r="J8" s="274">
        <v>8019</v>
      </c>
      <c r="K8" s="274"/>
      <c r="L8" s="274">
        <v>109187</v>
      </c>
      <c r="M8" s="274"/>
      <c r="N8" s="274">
        <v>114245.92</v>
      </c>
      <c r="O8" s="274"/>
      <c r="P8" s="274">
        <v>0</v>
      </c>
      <c r="Q8" s="274"/>
      <c r="R8" s="287">
        <v>33891</v>
      </c>
    </row>
    <row r="9" spans="3:18" x14ac:dyDescent="0.2">
      <c r="C9" s="255">
        <v>45829</v>
      </c>
      <c r="D9" s="257" t="s">
        <v>14094</v>
      </c>
      <c r="E9" s="278">
        <v>340</v>
      </c>
      <c r="F9" s="285">
        <v>12815</v>
      </c>
      <c r="I9" s="286">
        <v>45962</v>
      </c>
      <c r="J9" s="274">
        <v>9011</v>
      </c>
      <c r="K9" s="274"/>
      <c r="L9" s="274">
        <v>270253.95</v>
      </c>
      <c r="M9" s="274"/>
      <c r="N9" s="274">
        <v>260505.62</v>
      </c>
      <c r="O9" s="274"/>
      <c r="P9" s="274">
        <v>0</v>
      </c>
      <c r="Q9" s="274"/>
      <c r="R9" s="287">
        <v>24142</v>
      </c>
    </row>
    <row r="10" spans="3:18" x14ac:dyDescent="0.2">
      <c r="C10" s="255">
        <v>45829</v>
      </c>
      <c r="D10" s="257" t="s">
        <v>14094</v>
      </c>
      <c r="E10" s="278">
        <v>264</v>
      </c>
      <c r="F10" s="285">
        <v>9982</v>
      </c>
      <c r="I10" s="286">
        <v>45992</v>
      </c>
      <c r="J10" s="274">
        <v>9664</v>
      </c>
      <c r="K10" s="274"/>
      <c r="L10" s="274">
        <v>98366</v>
      </c>
      <c r="M10" s="274"/>
      <c r="N10" s="274">
        <v>99087.63</v>
      </c>
      <c r="O10" s="274"/>
      <c r="P10" s="274">
        <v>0</v>
      </c>
      <c r="Q10" s="274"/>
      <c r="R10" s="287">
        <v>24864</v>
      </c>
    </row>
    <row r="11" spans="3:18" x14ac:dyDescent="0.2">
      <c r="C11" s="255">
        <v>45829</v>
      </c>
      <c r="D11" s="257" t="s">
        <v>14094</v>
      </c>
      <c r="E11" s="278">
        <v>-8</v>
      </c>
      <c r="F11" s="285">
        <v>304</v>
      </c>
      <c r="G11" s="279" t="s">
        <v>14095</v>
      </c>
      <c r="I11" s="286">
        <v>46023</v>
      </c>
      <c r="J11" s="274">
        <v>10577</v>
      </c>
      <c r="K11" s="274"/>
      <c r="L11" s="274">
        <v>115237</v>
      </c>
      <c r="M11" s="274"/>
      <c r="N11" s="274">
        <v>121334.06</v>
      </c>
      <c r="O11" s="274"/>
      <c r="P11" s="274">
        <v>0</v>
      </c>
      <c r="Q11" s="274"/>
      <c r="R11" s="287">
        <v>30961</v>
      </c>
    </row>
    <row r="12" spans="3:18" x14ac:dyDescent="0.2">
      <c r="C12" s="255">
        <v>45830</v>
      </c>
      <c r="D12" s="257" t="s">
        <v>14094</v>
      </c>
      <c r="E12" s="278">
        <v>-28</v>
      </c>
      <c r="F12" s="285">
        <v>1129</v>
      </c>
      <c r="G12" s="279" t="s">
        <v>14095</v>
      </c>
      <c r="I12" s="288">
        <v>46054</v>
      </c>
      <c r="J12" s="289">
        <v>11897</v>
      </c>
      <c r="K12" s="289"/>
      <c r="L12" s="289">
        <v>158201.99</v>
      </c>
      <c r="M12" s="289"/>
      <c r="N12" s="289">
        <v>156675.24</v>
      </c>
      <c r="O12" s="289"/>
      <c r="P12" s="289">
        <v>0</v>
      </c>
      <c r="Q12" s="289"/>
      <c r="R12" s="290">
        <v>29434</v>
      </c>
    </row>
    <row r="13" spans="3:18" x14ac:dyDescent="0.2">
      <c r="C13" s="255">
        <v>45830</v>
      </c>
      <c r="D13" s="257" t="s">
        <v>14094</v>
      </c>
      <c r="E13" s="278">
        <v>-16</v>
      </c>
      <c r="F13" s="285">
        <v>729</v>
      </c>
      <c r="G13" s="279" t="s">
        <v>14095</v>
      </c>
      <c r="I13" s="288">
        <v>46082</v>
      </c>
      <c r="J13" s="289">
        <v>29434.13</v>
      </c>
      <c r="K13" s="289"/>
      <c r="L13" s="289">
        <v>146002.45000000001</v>
      </c>
      <c r="M13" s="289"/>
      <c r="N13" s="289">
        <v>158767.91</v>
      </c>
      <c r="O13" s="289"/>
      <c r="P13" s="289">
        <v>0</v>
      </c>
      <c r="Q13" s="289"/>
      <c r="R13" s="290">
        <v>42200</v>
      </c>
    </row>
    <row r="14" spans="3:18" x14ac:dyDescent="0.2">
      <c r="C14" s="255">
        <v>45830</v>
      </c>
      <c r="D14" s="257" t="s">
        <v>14094</v>
      </c>
      <c r="E14" s="278">
        <v>-12</v>
      </c>
      <c r="F14" s="285">
        <v>451</v>
      </c>
      <c r="G14" s="279" t="s">
        <v>14095</v>
      </c>
      <c r="I14" s="288">
        <v>46113</v>
      </c>
      <c r="J14" s="289">
        <v>42199.59</v>
      </c>
      <c r="K14" s="289"/>
      <c r="L14" s="289">
        <v>42335</v>
      </c>
      <c r="M14" s="289"/>
      <c r="N14" s="289">
        <v>8990.5</v>
      </c>
      <c r="O14" s="289"/>
      <c r="P14" s="289">
        <v>0</v>
      </c>
      <c r="Q14" s="289"/>
      <c r="R14" s="290">
        <v>8855</v>
      </c>
    </row>
    <row r="15" spans="3:18" x14ac:dyDescent="0.2">
      <c r="C15" s="255">
        <v>45830</v>
      </c>
      <c r="D15" s="257" t="s">
        <v>14094</v>
      </c>
      <c r="E15" s="278">
        <v>196</v>
      </c>
      <c r="F15" s="285">
        <v>7459</v>
      </c>
    </row>
    <row r="16" spans="3:18" x14ac:dyDescent="0.2">
      <c r="C16" s="255">
        <v>45830</v>
      </c>
      <c r="D16" s="257" t="s">
        <v>14094</v>
      </c>
      <c r="E16" s="278">
        <v>308</v>
      </c>
      <c r="F16" s="285">
        <v>11625</v>
      </c>
    </row>
    <row r="17" spans="3:7" x14ac:dyDescent="0.2">
      <c r="C17" s="255">
        <v>45832</v>
      </c>
      <c r="D17" s="257" t="s">
        <v>14094</v>
      </c>
      <c r="E17" s="278">
        <v>728</v>
      </c>
      <c r="F17" s="285">
        <v>27323</v>
      </c>
    </row>
    <row r="18" spans="3:7" x14ac:dyDescent="0.2">
      <c r="C18" s="255">
        <v>45833</v>
      </c>
      <c r="D18" s="257" t="s">
        <v>14094</v>
      </c>
      <c r="E18" s="278">
        <v>-4</v>
      </c>
      <c r="F18" s="285">
        <v>168</v>
      </c>
      <c r="G18" s="279" t="s">
        <v>14095</v>
      </c>
    </row>
    <row r="19" spans="3:7" x14ac:dyDescent="0.2">
      <c r="C19" s="255">
        <v>45833</v>
      </c>
      <c r="D19" s="257" t="s">
        <v>14094</v>
      </c>
      <c r="E19" s="278">
        <v>-8</v>
      </c>
      <c r="F19" s="285">
        <v>318</v>
      </c>
      <c r="G19" s="279" t="s">
        <v>14095</v>
      </c>
    </row>
    <row r="20" spans="3:7" x14ac:dyDescent="0.2">
      <c r="C20" s="255">
        <v>45833</v>
      </c>
      <c r="D20" s="257" t="s">
        <v>14094</v>
      </c>
      <c r="E20" s="278">
        <v>-32</v>
      </c>
      <c r="F20" s="285">
        <v>1346</v>
      </c>
      <c r="G20" s="279" t="s">
        <v>14095</v>
      </c>
    </row>
    <row r="21" spans="3:7" x14ac:dyDescent="0.2">
      <c r="C21" s="255">
        <v>45833</v>
      </c>
      <c r="D21" s="257" t="s">
        <v>14094</v>
      </c>
      <c r="E21" s="278">
        <v>-24</v>
      </c>
      <c r="F21" s="285">
        <v>955</v>
      </c>
      <c r="G21" s="279" t="s">
        <v>14095</v>
      </c>
    </row>
    <row r="22" spans="3:7" x14ac:dyDescent="0.2">
      <c r="C22" s="255">
        <v>45833</v>
      </c>
      <c r="D22" s="257" t="s">
        <v>14094</v>
      </c>
      <c r="F22" s="285">
        <v>122</v>
      </c>
      <c r="G22" s="279" t="s">
        <v>14095</v>
      </c>
    </row>
    <row r="23" spans="3:7" x14ac:dyDescent="0.2">
      <c r="C23" s="255">
        <v>45833</v>
      </c>
      <c r="D23" s="257" t="s">
        <v>14094</v>
      </c>
      <c r="F23" s="285">
        <v>127</v>
      </c>
      <c r="G23" s="279" t="s">
        <v>14095</v>
      </c>
    </row>
    <row r="24" spans="3:7" x14ac:dyDescent="0.2">
      <c r="C24" s="255">
        <v>45833</v>
      </c>
      <c r="D24" s="257" t="s">
        <v>14094</v>
      </c>
      <c r="E24" s="278">
        <v>-4</v>
      </c>
      <c r="F24" s="285">
        <v>267</v>
      </c>
      <c r="G24" s="279" t="s">
        <v>14095</v>
      </c>
    </row>
    <row r="25" spans="3:7" x14ac:dyDescent="0.2">
      <c r="C25" s="255">
        <v>45833</v>
      </c>
      <c r="D25" s="257" t="s">
        <v>14094</v>
      </c>
      <c r="E25" s="278">
        <v>-32</v>
      </c>
      <c r="F25" s="285">
        <v>1303</v>
      </c>
      <c r="G25" s="279" t="s">
        <v>14095</v>
      </c>
    </row>
    <row r="26" spans="3:7" x14ac:dyDescent="0.2">
      <c r="C26" s="255">
        <v>45833</v>
      </c>
      <c r="D26" s="257" t="s">
        <v>14094</v>
      </c>
      <c r="E26" s="278">
        <v>-4</v>
      </c>
      <c r="F26" s="285">
        <v>211</v>
      </c>
      <c r="G26" s="279" t="s">
        <v>14095</v>
      </c>
    </row>
    <row r="27" spans="3:7" x14ac:dyDescent="0.2">
      <c r="C27" s="255">
        <v>45833</v>
      </c>
      <c r="D27" s="257" t="s">
        <v>14094</v>
      </c>
      <c r="E27" s="278">
        <v>-8</v>
      </c>
      <c r="F27" s="285">
        <v>304</v>
      </c>
      <c r="G27" s="279" t="s">
        <v>14095</v>
      </c>
    </row>
    <row r="28" spans="3:7" x14ac:dyDescent="0.2">
      <c r="C28" s="255">
        <v>45833</v>
      </c>
      <c r="D28" s="257" t="s">
        <v>14094</v>
      </c>
      <c r="E28" s="278">
        <v>-32</v>
      </c>
      <c r="F28" s="285">
        <v>1303</v>
      </c>
      <c r="G28" s="279" t="s">
        <v>14095</v>
      </c>
    </row>
    <row r="29" spans="3:7" x14ac:dyDescent="0.2">
      <c r="C29" s="255">
        <v>45833</v>
      </c>
      <c r="D29" s="257" t="s">
        <v>14094</v>
      </c>
      <c r="E29" s="278">
        <v>-8</v>
      </c>
      <c r="F29" s="285">
        <v>430</v>
      </c>
      <c r="G29" s="279" t="s">
        <v>14095</v>
      </c>
    </row>
    <row r="30" spans="3:7" x14ac:dyDescent="0.2">
      <c r="C30" s="255">
        <v>45833</v>
      </c>
      <c r="D30" s="257" t="s">
        <v>14094</v>
      </c>
      <c r="E30" s="278">
        <v>-8</v>
      </c>
      <c r="F30" s="285">
        <v>327</v>
      </c>
      <c r="G30" s="279" t="s">
        <v>14095</v>
      </c>
    </row>
    <row r="31" spans="3:7" x14ac:dyDescent="0.2">
      <c r="C31" s="255">
        <v>45833</v>
      </c>
      <c r="D31" s="257" t="s">
        <v>14094</v>
      </c>
      <c r="E31" s="278">
        <v>-4</v>
      </c>
      <c r="F31" s="285">
        <v>261</v>
      </c>
      <c r="G31" s="279" t="s">
        <v>14095</v>
      </c>
    </row>
    <row r="32" spans="3:7" x14ac:dyDescent="0.2">
      <c r="C32" s="255">
        <v>45833</v>
      </c>
      <c r="D32" s="257" t="s">
        <v>14094</v>
      </c>
      <c r="E32" s="278">
        <v>-24</v>
      </c>
      <c r="F32" s="285">
        <v>988</v>
      </c>
      <c r="G32" s="279" t="s">
        <v>14095</v>
      </c>
    </row>
    <row r="33" spans="3:7" x14ac:dyDescent="0.2">
      <c r="C33" s="255">
        <v>45834</v>
      </c>
      <c r="D33" s="257" t="s">
        <v>14094</v>
      </c>
      <c r="E33" s="278">
        <v>-8</v>
      </c>
      <c r="F33" s="285">
        <v>319</v>
      </c>
      <c r="G33" s="279" t="s">
        <v>14095</v>
      </c>
    </row>
    <row r="34" spans="3:7" x14ac:dyDescent="0.2">
      <c r="C34" s="255">
        <v>45835</v>
      </c>
      <c r="D34" s="257" t="s">
        <v>14094</v>
      </c>
      <c r="E34" s="278">
        <v>-4</v>
      </c>
      <c r="F34" s="285">
        <v>188</v>
      </c>
      <c r="G34" s="279" t="s">
        <v>14095</v>
      </c>
    </row>
    <row r="35" spans="3:7" x14ac:dyDescent="0.2">
      <c r="C35" s="255">
        <v>45835</v>
      </c>
      <c r="D35" s="257" t="s">
        <v>14094</v>
      </c>
      <c r="E35" s="278">
        <v>-4</v>
      </c>
      <c r="F35" s="285">
        <v>153</v>
      </c>
      <c r="G35" s="279" t="s">
        <v>14095</v>
      </c>
    </row>
    <row r="36" spans="3:7" x14ac:dyDescent="0.2">
      <c r="C36" s="255">
        <v>45835</v>
      </c>
      <c r="D36" s="257" t="s">
        <v>14094</v>
      </c>
      <c r="E36" s="278">
        <v>-4</v>
      </c>
      <c r="F36" s="285">
        <v>241</v>
      </c>
      <c r="G36" s="279" t="s">
        <v>14095</v>
      </c>
    </row>
    <row r="37" spans="3:7" x14ac:dyDescent="0.2">
      <c r="C37" s="255">
        <v>45835</v>
      </c>
      <c r="D37" s="257" t="s">
        <v>14094</v>
      </c>
      <c r="E37" s="278">
        <v>-20</v>
      </c>
      <c r="F37" s="285">
        <v>760</v>
      </c>
      <c r="G37" s="279" t="s">
        <v>14095</v>
      </c>
    </row>
    <row r="38" spans="3:7" x14ac:dyDescent="0.2">
      <c r="C38" s="255">
        <v>45835</v>
      </c>
      <c r="D38" s="257" t="s">
        <v>14094</v>
      </c>
      <c r="E38" s="278">
        <v>-8</v>
      </c>
      <c r="F38" s="285">
        <v>330</v>
      </c>
      <c r="G38" s="279" t="s">
        <v>14095</v>
      </c>
    </row>
    <row r="39" spans="3:7" x14ac:dyDescent="0.2">
      <c r="C39" s="255">
        <v>45835</v>
      </c>
      <c r="D39" s="257" t="s">
        <v>14094</v>
      </c>
      <c r="F39" s="285">
        <v>116</v>
      </c>
      <c r="G39" s="279" t="s">
        <v>14095</v>
      </c>
    </row>
    <row r="40" spans="3:7" x14ac:dyDescent="0.2">
      <c r="C40" s="255">
        <v>45835</v>
      </c>
      <c r="D40" s="257" t="s">
        <v>14094</v>
      </c>
      <c r="E40" s="278">
        <v>-20</v>
      </c>
      <c r="F40" s="285">
        <v>850</v>
      </c>
      <c r="G40" s="279" t="s">
        <v>14095</v>
      </c>
    </row>
    <row r="41" spans="3:7" x14ac:dyDescent="0.2">
      <c r="C41" s="255">
        <v>45835</v>
      </c>
      <c r="D41" s="257" t="s">
        <v>14094</v>
      </c>
      <c r="F41" s="285">
        <v>122</v>
      </c>
      <c r="G41" s="279" t="s">
        <v>14095</v>
      </c>
    </row>
    <row r="42" spans="3:7" x14ac:dyDescent="0.2">
      <c r="C42" s="255">
        <v>45835</v>
      </c>
      <c r="D42" s="257" t="s">
        <v>14094</v>
      </c>
      <c r="E42" s="278">
        <v>-4</v>
      </c>
      <c r="F42" s="285">
        <v>240</v>
      </c>
      <c r="G42" s="279" t="s">
        <v>14095</v>
      </c>
    </row>
    <row r="43" spans="3:7" x14ac:dyDescent="0.2">
      <c r="C43" s="255">
        <v>45835</v>
      </c>
      <c r="D43" s="257" t="s">
        <v>14094</v>
      </c>
      <c r="E43" s="278">
        <v>-24</v>
      </c>
      <c r="F43" s="285">
        <v>938</v>
      </c>
      <c r="G43" s="279" t="s">
        <v>14095</v>
      </c>
    </row>
    <row r="44" spans="3:7" x14ac:dyDescent="0.2">
      <c r="C44" s="255">
        <v>45835</v>
      </c>
      <c r="D44" s="257" t="s">
        <v>14094</v>
      </c>
      <c r="E44" s="278">
        <v>-8</v>
      </c>
      <c r="F44" s="285">
        <v>335</v>
      </c>
      <c r="G44" s="279" t="s">
        <v>14095</v>
      </c>
    </row>
    <row r="45" spans="3:7" x14ac:dyDescent="0.2">
      <c r="C45" s="255">
        <v>45835</v>
      </c>
      <c r="D45" s="257" t="s">
        <v>14094</v>
      </c>
      <c r="E45" s="278">
        <v>-16</v>
      </c>
      <c r="F45" s="285">
        <v>745</v>
      </c>
      <c r="G45" s="279" t="s">
        <v>14095</v>
      </c>
    </row>
    <row r="46" spans="3:7" x14ac:dyDescent="0.2">
      <c r="C46" s="255">
        <v>45835</v>
      </c>
      <c r="D46" s="257" t="s">
        <v>14094</v>
      </c>
      <c r="F46" s="285">
        <v>136</v>
      </c>
      <c r="G46" s="279" t="s">
        <v>14095</v>
      </c>
    </row>
    <row r="47" spans="3:7" x14ac:dyDescent="0.2">
      <c r="C47" s="255">
        <v>45835</v>
      </c>
      <c r="D47" s="257" t="s">
        <v>14094</v>
      </c>
      <c r="E47" s="278">
        <v>-52</v>
      </c>
      <c r="F47" s="285">
        <v>2070</v>
      </c>
      <c r="G47" s="279" t="s">
        <v>14095</v>
      </c>
    </row>
    <row r="48" spans="3:7" x14ac:dyDescent="0.2">
      <c r="C48" s="255">
        <v>45835</v>
      </c>
      <c r="D48" s="257" t="s">
        <v>14094</v>
      </c>
      <c r="E48" s="278">
        <v>-4</v>
      </c>
      <c r="F48" s="285">
        <v>159</v>
      </c>
      <c r="G48" s="279" t="s">
        <v>14095</v>
      </c>
    </row>
    <row r="49" spans="3:7" x14ac:dyDescent="0.2">
      <c r="C49" s="255">
        <v>45836</v>
      </c>
      <c r="D49" s="257" t="s">
        <v>14094</v>
      </c>
      <c r="E49" s="278">
        <v>-4</v>
      </c>
      <c r="F49" s="285">
        <v>206</v>
      </c>
      <c r="G49" s="279" t="s">
        <v>14095</v>
      </c>
    </row>
    <row r="50" spans="3:7" x14ac:dyDescent="0.2">
      <c r="C50" s="255">
        <v>45836</v>
      </c>
      <c r="D50" s="257" t="s">
        <v>14094</v>
      </c>
      <c r="E50" s="278">
        <v>-4</v>
      </c>
      <c r="F50" s="285">
        <v>164</v>
      </c>
      <c r="G50" s="279" t="s">
        <v>14095</v>
      </c>
    </row>
    <row r="51" spans="3:7" x14ac:dyDescent="0.2">
      <c r="C51" s="255">
        <v>45836</v>
      </c>
      <c r="D51" s="257" t="s">
        <v>14094</v>
      </c>
      <c r="E51" s="278">
        <v>-4</v>
      </c>
      <c r="F51" s="285">
        <v>176</v>
      </c>
      <c r="G51" s="279" t="s">
        <v>14095</v>
      </c>
    </row>
    <row r="52" spans="3:7" x14ac:dyDescent="0.2">
      <c r="C52" s="255">
        <v>45836</v>
      </c>
      <c r="D52" s="257" t="s">
        <v>14094</v>
      </c>
      <c r="E52" s="278">
        <v>-4</v>
      </c>
      <c r="F52" s="285">
        <v>279</v>
      </c>
      <c r="G52" s="279" t="s">
        <v>14095</v>
      </c>
    </row>
    <row r="53" spans="3:7" x14ac:dyDescent="0.2">
      <c r="C53" s="255">
        <v>45836</v>
      </c>
      <c r="D53" s="257" t="s">
        <v>14094</v>
      </c>
      <c r="E53" s="278">
        <v>-28</v>
      </c>
      <c r="F53" s="285">
        <v>1067</v>
      </c>
      <c r="G53" s="279" t="s">
        <v>14095</v>
      </c>
    </row>
    <row r="54" spans="3:7" x14ac:dyDescent="0.2">
      <c r="C54" s="255">
        <v>45836</v>
      </c>
      <c r="D54" s="257" t="s">
        <v>14094</v>
      </c>
      <c r="E54" s="278">
        <v>-4</v>
      </c>
      <c r="F54" s="285">
        <v>200</v>
      </c>
      <c r="G54" s="279" t="s">
        <v>14095</v>
      </c>
    </row>
    <row r="55" spans="3:7" x14ac:dyDescent="0.2">
      <c r="C55" s="255">
        <v>45836</v>
      </c>
      <c r="D55" s="257" t="s">
        <v>14094</v>
      </c>
      <c r="E55" s="278">
        <v>-8</v>
      </c>
      <c r="F55" s="285">
        <v>422</v>
      </c>
      <c r="G55" s="279" t="s">
        <v>14095</v>
      </c>
    </row>
    <row r="56" spans="3:7" x14ac:dyDescent="0.2">
      <c r="C56" s="255">
        <v>45836</v>
      </c>
      <c r="D56" s="257" t="s">
        <v>14094</v>
      </c>
      <c r="E56" s="278">
        <v>-28</v>
      </c>
      <c r="F56" s="285">
        <v>1052</v>
      </c>
      <c r="G56" s="279" t="s">
        <v>14095</v>
      </c>
    </row>
    <row r="57" spans="3:7" x14ac:dyDescent="0.2">
      <c r="C57" s="255">
        <v>45836</v>
      </c>
      <c r="D57" s="257" t="s">
        <v>14094</v>
      </c>
      <c r="E57" s="278">
        <v>-12</v>
      </c>
      <c r="F57" s="285">
        <v>589</v>
      </c>
      <c r="G57" s="279" t="s">
        <v>14095</v>
      </c>
    </row>
    <row r="58" spans="3:7" x14ac:dyDescent="0.2">
      <c r="C58" s="255">
        <v>45836</v>
      </c>
      <c r="D58" s="257" t="s">
        <v>14094</v>
      </c>
      <c r="E58" s="278">
        <v>-24</v>
      </c>
      <c r="F58" s="285">
        <v>964</v>
      </c>
      <c r="G58" s="279" t="s">
        <v>14095</v>
      </c>
    </row>
    <row r="59" spans="3:7" x14ac:dyDescent="0.2">
      <c r="C59" s="255">
        <v>45838</v>
      </c>
      <c r="D59" s="257" t="s">
        <v>14094</v>
      </c>
      <c r="E59" s="278">
        <v>-52</v>
      </c>
      <c r="F59" s="285">
        <v>1984</v>
      </c>
      <c r="G59" s="279" t="s">
        <v>14095</v>
      </c>
    </row>
    <row r="60" spans="3:7" x14ac:dyDescent="0.2">
      <c r="C60" s="255">
        <v>45838</v>
      </c>
      <c r="D60" s="257" t="s">
        <v>14094</v>
      </c>
      <c r="F60" s="285">
        <v>126</v>
      </c>
      <c r="G60" s="279" t="s">
        <v>14095</v>
      </c>
    </row>
    <row r="61" spans="3:7" x14ac:dyDescent="0.2">
      <c r="C61" s="255">
        <v>45838</v>
      </c>
      <c r="D61" s="257" t="s">
        <v>14094</v>
      </c>
      <c r="E61" s="278">
        <v>-4</v>
      </c>
      <c r="F61" s="285">
        <v>224</v>
      </c>
      <c r="G61" s="279" t="s">
        <v>14095</v>
      </c>
    </row>
    <row r="62" spans="3:7" x14ac:dyDescent="0.2">
      <c r="C62" s="255">
        <v>45838</v>
      </c>
      <c r="D62" s="257" t="s">
        <v>14096</v>
      </c>
      <c r="F62" s="285">
        <v>22665</v>
      </c>
      <c r="G62" s="279" t="s">
        <v>14095</v>
      </c>
    </row>
    <row r="63" spans="3:7" x14ac:dyDescent="0.2">
      <c r="C63" s="255">
        <v>45838</v>
      </c>
      <c r="D63" s="257" t="s">
        <v>14094</v>
      </c>
      <c r="E63" s="278">
        <v>-40</v>
      </c>
      <c r="F63" s="285">
        <v>1569</v>
      </c>
      <c r="G63" s="279" t="s">
        <v>14095</v>
      </c>
    </row>
    <row r="64" spans="3:7" x14ac:dyDescent="0.2">
      <c r="C64" s="255">
        <v>45838</v>
      </c>
      <c r="D64" s="257" t="s">
        <v>14094</v>
      </c>
      <c r="E64" s="278">
        <v>-8</v>
      </c>
      <c r="F64" s="285">
        <v>397</v>
      </c>
      <c r="G64" s="279" t="s">
        <v>14095</v>
      </c>
    </row>
    <row r="65" spans="3:7" x14ac:dyDescent="0.2">
      <c r="C65" s="255">
        <v>45838</v>
      </c>
      <c r="D65" s="257" t="s">
        <v>14094</v>
      </c>
      <c r="E65" s="278">
        <v>-24</v>
      </c>
      <c r="F65" s="285">
        <v>933</v>
      </c>
      <c r="G65" s="279" t="s">
        <v>14095</v>
      </c>
    </row>
    <row r="66" spans="3:7" x14ac:dyDescent="0.2">
      <c r="C66" s="255">
        <v>45838</v>
      </c>
      <c r="D66" s="257" t="s">
        <v>14094</v>
      </c>
      <c r="E66" s="278">
        <v>-12</v>
      </c>
      <c r="F66" s="285">
        <v>563</v>
      </c>
      <c r="G66" s="279" t="s">
        <v>14095</v>
      </c>
    </row>
    <row r="67" spans="3:7" x14ac:dyDescent="0.2">
      <c r="C67" s="255">
        <v>45838</v>
      </c>
      <c r="D67" s="257" t="s">
        <v>14094</v>
      </c>
      <c r="E67" s="278">
        <v>-24</v>
      </c>
      <c r="F67" s="285">
        <v>1029</v>
      </c>
      <c r="G67" s="279" t="s">
        <v>14095</v>
      </c>
    </row>
    <row r="68" spans="3:7" x14ac:dyDescent="0.2">
      <c r="C68" s="255">
        <v>45838</v>
      </c>
      <c r="D68" s="257" t="s">
        <v>14094</v>
      </c>
      <c r="F68" s="285">
        <v>146</v>
      </c>
      <c r="G68" s="279" t="s">
        <v>14095</v>
      </c>
    </row>
    <row r="69" spans="3:7" x14ac:dyDescent="0.2">
      <c r="C69" s="255">
        <v>45838</v>
      </c>
      <c r="D69" s="257" t="s">
        <v>14094</v>
      </c>
      <c r="E69" s="278">
        <v>56</v>
      </c>
      <c r="F69" s="285">
        <v>2182</v>
      </c>
    </row>
    <row r="70" spans="3:7" x14ac:dyDescent="0.2">
      <c r="C70" s="255">
        <v>45838</v>
      </c>
      <c r="D70" s="257" t="s">
        <v>14094</v>
      </c>
      <c r="E70" s="278">
        <v>-40</v>
      </c>
      <c r="F70" s="285">
        <v>1552</v>
      </c>
      <c r="G70" s="279" t="s">
        <v>14095</v>
      </c>
    </row>
    <row r="71" spans="3:7" x14ac:dyDescent="0.2">
      <c r="C71" s="255">
        <v>45838</v>
      </c>
      <c r="D71" s="257" t="s">
        <v>14094</v>
      </c>
      <c r="E71" s="278">
        <v>-40</v>
      </c>
      <c r="F71" s="285">
        <v>1540</v>
      </c>
      <c r="G71" s="279" t="s">
        <v>14095</v>
      </c>
    </row>
    <row r="72" spans="3:7" x14ac:dyDescent="0.2">
      <c r="C72" s="255">
        <v>45838</v>
      </c>
      <c r="D72" s="257" t="s">
        <v>14094</v>
      </c>
      <c r="E72" s="278">
        <v>-4</v>
      </c>
      <c r="F72" s="285">
        <v>258</v>
      </c>
      <c r="G72" s="279" t="s">
        <v>14095</v>
      </c>
    </row>
    <row r="73" spans="3:7" x14ac:dyDescent="0.2">
      <c r="C73" s="255">
        <v>45838</v>
      </c>
      <c r="D73" s="257" t="s">
        <v>14094</v>
      </c>
      <c r="E73" s="278">
        <v>-12</v>
      </c>
      <c r="F73" s="285">
        <v>505</v>
      </c>
      <c r="G73" s="279" t="s">
        <v>14095</v>
      </c>
    </row>
    <row r="74" spans="3:7" x14ac:dyDescent="0.2">
      <c r="C74" s="255">
        <v>45838</v>
      </c>
      <c r="D74" s="257" t="s">
        <v>14094</v>
      </c>
      <c r="E74" s="278">
        <v>-44</v>
      </c>
      <c r="F74" s="285">
        <v>1765</v>
      </c>
      <c r="G74" s="279" t="s">
        <v>14095</v>
      </c>
    </row>
    <row r="75" spans="3:7" x14ac:dyDescent="0.2">
      <c r="C75" s="255">
        <v>45839</v>
      </c>
      <c r="D75" s="257" t="s">
        <v>14094</v>
      </c>
      <c r="E75" s="278">
        <v>-20</v>
      </c>
      <c r="F75" s="285">
        <v>891</v>
      </c>
      <c r="G75" s="279" t="s">
        <v>14095</v>
      </c>
    </row>
    <row r="76" spans="3:7" x14ac:dyDescent="0.2">
      <c r="C76" s="255">
        <v>45839</v>
      </c>
      <c r="D76" s="257" t="s">
        <v>14094</v>
      </c>
      <c r="E76" s="278">
        <v>-12</v>
      </c>
      <c r="F76" s="285">
        <v>501</v>
      </c>
      <c r="G76" s="279" t="s">
        <v>14095</v>
      </c>
    </row>
    <row r="77" spans="3:7" x14ac:dyDescent="0.2">
      <c r="C77" s="255">
        <v>45839</v>
      </c>
      <c r="D77" s="257" t="s">
        <v>14094</v>
      </c>
      <c r="E77" s="278">
        <v>-8</v>
      </c>
      <c r="F77" s="285">
        <v>434</v>
      </c>
      <c r="G77" s="279" t="s">
        <v>14095</v>
      </c>
    </row>
    <row r="78" spans="3:7" x14ac:dyDescent="0.2">
      <c r="C78" s="255">
        <v>45839</v>
      </c>
      <c r="D78" s="257" t="s">
        <v>14094</v>
      </c>
      <c r="E78" s="278">
        <v>-8</v>
      </c>
      <c r="F78" s="285">
        <v>449</v>
      </c>
      <c r="G78" s="279" t="s">
        <v>14095</v>
      </c>
    </row>
    <row r="79" spans="3:7" x14ac:dyDescent="0.2">
      <c r="C79" s="255">
        <v>45839</v>
      </c>
      <c r="D79" s="257" t="s">
        <v>14094</v>
      </c>
      <c r="E79" s="278">
        <v>-24</v>
      </c>
      <c r="F79" s="285">
        <v>950</v>
      </c>
      <c r="G79" s="279" t="s">
        <v>14095</v>
      </c>
    </row>
    <row r="80" spans="3:7" x14ac:dyDescent="0.2">
      <c r="C80" s="255">
        <v>45839</v>
      </c>
      <c r="D80" s="257" t="s">
        <v>14094</v>
      </c>
      <c r="F80" s="285">
        <v>74</v>
      </c>
      <c r="G80" s="279" t="s">
        <v>14095</v>
      </c>
    </row>
    <row r="81" spans="3:7" x14ac:dyDescent="0.2">
      <c r="C81" s="255">
        <v>45839</v>
      </c>
      <c r="D81" s="257" t="s">
        <v>14094</v>
      </c>
      <c r="E81" s="278">
        <v>-4</v>
      </c>
      <c r="F81" s="285">
        <v>187</v>
      </c>
      <c r="G81" s="279" t="s">
        <v>14095</v>
      </c>
    </row>
    <row r="82" spans="3:7" x14ac:dyDescent="0.2">
      <c r="C82" s="255">
        <v>45839</v>
      </c>
      <c r="D82" s="257" t="s">
        <v>14094</v>
      </c>
      <c r="E82" s="278">
        <v>-12</v>
      </c>
      <c r="F82" s="285">
        <v>473</v>
      </c>
      <c r="G82" s="279" t="s">
        <v>14095</v>
      </c>
    </row>
    <row r="83" spans="3:7" x14ac:dyDescent="0.2">
      <c r="C83" s="255">
        <v>45839</v>
      </c>
      <c r="D83" s="257" t="s">
        <v>14094</v>
      </c>
      <c r="E83" s="278">
        <v>-4</v>
      </c>
      <c r="F83" s="285">
        <v>166</v>
      </c>
      <c r="G83" s="279" t="s">
        <v>14095</v>
      </c>
    </row>
    <row r="84" spans="3:7" x14ac:dyDescent="0.2">
      <c r="C84" s="255">
        <v>45839</v>
      </c>
      <c r="D84" s="257" t="s">
        <v>14094</v>
      </c>
      <c r="E84" s="278">
        <v>-8</v>
      </c>
      <c r="F84" s="285">
        <v>306</v>
      </c>
      <c r="G84" s="279" t="s">
        <v>14095</v>
      </c>
    </row>
    <row r="85" spans="3:7" x14ac:dyDescent="0.2">
      <c r="C85" s="255">
        <v>45839</v>
      </c>
      <c r="D85" s="257" t="s">
        <v>14094</v>
      </c>
      <c r="E85" s="278">
        <v>-24</v>
      </c>
      <c r="F85" s="285">
        <v>954</v>
      </c>
      <c r="G85" s="279" t="s">
        <v>14095</v>
      </c>
    </row>
    <row r="86" spans="3:7" x14ac:dyDescent="0.2">
      <c r="C86" s="255">
        <v>45839</v>
      </c>
      <c r="D86" s="257" t="s">
        <v>14094</v>
      </c>
      <c r="E86" s="278">
        <v>-12</v>
      </c>
      <c r="F86" s="285">
        <v>528</v>
      </c>
      <c r="G86" s="279" t="s">
        <v>14095</v>
      </c>
    </row>
    <row r="87" spans="3:7" x14ac:dyDescent="0.2">
      <c r="C87" s="255">
        <v>45839</v>
      </c>
      <c r="D87" s="257" t="s">
        <v>14094</v>
      </c>
      <c r="E87" s="278">
        <v>-4</v>
      </c>
      <c r="F87" s="285">
        <v>282</v>
      </c>
      <c r="G87" s="279" t="s">
        <v>14095</v>
      </c>
    </row>
    <row r="88" spans="3:7" x14ac:dyDescent="0.2">
      <c r="C88" s="255">
        <v>45839</v>
      </c>
      <c r="D88" s="257" t="s">
        <v>14094</v>
      </c>
      <c r="E88" s="278">
        <v>-24</v>
      </c>
      <c r="F88" s="285">
        <v>920</v>
      </c>
      <c r="G88" s="279" t="s">
        <v>14095</v>
      </c>
    </row>
    <row r="89" spans="3:7" x14ac:dyDescent="0.2">
      <c r="C89" s="255">
        <v>45839</v>
      </c>
      <c r="D89" s="257" t="s">
        <v>14094</v>
      </c>
      <c r="E89" s="278">
        <v>-24</v>
      </c>
      <c r="F89" s="285">
        <v>954</v>
      </c>
      <c r="G89" s="279" t="s">
        <v>14095</v>
      </c>
    </row>
    <row r="90" spans="3:7" x14ac:dyDescent="0.2">
      <c r="C90" s="255">
        <v>45840</v>
      </c>
      <c r="D90" s="257" t="s">
        <v>14094</v>
      </c>
      <c r="E90" s="278">
        <v>-8</v>
      </c>
      <c r="F90" s="285">
        <v>334</v>
      </c>
      <c r="G90" s="279" t="s">
        <v>14095</v>
      </c>
    </row>
    <row r="91" spans="3:7" x14ac:dyDescent="0.2">
      <c r="C91" s="255">
        <v>45840</v>
      </c>
      <c r="D91" s="257" t="s">
        <v>14094</v>
      </c>
      <c r="E91" s="278">
        <v>-16</v>
      </c>
      <c r="F91" s="285">
        <v>608</v>
      </c>
      <c r="G91" s="279" t="s">
        <v>14095</v>
      </c>
    </row>
    <row r="92" spans="3:7" x14ac:dyDescent="0.2">
      <c r="C92" s="255">
        <v>45840</v>
      </c>
      <c r="D92" s="257" t="s">
        <v>14094</v>
      </c>
      <c r="E92" s="278">
        <v>-40</v>
      </c>
      <c r="F92" s="285">
        <v>1643</v>
      </c>
      <c r="G92" s="279" t="s">
        <v>14095</v>
      </c>
    </row>
    <row r="93" spans="3:7" x14ac:dyDescent="0.2">
      <c r="C93" s="255">
        <v>45840</v>
      </c>
      <c r="D93" s="257" t="s">
        <v>14094</v>
      </c>
      <c r="E93" s="278">
        <v>-8</v>
      </c>
      <c r="F93" s="285">
        <v>405</v>
      </c>
      <c r="G93" s="279" t="s">
        <v>14095</v>
      </c>
    </row>
    <row r="94" spans="3:7" x14ac:dyDescent="0.2">
      <c r="C94" s="255">
        <v>45840</v>
      </c>
      <c r="D94" s="257" t="s">
        <v>14094</v>
      </c>
      <c r="E94" s="278">
        <v>-32</v>
      </c>
      <c r="F94" s="285">
        <v>1228</v>
      </c>
      <c r="G94" s="279" t="s">
        <v>14095</v>
      </c>
    </row>
    <row r="95" spans="3:7" x14ac:dyDescent="0.2">
      <c r="C95" s="255">
        <v>45840</v>
      </c>
      <c r="D95" s="257" t="s">
        <v>14094</v>
      </c>
      <c r="E95" s="278">
        <v>-4</v>
      </c>
      <c r="F95" s="285">
        <v>250</v>
      </c>
      <c r="G95" s="279" t="s">
        <v>14095</v>
      </c>
    </row>
    <row r="96" spans="3:7" x14ac:dyDescent="0.2">
      <c r="C96" s="255">
        <v>45840</v>
      </c>
      <c r="D96" s="257" t="s">
        <v>14094</v>
      </c>
      <c r="E96" s="278">
        <v>-4</v>
      </c>
      <c r="F96" s="285">
        <v>232</v>
      </c>
      <c r="G96" s="279" t="s">
        <v>14095</v>
      </c>
    </row>
    <row r="97" spans="3:7" x14ac:dyDescent="0.2">
      <c r="C97" s="255">
        <v>45840</v>
      </c>
      <c r="D97" s="257" t="s">
        <v>14094</v>
      </c>
      <c r="E97" s="278">
        <v>-28</v>
      </c>
      <c r="F97" s="285">
        <v>1069</v>
      </c>
      <c r="G97" s="279" t="s">
        <v>14095</v>
      </c>
    </row>
    <row r="98" spans="3:7" x14ac:dyDescent="0.2">
      <c r="C98" s="255">
        <v>45840</v>
      </c>
      <c r="D98" s="257" t="s">
        <v>14094</v>
      </c>
      <c r="F98" s="285">
        <v>137</v>
      </c>
      <c r="G98" s="279" t="s">
        <v>14095</v>
      </c>
    </row>
    <row r="99" spans="3:7" x14ac:dyDescent="0.2">
      <c r="C99" s="255">
        <v>45840</v>
      </c>
      <c r="D99" s="257" t="s">
        <v>14094</v>
      </c>
      <c r="E99" s="278">
        <v>-8</v>
      </c>
      <c r="F99" s="285">
        <v>400</v>
      </c>
      <c r="G99" s="279" t="s">
        <v>14095</v>
      </c>
    </row>
    <row r="100" spans="3:7" x14ac:dyDescent="0.2">
      <c r="C100" s="255">
        <v>45840</v>
      </c>
      <c r="D100" s="257" t="s">
        <v>14094</v>
      </c>
      <c r="E100" s="278">
        <v>-48</v>
      </c>
      <c r="F100" s="285">
        <v>1897</v>
      </c>
      <c r="G100" s="279" t="s">
        <v>14095</v>
      </c>
    </row>
    <row r="101" spans="3:7" x14ac:dyDescent="0.2">
      <c r="C101" s="255">
        <v>45840</v>
      </c>
      <c r="D101" s="257" t="s">
        <v>14094</v>
      </c>
      <c r="E101" s="278">
        <v>-4</v>
      </c>
      <c r="F101" s="285">
        <v>258</v>
      </c>
      <c r="G101" s="279" t="s">
        <v>14095</v>
      </c>
    </row>
    <row r="102" spans="3:7" x14ac:dyDescent="0.2">
      <c r="C102" s="255">
        <v>45840</v>
      </c>
      <c r="D102" s="257" t="s">
        <v>14094</v>
      </c>
      <c r="E102" s="278">
        <v>-24</v>
      </c>
      <c r="F102" s="285">
        <v>948</v>
      </c>
      <c r="G102" s="279" t="s">
        <v>14095</v>
      </c>
    </row>
    <row r="103" spans="3:7" x14ac:dyDescent="0.2">
      <c r="C103" s="255">
        <v>45840</v>
      </c>
      <c r="D103" s="257" t="s">
        <v>14094</v>
      </c>
      <c r="E103" s="278">
        <v>-4</v>
      </c>
      <c r="F103" s="285">
        <v>187</v>
      </c>
      <c r="G103" s="279" t="s">
        <v>14095</v>
      </c>
    </row>
    <row r="104" spans="3:7" x14ac:dyDescent="0.2">
      <c r="C104" s="255">
        <v>45840</v>
      </c>
      <c r="D104" s="257" t="s">
        <v>14094</v>
      </c>
      <c r="E104" s="278">
        <v>-8</v>
      </c>
      <c r="F104" s="285">
        <v>343</v>
      </c>
      <c r="G104" s="279" t="s">
        <v>14095</v>
      </c>
    </row>
    <row r="105" spans="3:7" x14ac:dyDescent="0.2">
      <c r="C105" s="255">
        <v>45840</v>
      </c>
      <c r="D105" s="257" t="s">
        <v>14097</v>
      </c>
      <c r="E105" s="278" t="s">
        <v>13052</v>
      </c>
      <c r="F105" s="285">
        <v>538.36</v>
      </c>
    </row>
    <row r="106" spans="3:7" x14ac:dyDescent="0.2">
      <c r="C106" s="255">
        <v>45841</v>
      </c>
      <c r="D106" s="257" t="s">
        <v>14094</v>
      </c>
      <c r="E106" s="278">
        <v>-20</v>
      </c>
      <c r="F106" s="285">
        <v>767</v>
      </c>
      <c r="G106" s="279" t="s">
        <v>14095</v>
      </c>
    </row>
    <row r="107" spans="3:7" x14ac:dyDescent="0.2">
      <c r="C107" s="255">
        <v>45841</v>
      </c>
      <c r="D107" s="257" t="s">
        <v>14094</v>
      </c>
      <c r="E107" s="278">
        <v>-4</v>
      </c>
      <c r="F107" s="285">
        <v>203</v>
      </c>
      <c r="G107" s="279" t="s">
        <v>14095</v>
      </c>
    </row>
    <row r="108" spans="3:7" x14ac:dyDescent="0.2">
      <c r="C108" s="255">
        <v>45841</v>
      </c>
      <c r="D108" s="257" t="s">
        <v>14094</v>
      </c>
      <c r="E108" s="278">
        <v>-40</v>
      </c>
      <c r="F108" s="285">
        <v>1620</v>
      </c>
      <c r="G108" s="279" t="s">
        <v>14095</v>
      </c>
    </row>
    <row r="109" spans="3:7" x14ac:dyDescent="0.2">
      <c r="C109" s="255">
        <v>45841</v>
      </c>
      <c r="D109" s="257" t="s">
        <v>14098</v>
      </c>
      <c r="E109" s="278">
        <v>32</v>
      </c>
      <c r="F109" s="285">
        <v>1269</v>
      </c>
    </row>
    <row r="110" spans="3:7" x14ac:dyDescent="0.2">
      <c r="C110" s="255">
        <v>45841</v>
      </c>
      <c r="D110" s="257" t="s">
        <v>14098</v>
      </c>
      <c r="E110" s="278" t="s">
        <v>13052</v>
      </c>
      <c r="F110" s="285">
        <v>120</v>
      </c>
    </row>
    <row r="111" spans="3:7" x14ac:dyDescent="0.2">
      <c r="C111" s="255">
        <v>45841</v>
      </c>
      <c r="D111" s="257" t="s">
        <v>14099</v>
      </c>
      <c r="E111" s="278">
        <v>16</v>
      </c>
      <c r="F111" s="285">
        <v>749</v>
      </c>
    </row>
    <row r="112" spans="3:7" x14ac:dyDescent="0.2">
      <c r="C112" s="255">
        <v>45841</v>
      </c>
      <c r="D112" s="257" t="s">
        <v>14094</v>
      </c>
      <c r="E112" s="278">
        <v>-52</v>
      </c>
      <c r="F112" s="285">
        <v>2073</v>
      </c>
      <c r="G112" s="279" t="s">
        <v>14095</v>
      </c>
    </row>
    <row r="113" spans="3:7" x14ac:dyDescent="0.2">
      <c r="C113" s="255">
        <v>45841</v>
      </c>
      <c r="D113" s="257" t="s">
        <v>14094</v>
      </c>
      <c r="E113" s="278">
        <v>-4</v>
      </c>
      <c r="F113" s="285">
        <v>169</v>
      </c>
      <c r="G113" s="279" t="s">
        <v>14095</v>
      </c>
    </row>
    <row r="114" spans="3:7" x14ac:dyDescent="0.2">
      <c r="C114" s="255">
        <v>45841</v>
      </c>
      <c r="D114" s="257" t="s">
        <v>14094</v>
      </c>
      <c r="E114" s="278">
        <v>-8</v>
      </c>
      <c r="F114" s="285">
        <v>350</v>
      </c>
      <c r="G114" s="279" t="s">
        <v>14095</v>
      </c>
    </row>
    <row r="115" spans="3:7" x14ac:dyDescent="0.2">
      <c r="C115" s="255">
        <v>45841</v>
      </c>
      <c r="D115" s="257" t="s">
        <v>14094</v>
      </c>
      <c r="E115" s="278">
        <v>-20</v>
      </c>
      <c r="F115" s="285">
        <v>853</v>
      </c>
      <c r="G115" s="279" t="s">
        <v>14095</v>
      </c>
    </row>
    <row r="116" spans="3:7" x14ac:dyDescent="0.2">
      <c r="C116" s="255">
        <v>45841</v>
      </c>
      <c r="D116" s="257" t="s">
        <v>14094</v>
      </c>
      <c r="F116" s="285">
        <v>125</v>
      </c>
      <c r="G116" s="279" t="s">
        <v>14095</v>
      </c>
    </row>
    <row r="117" spans="3:7" x14ac:dyDescent="0.2">
      <c r="C117" s="255">
        <v>45841</v>
      </c>
      <c r="D117" s="257" t="s">
        <v>14094</v>
      </c>
      <c r="F117" s="285">
        <v>131</v>
      </c>
      <c r="G117" s="279" t="s">
        <v>14095</v>
      </c>
    </row>
    <row r="118" spans="3:7" x14ac:dyDescent="0.2">
      <c r="C118" s="255">
        <v>45841</v>
      </c>
      <c r="D118" s="257" t="s">
        <v>14094</v>
      </c>
      <c r="E118" s="278">
        <v>-4</v>
      </c>
      <c r="F118" s="285">
        <v>172</v>
      </c>
      <c r="G118" s="279" t="s">
        <v>14095</v>
      </c>
    </row>
    <row r="119" spans="3:7" x14ac:dyDescent="0.2">
      <c r="C119" s="255">
        <v>45841</v>
      </c>
      <c r="D119" s="257" t="s">
        <v>14094</v>
      </c>
      <c r="E119" s="278">
        <v>-16</v>
      </c>
      <c r="F119" s="285">
        <v>733</v>
      </c>
      <c r="G119" s="279" t="s">
        <v>14095</v>
      </c>
    </row>
    <row r="120" spans="3:7" x14ac:dyDescent="0.2">
      <c r="C120" s="255">
        <v>45841</v>
      </c>
      <c r="D120" s="257" t="s">
        <v>14094</v>
      </c>
      <c r="E120" s="278">
        <v>-24</v>
      </c>
      <c r="F120" s="285">
        <v>905</v>
      </c>
      <c r="G120" s="279" t="s">
        <v>14095</v>
      </c>
    </row>
    <row r="121" spans="3:7" x14ac:dyDescent="0.2">
      <c r="C121" s="255">
        <v>45841</v>
      </c>
      <c r="D121" s="257" t="s">
        <v>14094</v>
      </c>
      <c r="E121" s="278">
        <v>-16</v>
      </c>
      <c r="F121" s="285">
        <v>734</v>
      </c>
      <c r="G121" s="279" t="s">
        <v>14095</v>
      </c>
    </row>
    <row r="122" spans="3:7" x14ac:dyDescent="0.2">
      <c r="C122" s="255">
        <v>45841</v>
      </c>
      <c r="D122" s="257" t="s">
        <v>14094</v>
      </c>
      <c r="E122" s="278">
        <v>-12</v>
      </c>
      <c r="F122" s="285">
        <v>508</v>
      </c>
      <c r="G122" s="279" t="s">
        <v>14095</v>
      </c>
    </row>
    <row r="123" spans="3:7" x14ac:dyDescent="0.2">
      <c r="C123" s="255">
        <v>45841</v>
      </c>
      <c r="D123" s="257" t="s">
        <v>14094</v>
      </c>
      <c r="E123" s="278">
        <v>-4</v>
      </c>
      <c r="F123" s="285">
        <v>194</v>
      </c>
      <c r="G123" s="279" t="s">
        <v>14095</v>
      </c>
    </row>
    <row r="124" spans="3:7" x14ac:dyDescent="0.2">
      <c r="C124" s="255">
        <v>45842</v>
      </c>
      <c r="D124" s="257" t="s">
        <v>14094</v>
      </c>
      <c r="E124" s="278">
        <v>-4</v>
      </c>
      <c r="F124" s="285">
        <v>298</v>
      </c>
      <c r="G124" s="279" t="s">
        <v>14095</v>
      </c>
    </row>
    <row r="125" spans="3:7" x14ac:dyDescent="0.2">
      <c r="C125" s="255">
        <v>45842</v>
      </c>
      <c r="D125" s="257" t="s">
        <v>14094</v>
      </c>
      <c r="E125" s="278">
        <v>-4</v>
      </c>
      <c r="F125" s="285">
        <v>166</v>
      </c>
      <c r="G125" s="279" t="s">
        <v>14095</v>
      </c>
    </row>
    <row r="126" spans="3:7" x14ac:dyDescent="0.2">
      <c r="C126" s="255">
        <v>45842</v>
      </c>
      <c r="D126" s="257" t="s">
        <v>14094</v>
      </c>
      <c r="E126" s="278">
        <v>-24</v>
      </c>
      <c r="F126" s="285">
        <v>909</v>
      </c>
      <c r="G126" s="279" t="s">
        <v>14095</v>
      </c>
    </row>
    <row r="127" spans="3:7" x14ac:dyDescent="0.2">
      <c r="C127" s="255">
        <v>45842</v>
      </c>
      <c r="D127" s="257" t="s">
        <v>14094</v>
      </c>
      <c r="E127" s="278">
        <v>-8</v>
      </c>
      <c r="F127" s="285">
        <v>426</v>
      </c>
      <c r="G127" s="279" t="s">
        <v>14095</v>
      </c>
    </row>
    <row r="128" spans="3:7" x14ac:dyDescent="0.2">
      <c r="C128" s="255">
        <v>45842</v>
      </c>
      <c r="D128" s="257" t="s">
        <v>14094</v>
      </c>
      <c r="F128" s="285">
        <v>110</v>
      </c>
      <c r="G128" s="279" t="s">
        <v>14095</v>
      </c>
    </row>
    <row r="129" spans="3:7" x14ac:dyDescent="0.2">
      <c r="C129" s="255">
        <v>45842</v>
      </c>
      <c r="D129" s="257" t="s">
        <v>14094</v>
      </c>
      <c r="E129" s="278">
        <v>-24</v>
      </c>
      <c r="F129" s="285">
        <v>954</v>
      </c>
      <c r="G129" s="279" t="s">
        <v>14095</v>
      </c>
    </row>
    <row r="130" spans="3:7" x14ac:dyDescent="0.2">
      <c r="C130" s="255">
        <v>45842</v>
      </c>
      <c r="D130" s="257" t="s">
        <v>14094</v>
      </c>
      <c r="E130" s="278">
        <v>-4</v>
      </c>
      <c r="F130" s="285">
        <v>165</v>
      </c>
      <c r="G130" s="279" t="s">
        <v>14095</v>
      </c>
    </row>
    <row r="131" spans="3:7" x14ac:dyDescent="0.2">
      <c r="C131" s="255">
        <v>45842</v>
      </c>
      <c r="D131" s="257" t="s">
        <v>14094</v>
      </c>
      <c r="E131" s="278">
        <v>-4</v>
      </c>
      <c r="F131" s="285">
        <v>202</v>
      </c>
      <c r="G131" s="279" t="s">
        <v>14095</v>
      </c>
    </row>
    <row r="132" spans="3:7" x14ac:dyDescent="0.2">
      <c r="C132" s="255">
        <v>45842</v>
      </c>
      <c r="D132" s="257" t="s">
        <v>14094</v>
      </c>
      <c r="E132" s="278">
        <v>-4</v>
      </c>
      <c r="F132" s="285">
        <v>232</v>
      </c>
      <c r="G132" s="279" t="s">
        <v>14095</v>
      </c>
    </row>
    <row r="133" spans="3:7" x14ac:dyDescent="0.2">
      <c r="C133" s="255">
        <v>45842</v>
      </c>
      <c r="D133" s="257" t="s">
        <v>14094</v>
      </c>
      <c r="E133" s="278">
        <v>-8</v>
      </c>
      <c r="F133" s="285">
        <v>315</v>
      </c>
      <c r="G133" s="279" t="s">
        <v>14095</v>
      </c>
    </row>
    <row r="134" spans="3:7" x14ac:dyDescent="0.2">
      <c r="C134" s="255">
        <v>45842</v>
      </c>
      <c r="D134" s="257" t="s">
        <v>14100</v>
      </c>
      <c r="E134" s="278" t="s">
        <v>13052</v>
      </c>
      <c r="F134" s="285">
        <v>95</v>
      </c>
    </row>
    <row r="135" spans="3:7" x14ac:dyDescent="0.2">
      <c r="C135" s="255">
        <v>45842</v>
      </c>
      <c r="D135" s="257" t="s">
        <v>14100</v>
      </c>
      <c r="E135" s="278">
        <v>136</v>
      </c>
      <c r="F135" s="285">
        <v>5145</v>
      </c>
    </row>
    <row r="136" spans="3:7" x14ac:dyDescent="0.2">
      <c r="C136" s="255">
        <v>45842</v>
      </c>
      <c r="D136" s="257" t="s">
        <v>14094</v>
      </c>
      <c r="E136" s="278">
        <v>-8</v>
      </c>
      <c r="F136" s="285">
        <v>345</v>
      </c>
      <c r="G136" s="279" t="s">
        <v>14095</v>
      </c>
    </row>
    <row r="137" spans="3:7" x14ac:dyDescent="0.2">
      <c r="C137" s="255">
        <v>45842</v>
      </c>
      <c r="D137" s="257" t="s">
        <v>14094</v>
      </c>
      <c r="E137" s="278">
        <v>-96</v>
      </c>
      <c r="F137" s="285">
        <v>3748</v>
      </c>
      <c r="G137" s="279" t="s">
        <v>14095</v>
      </c>
    </row>
    <row r="138" spans="3:7" x14ac:dyDescent="0.2">
      <c r="C138" s="255">
        <v>45843</v>
      </c>
      <c r="D138" s="257" t="s">
        <v>14094</v>
      </c>
      <c r="F138" s="285">
        <v>86</v>
      </c>
      <c r="G138" s="279" t="s">
        <v>14095</v>
      </c>
    </row>
    <row r="139" spans="3:7" x14ac:dyDescent="0.2">
      <c r="C139" s="255">
        <v>45843</v>
      </c>
      <c r="D139" s="257" t="s">
        <v>14094</v>
      </c>
      <c r="E139" s="278">
        <v>-24</v>
      </c>
      <c r="F139" s="285">
        <v>950</v>
      </c>
      <c r="G139" s="279" t="s">
        <v>14095</v>
      </c>
    </row>
    <row r="140" spans="3:7" x14ac:dyDescent="0.2">
      <c r="C140" s="255">
        <v>45843</v>
      </c>
      <c r="D140" s="257" t="s">
        <v>14094</v>
      </c>
      <c r="E140" s="278">
        <v>-4</v>
      </c>
      <c r="F140" s="285">
        <v>193</v>
      </c>
      <c r="G140" s="279" t="s">
        <v>14095</v>
      </c>
    </row>
    <row r="141" spans="3:7" x14ac:dyDescent="0.2">
      <c r="C141" s="255">
        <v>45843</v>
      </c>
      <c r="D141" s="257" t="s">
        <v>14094</v>
      </c>
      <c r="F141" s="285">
        <v>126</v>
      </c>
      <c r="G141" s="279" t="s">
        <v>14095</v>
      </c>
    </row>
    <row r="142" spans="3:7" x14ac:dyDescent="0.2">
      <c r="C142" s="255">
        <v>45843</v>
      </c>
      <c r="D142" s="257" t="s">
        <v>14094</v>
      </c>
      <c r="E142" s="278">
        <v>-4</v>
      </c>
      <c r="F142" s="285">
        <v>251</v>
      </c>
      <c r="G142" s="279" t="s">
        <v>14095</v>
      </c>
    </row>
    <row r="143" spans="3:7" x14ac:dyDescent="0.2">
      <c r="C143" s="255">
        <v>45843</v>
      </c>
      <c r="D143" s="257" t="s">
        <v>14094</v>
      </c>
      <c r="E143" s="278">
        <v>-20</v>
      </c>
      <c r="F143" s="285">
        <v>754</v>
      </c>
      <c r="G143" s="279" t="s">
        <v>14095</v>
      </c>
    </row>
    <row r="144" spans="3:7" x14ac:dyDescent="0.2">
      <c r="C144" s="255">
        <v>45843</v>
      </c>
      <c r="D144" s="257" t="s">
        <v>14094</v>
      </c>
      <c r="E144" s="278">
        <v>-4</v>
      </c>
      <c r="F144" s="285">
        <v>285</v>
      </c>
      <c r="G144" s="279" t="s">
        <v>14095</v>
      </c>
    </row>
    <row r="145" spans="3:7" x14ac:dyDescent="0.2">
      <c r="C145" s="255">
        <v>45843</v>
      </c>
      <c r="D145" s="257" t="s">
        <v>14094</v>
      </c>
      <c r="E145" s="278">
        <v>-4</v>
      </c>
      <c r="F145" s="285">
        <v>289</v>
      </c>
      <c r="G145" s="279" t="s">
        <v>14095</v>
      </c>
    </row>
    <row r="146" spans="3:7" x14ac:dyDescent="0.2">
      <c r="C146" s="255">
        <v>45843</v>
      </c>
      <c r="D146" s="257" t="s">
        <v>14094</v>
      </c>
      <c r="E146" s="278">
        <v>-12</v>
      </c>
      <c r="F146" s="285">
        <v>576</v>
      </c>
      <c r="G146" s="279" t="s">
        <v>14095</v>
      </c>
    </row>
    <row r="147" spans="3:7" x14ac:dyDescent="0.2">
      <c r="C147" s="255">
        <v>45843</v>
      </c>
      <c r="D147" s="257" t="s">
        <v>14094</v>
      </c>
      <c r="E147" s="278">
        <v>-8</v>
      </c>
      <c r="F147" s="285">
        <v>405</v>
      </c>
      <c r="G147" s="279" t="s">
        <v>14095</v>
      </c>
    </row>
    <row r="148" spans="3:7" x14ac:dyDescent="0.2">
      <c r="C148" s="255">
        <v>45843</v>
      </c>
      <c r="D148" s="257" t="s">
        <v>14094</v>
      </c>
      <c r="E148" s="278">
        <v>-12</v>
      </c>
      <c r="F148" s="285">
        <v>576</v>
      </c>
      <c r="G148" s="279" t="s">
        <v>14095</v>
      </c>
    </row>
    <row r="149" spans="3:7" x14ac:dyDescent="0.2">
      <c r="C149" s="255">
        <v>45843</v>
      </c>
      <c r="D149" s="257" t="s">
        <v>14094</v>
      </c>
      <c r="E149" s="278">
        <v>-4</v>
      </c>
      <c r="F149" s="285">
        <v>175</v>
      </c>
      <c r="G149" s="279" t="s">
        <v>14095</v>
      </c>
    </row>
    <row r="150" spans="3:7" x14ac:dyDescent="0.2">
      <c r="C150" s="255">
        <v>45843</v>
      </c>
      <c r="D150" s="257" t="s">
        <v>14094</v>
      </c>
      <c r="E150" s="278">
        <v>-24</v>
      </c>
      <c r="F150" s="285">
        <v>1042</v>
      </c>
      <c r="G150" s="279" t="s">
        <v>14095</v>
      </c>
    </row>
    <row r="151" spans="3:7" x14ac:dyDescent="0.2">
      <c r="C151" s="255">
        <v>45843</v>
      </c>
      <c r="D151" s="257" t="s">
        <v>14094</v>
      </c>
      <c r="E151" s="278">
        <v>-16</v>
      </c>
      <c r="F151" s="285">
        <v>689</v>
      </c>
      <c r="G151" s="279" t="s">
        <v>14095</v>
      </c>
    </row>
    <row r="152" spans="3:7" x14ac:dyDescent="0.2">
      <c r="C152" s="255">
        <v>45844</v>
      </c>
      <c r="D152" s="257" t="s">
        <v>14101</v>
      </c>
      <c r="E152" s="278" t="s">
        <v>13052</v>
      </c>
      <c r="F152" s="285">
        <v>1206.82</v>
      </c>
    </row>
    <row r="153" spans="3:7" x14ac:dyDescent="0.2">
      <c r="C153" s="255">
        <v>45844</v>
      </c>
      <c r="D153" s="257" t="s">
        <v>14094</v>
      </c>
      <c r="E153" s="278">
        <v>-4</v>
      </c>
      <c r="F153" s="285">
        <v>193</v>
      </c>
      <c r="G153" s="279" t="s">
        <v>14095</v>
      </c>
    </row>
    <row r="154" spans="3:7" x14ac:dyDescent="0.2">
      <c r="C154" s="255">
        <v>45844</v>
      </c>
      <c r="D154" s="257" t="s">
        <v>14094</v>
      </c>
      <c r="E154" s="278">
        <v>-40</v>
      </c>
      <c r="F154" s="285">
        <v>1513</v>
      </c>
      <c r="G154" s="279" t="s">
        <v>14095</v>
      </c>
    </row>
    <row r="155" spans="3:7" x14ac:dyDescent="0.2">
      <c r="C155" s="255">
        <v>45844</v>
      </c>
      <c r="D155" s="257" t="s">
        <v>14094</v>
      </c>
      <c r="E155" s="278">
        <v>-28</v>
      </c>
      <c r="F155" s="285">
        <v>1100</v>
      </c>
      <c r="G155" s="279" t="s">
        <v>14095</v>
      </c>
    </row>
    <row r="156" spans="3:7" x14ac:dyDescent="0.2">
      <c r="C156" s="255">
        <v>45844</v>
      </c>
      <c r="D156" s="257" t="s">
        <v>14094</v>
      </c>
      <c r="E156" s="278">
        <v>-4</v>
      </c>
      <c r="F156" s="285">
        <v>237</v>
      </c>
      <c r="G156" s="279" t="s">
        <v>14095</v>
      </c>
    </row>
    <row r="157" spans="3:7" x14ac:dyDescent="0.2">
      <c r="C157" s="255">
        <v>45844</v>
      </c>
      <c r="D157" s="257" t="s">
        <v>14094</v>
      </c>
      <c r="E157" s="278">
        <v>-8</v>
      </c>
      <c r="F157" s="285">
        <v>309</v>
      </c>
      <c r="G157" s="279" t="s">
        <v>14095</v>
      </c>
    </row>
    <row r="158" spans="3:7" x14ac:dyDescent="0.2">
      <c r="C158" s="255">
        <v>45844</v>
      </c>
      <c r="D158" s="257" t="s">
        <v>14094</v>
      </c>
      <c r="E158" s="278">
        <v>-20</v>
      </c>
      <c r="F158" s="285">
        <v>788</v>
      </c>
      <c r="G158" s="279" t="s">
        <v>14095</v>
      </c>
    </row>
    <row r="159" spans="3:7" x14ac:dyDescent="0.2">
      <c r="C159" s="255">
        <v>45844</v>
      </c>
      <c r="D159" s="257" t="s">
        <v>14094</v>
      </c>
      <c r="E159" s="278">
        <v>-4</v>
      </c>
      <c r="F159" s="285">
        <v>175</v>
      </c>
      <c r="G159" s="279" t="s">
        <v>14095</v>
      </c>
    </row>
    <row r="160" spans="3:7" x14ac:dyDescent="0.2">
      <c r="C160" s="255">
        <v>45844</v>
      </c>
      <c r="D160" s="257" t="s">
        <v>14094</v>
      </c>
      <c r="E160" s="278">
        <v>-4</v>
      </c>
      <c r="F160" s="285">
        <v>162</v>
      </c>
      <c r="G160" s="279" t="s">
        <v>14095</v>
      </c>
    </row>
    <row r="161" spans="3:7" x14ac:dyDescent="0.2">
      <c r="C161" s="255">
        <v>45844</v>
      </c>
      <c r="D161" s="257" t="s">
        <v>14094</v>
      </c>
      <c r="F161" s="285">
        <v>123</v>
      </c>
      <c r="G161" s="279" t="s">
        <v>14095</v>
      </c>
    </row>
    <row r="162" spans="3:7" x14ac:dyDescent="0.2">
      <c r="C162" s="255">
        <v>45844</v>
      </c>
      <c r="D162" s="257" t="s">
        <v>14094</v>
      </c>
      <c r="E162" s="278">
        <v>-36</v>
      </c>
      <c r="F162" s="285">
        <v>1484</v>
      </c>
      <c r="G162" s="279" t="s">
        <v>14095</v>
      </c>
    </row>
    <row r="163" spans="3:7" x14ac:dyDescent="0.2">
      <c r="C163" s="255">
        <v>45844</v>
      </c>
      <c r="D163" s="257" t="s">
        <v>14094</v>
      </c>
      <c r="E163" s="278">
        <v>-12</v>
      </c>
      <c r="F163" s="285">
        <v>564</v>
      </c>
      <c r="G163" s="279" t="s">
        <v>14095</v>
      </c>
    </row>
    <row r="164" spans="3:7" x14ac:dyDescent="0.2">
      <c r="C164" s="255">
        <v>45845</v>
      </c>
      <c r="D164" s="257" t="s">
        <v>14094</v>
      </c>
      <c r="E164" s="278">
        <v>-4</v>
      </c>
      <c r="F164" s="285">
        <v>208</v>
      </c>
      <c r="G164" s="279" t="s">
        <v>14095</v>
      </c>
    </row>
    <row r="165" spans="3:7" x14ac:dyDescent="0.2">
      <c r="C165" s="255">
        <v>45845</v>
      </c>
      <c r="D165" s="257" t="s">
        <v>14094</v>
      </c>
      <c r="E165" s="278">
        <v>-24</v>
      </c>
      <c r="F165" s="285">
        <v>954</v>
      </c>
      <c r="G165" s="279" t="s">
        <v>14095</v>
      </c>
    </row>
    <row r="166" spans="3:7" x14ac:dyDescent="0.2">
      <c r="C166" s="255">
        <v>45845</v>
      </c>
      <c r="D166" s="257" t="s">
        <v>14102</v>
      </c>
      <c r="E166" s="278">
        <v>24</v>
      </c>
      <c r="F166" s="285">
        <v>990</v>
      </c>
    </row>
    <row r="167" spans="3:7" x14ac:dyDescent="0.2">
      <c r="C167" s="255">
        <v>45845</v>
      </c>
      <c r="D167" s="257" t="s">
        <v>14094</v>
      </c>
      <c r="E167" s="278">
        <v>-4</v>
      </c>
      <c r="F167" s="285">
        <v>296</v>
      </c>
      <c r="G167" s="279" t="s">
        <v>14095</v>
      </c>
    </row>
    <row r="168" spans="3:7" x14ac:dyDescent="0.2">
      <c r="C168" s="255">
        <v>45845</v>
      </c>
      <c r="D168" s="257" t="s">
        <v>14094</v>
      </c>
      <c r="E168" s="278">
        <v>-8</v>
      </c>
      <c r="F168" s="285">
        <v>323</v>
      </c>
      <c r="G168" s="279" t="s">
        <v>14095</v>
      </c>
    </row>
    <row r="169" spans="3:7" x14ac:dyDescent="0.2">
      <c r="C169" s="255">
        <v>45845</v>
      </c>
      <c r="D169" s="257" t="s">
        <v>14094</v>
      </c>
      <c r="E169" s="278">
        <v>-8</v>
      </c>
      <c r="F169" s="285">
        <v>342</v>
      </c>
      <c r="G169" s="279" t="s">
        <v>14095</v>
      </c>
    </row>
    <row r="170" spans="3:7" x14ac:dyDescent="0.2">
      <c r="C170" s="255">
        <v>45845</v>
      </c>
      <c r="D170" s="257" t="s">
        <v>14094</v>
      </c>
      <c r="E170" s="278">
        <v>-24</v>
      </c>
      <c r="F170" s="285">
        <v>951</v>
      </c>
      <c r="G170" s="279" t="s">
        <v>14095</v>
      </c>
    </row>
    <row r="171" spans="3:7" x14ac:dyDescent="0.2">
      <c r="C171" s="255">
        <v>45845</v>
      </c>
      <c r="D171" s="257" t="s">
        <v>14094</v>
      </c>
      <c r="E171" s="278">
        <v>-8</v>
      </c>
      <c r="F171" s="285">
        <v>306</v>
      </c>
      <c r="G171" s="279" t="s">
        <v>14095</v>
      </c>
    </row>
    <row r="172" spans="3:7" x14ac:dyDescent="0.2">
      <c r="C172" s="255">
        <v>45845</v>
      </c>
      <c r="D172" s="257" t="s">
        <v>14094</v>
      </c>
      <c r="E172" s="278">
        <v>-8</v>
      </c>
      <c r="F172" s="285">
        <v>402</v>
      </c>
      <c r="G172" s="279" t="s">
        <v>14095</v>
      </c>
    </row>
    <row r="173" spans="3:7" x14ac:dyDescent="0.2">
      <c r="C173" s="255">
        <v>45845</v>
      </c>
      <c r="D173" s="257" t="s">
        <v>14094</v>
      </c>
      <c r="E173" s="278">
        <v>-8</v>
      </c>
      <c r="F173" s="285">
        <v>319</v>
      </c>
      <c r="G173" s="279" t="s">
        <v>14095</v>
      </c>
    </row>
    <row r="174" spans="3:7" x14ac:dyDescent="0.2">
      <c r="C174" s="255">
        <v>45845</v>
      </c>
      <c r="D174" s="257" t="s">
        <v>14094</v>
      </c>
      <c r="E174" s="278">
        <v>-8</v>
      </c>
      <c r="F174" s="285">
        <v>327</v>
      </c>
      <c r="G174" s="279" t="s">
        <v>14095</v>
      </c>
    </row>
    <row r="175" spans="3:7" x14ac:dyDescent="0.2">
      <c r="C175" s="255">
        <v>45845</v>
      </c>
      <c r="D175" s="257" t="s">
        <v>14094</v>
      </c>
      <c r="E175" s="278">
        <v>-8</v>
      </c>
      <c r="F175" s="285">
        <v>336</v>
      </c>
      <c r="G175" s="279" t="s">
        <v>14095</v>
      </c>
    </row>
    <row r="176" spans="3:7" x14ac:dyDescent="0.2">
      <c r="C176" s="255">
        <v>45845</v>
      </c>
      <c r="D176" s="257" t="s">
        <v>14094</v>
      </c>
      <c r="E176" s="278">
        <v>-4</v>
      </c>
      <c r="F176" s="285">
        <v>172</v>
      </c>
      <c r="G176" s="279" t="s">
        <v>14095</v>
      </c>
    </row>
    <row r="177" spans="3:7" x14ac:dyDescent="0.2">
      <c r="C177" s="255">
        <v>45845</v>
      </c>
      <c r="D177" s="257" t="s">
        <v>14094</v>
      </c>
      <c r="E177" s="278">
        <v>-36</v>
      </c>
      <c r="F177" s="285">
        <v>1385</v>
      </c>
      <c r="G177" s="279" t="s">
        <v>14095</v>
      </c>
    </row>
    <row r="178" spans="3:7" x14ac:dyDescent="0.2">
      <c r="C178" s="255">
        <v>45845</v>
      </c>
      <c r="D178" s="257" t="s">
        <v>14094</v>
      </c>
      <c r="E178" s="278">
        <v>-8</v>
      </c>
      <c r="F178" s="285">
        <v>373</v>
      </c>
      <c r="G178" s="279" t="s">
        <v>14095</v>
      </c>
    </row>
    <row r="179" spans="3:7" x14ac:dyDescent="0.2">
      <c r="C179" s="255">
        <v>45846</v>
      </c>
      <c r="D179" s="257" t="s">
        <v>14094</v>
      </c>
      <c r="E179" s="278">
        <v>-8</v>
      </c>
      <c r="F179" s="285">
        <v>418</v>
      </c>
      <c r="G179" s="279" t="s">
        <v>14095</v>
      </c>
    </row>
    <row r="180" spans="3:7" x14ac:dyDescent="0.2">
      <c r="C180" s="255">
        <v>45846</v>
      </c>
      <c r="D180" s="257" t="s">
        <v>14094</v>
      </c>
      <c r="F180" s="285">
        <v>147</v>
      </c>
      <c r="G180" s="279" t="s">
        <v>14095</v>
      </c>
    </row>
    <row r="181" spans="3:7" x14ac:dyDescent="0.2">
      <c r="C181" s="255">
        <v>45846</v>
      </c>
      <c r="D181" s="257" t="s">
        <v>14094</v>
      </c>
      <c r="E181" s="278">
        <v>-12</v>
      </c>
      <c r="F181" s="285">
        <v>580</v>
      </c>
      <c r="G181" s="279" t="s">
        <v>14095</v>
      </c>
    </row>
    <row r="182" spans="3:7" x14ac:dyDescent="0.2">
      <c r="C182" s="255">
        <v>45846</v>
      </c>
      <c r="D182" s="257" t="s">
        <v>14094</v>
      </c>
      <c r="E182" s="278">
        <v>-4</v>
      </c>
      <c r="F182" s="285">
        <v>198</v>
      </c>
      <c r="G182" s="279" t="s">
        <v>14095</v>
      </c>
    </row>
    <row r="183" spans="3:7" x14ac:dyDescent="0.2">
      <c r="C183" s="255">
        <v>45846</v>
      </c>
      <c r="D183" s="257" t="s">
        <v>14094</v>
      </c>
      <c r="E183" s="278">
        <v>-8</v>
      </c>
      <c r="F183" s="285">
        <v>390</v>
      </c>
      <c r="G183" s="279" t="s">
        <v>14095</v>
      </c>
    </row>
    <row r="184" spans="3:7" x14ac:dyDescent="0.2">
      <c r="C184" s="255">
        <v>45846</v>
      </c>
      <c r="D184" s="257" t="s">
        <v>14094</v>
      </c>
      <c r="E184" s="278">
        <v>-4</v>
      </c>
      <c r="F184" s="285">
        <v>274</v>
      </c>
      <c r="G184" s="279" t="s">
        <v>14095</v>
      </c>
    </row>
    <row r="185" spans="3:7" x14ac:dyDescent="0.2">
      <c r="C185" s="255">
        <v>45846</v>
      </c>
      <c r="D185" s="257" t="s">
        <v>14094</v>
      </c>
      <c r="E185" s="278">
        <v>-8</v>
      </c>
      <c r="F185" s="285">
        <v>329</v>
      </c>
      <c r="G185" s="279" t="s">
        <v>14095</v>
      </c>
    </row>
    <row r="186" spans="3:7" x14ac:dyDescent="0.2">
      <c r="C186" s="255">
        <v>45846</v>
      </c>
      <c r="D186" s="257" t="s">
        <v>14094</v>
      </c>
      <c r="E186" s="278">
        <v>-16</v>
      </c>
      <c r="F186" s="285">
        <v>662</v>
      </c>
      <c r="G186" s="279" t="s">
        <v>14095</v>
      </c>
    </row>
    <row r="187" spans="3:7" x14ac:dyDescent="0.2">
      <c r="C187" s="255">
        <v>45847</v>
      </c>
      <c r="D187" s="257" t="s">
        <v>14103</v>
      </c>
      <c r="E187" s="278" t="s">
        <v>13052</v>
      </c>
      <c r="F187" s="285">
        <v>1484</v>
      </c>
    </row>
    <row r="188" spans="3:7" x14ac:dyDescent="0.2">
      <c r="C188" s="255">
        <v>45847</v>
      </c>
      <c r="D188" s="257" t="s">
        <v>14094</v>
      </c>
      <c r="E188" s="278">
        <v>-4</v>
      </c>
      <c r="F188" s="285">
        <v>173</v>
      </c>
      <c r="G188" s="279" t="s">
        <v>14095</v>
      </c>
    </row>
    <row r="189" spans="3:7" x14ac:dyDescent="0.2">
      <c r="C189" s="255">
        <v>45847</v>
      </c>
      <c r="D189" s="257" t="s">
        <v>14094</v>
      </c>
      <c r="E189" s="278">
        <v>-4</v>
      </c>
      <c r="F189" s="285">
        <v>170</v>
      </c>
      <c r="G189" s="279" t="s">
        <v>14095</v>
      </c>
    </row>
    <row r="190" spans="3:7" x14ac:dyDescent="0.2">
      <c r="C190" s="255">
        <v>45848</v>
      </c>
      <c r="D190" s="257" t="s">
        <v>14104</v>
      </c>
      <c r="E190" s="278">
        <v>2316</v>
      </c>
      <c r="F190" s="285">
        <v>86900</v>
      </c>
    </row>
    <row r="191" spans="3:7" x14ac:dyDescent="0.2">
      <c r="C191" s="255">
        <v>45848</v>
      </c>
      <c r="D191" s="257" t="s">
        <v>14102</v>
      </c>
      <c r="E191" s="278">
        <v>100</v>
      </c>
      <c r="F191" s="285">
        <v>3800</v>
      </c>
    </row>
    <row r="192" spans="3:7" x14ac:dyDescent="0.2">
      <c r="C192" s="255">
        <v>45848</v>
      </c>
      <c r="D192" s="257" t="s">
        <v>14105</v>
      </c>
      <c r="E192" s="278">
        <v>8</v>
      </c>
      <c r="F192" s="285">
        <v>403.35</v>
      </c>
    </row>
    <row r="193" spans="3:7" x14ac:dyDescent="0.2">
      <c r="C193" s="255">
        <v>45848</v>
      </c>
      <c r="D193" s="257" t="s">
        <v>14104</v>
      </c>
      <c r="E193" s="278">
        <v>1784</v>
      </c>
      <c r="F193" s="285">
        <v>66900</v>
      </c>
    </row>
    <row r="194" spans="3:7" x14ac:dyDescent="0.2">
      <c r="C194" s="255">
        <v>45849</v>
      </c>
      <c r="D194" s="257" t="s">
        <v>14105</v>
      </c>
      <c r="E194" s="278">
        <v>12</v>
      </c>
      <c r="F194" s="285">
        <v>461.05</v>
      </c>
    </row>
    <row r="195" spans="3:7" x14ac:dyDescent="0.2">
      <c r="C195" s="255">
        <v>45849</v>
      </c>
      <c r="D195" s="257" t="s">
        <v>14099</v>
      </c>
      <c r="E195" s="278">
        <v>440</v>
      </c>
      <c r="F195" s="285">
        <v>16504</v>
      </c>
    </row>
    <row r="196" spans="3:7" x14ac:dyDescent="0.2">
      <c r="C196" s="255">
        <v>45849</v>
      </c>
      <c r="D196" s="257" t="s">
        <v>14094</v>
      </c>
      <c r="E196" s="278">
        <v>-20</v>
      </c>
      <c r="F196" s="285">
        <v>810</v>
      </c>
      <c r="G196" s="279" t="s">
        <v>14095</v>
      </c>
    </row>
    <row r="197" spans="3:7" x14ac:dyDescent="0.2">
      <c r="C197" s="255">
        <v>45849</v>
      </c>
      <c r="D197" s="257" t="s">
        <v>14094</v>
      </c>
      <c r="E197" s="278">
        <v>-16</v>
      </c>
      <c r="F197" s="285">
        <v>672</v>
      </c>
      <c r="G197" s="279" t="s">
        <v>14095</v>
      </c>
    </row>
    <row r="198" spans="3:7" x14ac:dyDescent="0.2">
      <c r="C198" s="255">
        <v>45849</v>
      </c>
      <c r="D198" s="257" t="s">
        <v>14094</v>
      </c>
      <c r="E198" s="278">
        <v>-24</v>
      </c>
      <c r="F198" s="285">
        <v>909</v>
      </c>
      <c r="G198" s="279" t="s">
        <v>14095</v>
      </c>
    </row>
    <row r="199" spans="3:7" x14ac:dyDescent="0.2">
      <c r="C199" s="255">
        <v>45849</v>
      </c>
      <c r="D199" s="257" t="s">
        <v>14094</v>
      </c>
      <c r="F199" s="285">
        <v>136</v>
      </c>
      <c r="G199" s="279" t="s">
        <v>14095</v>
      </c>
    </row>
    <row r="200" spans="3:7" x14ac:dyDescent="0.2">
      <c r="C200" s="255">
        <v>45849</v>
      </c>
      <c r="D200" s="257" t="s">
        <v>14094</v>
      </c>
      <c r="F200" s="285">
        <v>134</v>
      </c>
      <c r="G200" s="279" t="s">
        <v>14095</v>
      </c>
    </row>
    <row r="201" spans="3:7" x14ac:dyDescent="0.2">
      <c r="C201" s="255">
        <v>45850</v>
      </c>
      <c r="D201" s="257" t="s">
        <v>14098</v>
      </c>
      <c r="E201" s="278">
        <v>20</v>
      </c>
      <c r="F201" s="285">
        <v>879</v>
      </c>
    </row>
    <row r="202" spans="3:7" x14ac:dyDescent="0.2">
      <c r="C202" s="255">
        <v>45850</v>
      </c>
      <c r="D202" s="257" t="s">
        <v>14098</v>
      </c>
      <c r="F202" s="285">
        <v>50</v>
      </c>
      <c r="G202" s="279" t="s">
        <v>14095</v>
      </c>
    </row>
    <row r="203" spans="3:7" x14ac:dyDescent="0.2">
      <c r="C203" s="255">
        <v>45850</v>
      </c>
      <c r="D203" s="257" t="s">
        <v>14098</v>
      </c>
      <c r="F203" s="285">
        <v>51</v>
      </c>
      <c r="G203" s="279" t="s">
        <v>14095</v>
      </c>
    </row>
    <row r="204" spans="3:7" x14ac:dyDescent="0.2">
      <c r="C204" s="255">
        <v>45850</v>
      </c>
      <c r="D204" s="257" t="s">
        <v>14098</v>
      </c>
      <c r="F204" s="285">
        <v>68</v>
      </c>
      <c r="G204" s="279" t="s">
        <v>14095</v>
      </c>
    </row>
    <row r="205" spans="3:7" x14ac:dyDescent="0.2">
      <c r="C205" s="255">
        <v>45851</v>
      </c>
      <c r="D205" s="257" t="s">
        <v>14106</v>
      </c>
      <c r="E205" s="278" t="s">
        <v>13052</v>
      </c>
      <c r="F205" s="285">
        <v>146.19</v>
      </c>
    </row>
    <row r="206" spans="3:7" x14ac:dyDescent="0.2">
      <c r="C206" s="255">
        <v>45852</v>
      </c>
      <c r="D206" s="257" t="s">
        <v>14094</v>
      </c>
      <c r="F206" s="285">
        <v>113</v>
      </c>
      <c r="G206" s="279" t="s">
        <v>14095</v>
      </c>
    </row>
    <row r="207" spans="3:7" x14ac:dyDescent="0.2">
      <c r="C207" s="255">
        <v>45853</v>
      </c>
      <c r="D207" s="257" t="s">
        <v>14107</v>
      </c>
      <c r="E207" s="278" t="s">
        <v>13052</v>
      </c>
      <c r="F207" s="285">
        <v>199</v>
      </c>
    </row>
    <row r="208" spans="3:7" x14ac:dyDescent="0.2">
      <c r="C208" s="255">
        <v>45853</v>
      </c>
      <c r="D208" s="257" t="s">
        <v>14105</v>
      </c>
      <c r="E208" s="278">
        <v>4</v>
      </c>
      <c r="F208" s="285">
        <v>162</v>
      </c>
    </row>
    <row r="209" spans="3:7" x14ac:dyDescent="0.2">
      <c r="C209" s="255">
        <v>45853</v>
      </c>
      <c r="D209" s="257" t="s">
        <v>14108</v>
      </c>
      <c r="E209" s="278" t="s">
        <v>13052</v>
      </c>
      <c r="F209" s="285">
        <v>35.82</v>
      </c>
    </row>
    <row r="210" spans="3:7" x14ac:dyDescent="0.2">
      <c r="C210" s="255">
        <v>45853</v>
      </c>
      <c r="D210" s="257" t="s">
        <v>14099</v>
      </c>
      <c r="E210" s="278">
        <v>176</v>
      </c>
      <c r="F210" s="285">
        <v>6659</v>
      </c>
    </row>
    <row r="211" spans="3:7" x14ac:dyDescent="0.2">
      <c r="C211" s="255">
        <v>45853</v>
      </c>
      <c r="D211" s="257" t="s">
        <v>14105</v>
      </c>
      <c r="E211" s="278">
        <v>20</v>
      </c>
      <c r="F211" s="285">
        <v>799.32</v>
      </c>
    </row>
    <row r="212" spans="3:7" x14ac:dyDescent="0.2">
      <c r="C212" s="255">
        <v>45856</v>
      </c>
      <c r="D212" s="257" t="s">
        <v>14109</v>
      </c>
      <c r="F212" s="285">
        <v>86900</v>
      </c>
      <c r="G212" s="279" t="s">
        <v>14095</v>
      </c>
    </row>
    <row r="213" spans="3:7" x14ac:dyDescent="0.2">
      <c r="C213" s="255">
        <v>45857</v>
      </c>
      <c r="D213" s="257" t="s">
        <v>14110</v>
      </c>
      <c r="E213" s="278" t="s">
        <v>13052</v>
      </c>
      <c r="F213" s="285">
        <v>681</v>
      </c>
    </row>
    <row r="214" spans="3:7" x14ac:dyDescent="0.2">
      <c r="C214" s="255">
        <v>45857</v>
      </c>
      <c r="D214" s="257" t="s">
        <v>14111</v>
      </c>
      <c r="E214" s="278" t="s">
        <v>13052</v>
      </c>
      <c r="F214" s="285">
        <v>4339</v>
      </c>
    </row>
    <row r="215" spans="3:7" x14ac:dyDescent="0.2">
      <c r="C215" s="255">
        <v>45857</v>
      </c>
      <c r="D215" s="257" t="s">
        <v>14112</v>
      </c>
      <c r="E215" s="278" t="s">
        <v>13052</v>
      </c>
      <c r="F215" s="285">
        <v>122.58</v>
      </c>
    </row>
    <row r="216" spans="3:7" x14ac:dyDescent="0.2">
      <c r="C216" s="255">
        <v>45859</v>
      </c>
      <c r="D216" s="257" t="s">
        <v>14106</v>
      </c>
      <c r="E216" s="278" t="s">
        <v>13052</v>
      </c>
      <c r="F216" s="285">
        <v>166.31</v>
      </c>
    </row>
    <row r="217" spans="3:7" x14ac:dyDescent="0.2">
      <c r="C217" s="255">
        <v>45859</v>
      </c>
      <c r="D217" s="257" t="s">
        <v>14099</v>
      </c>
      <c r="E217" s="278">
        <v>16</v>
      </c>
      <c r="F217" s="285">
        <v>603</v>
      </c>
    </row>
    <row r="218" spans="3:7" x14ac:dyDescent="0.2">
      <c r="C218" s="255">
        <v>45859</v>
      </c>
      <c r="D218" s="257" t="s">
        <v>14099</v>
      </c>
      <c r="E218" s="278">
        <v>56</v>
      </c>
      <c r="F218" s="285">
        <v>2103</v>
      </c>
    </row>
    <row r="219" spans="3:7" x14ac:dyDescent="0.2">
      <c r="C219" s="255">
        <v>45860</v>
      </c>
      <c r="D219" s="257" t="s">
        <v>14097</v>
      </c>
      <c r="E219" s="278" t="s">
        <v>13052</v>
      </c>
      <c r="F219" s="285">
        <v>11327</v>
      </c>
    </row>
    <row r="220" spans="3:7" x14ac:dyDescent="0.2">
      <c r="C220" s="255">
        <v>45860</v>
      </c>
      <c r="D220" s="257" t="s">
        <v>14098</v>
      </c>
      <c r="E220" s="278">
        <v>12</v>
      </c>
      <c r="F220" s="285">
        <v>519</v>
      </c>
    </row>
    <row r="221" spans="3:7" x14ac:dyDescent="0.2">
      <c r="C221" s="255">
        <v>45861</v>
      </c>
      <c r="D221" s="257" t="s">
        <v>14113</v>
      </c>
      <c r="E221" s="278" t="s">
        <v>13052</v>
      </c>
      <c r="F221" s="285">
        <v>180.99</v>
      </c>
    </row>
    <row r="222" spans="3:7" x14ac:dyDescent="0.2">
      <c r="C222" s="255">
        <v>45861</v>
      </c>
      <c r="D222" s="257" t="s">
        <v>14094</v>
      </c>
      <c r="E222" s="278">
        <v>-4</v>
      </c>
      <c r="F222" s="285">
        <v>210</v>
      </c>
      <c r="G222" s="279" t="s">
        <v>14095</v>
      </c>
    </row>
    <row r="223" spans="3:7" x14ac:dyDescent="0.2">
      <c r="C223" s="255">
        <v>45862</v>
      </c>
      <c r="D223" s="257" t="s">
        <v>14114</v>
      </c>
      <c r="E223" s="278" t="s">
        <v>13052</v>
      </c>
      <c r="F223" s="285">
        <v>770</v>
      </c>
    </row>
    <row r="224" spans="3:7" x14ac:dyDescent="0.2">
      <c r="C224" s="255">
        <v>45864</v>
      </c>
      <c r="D224" s="257" t="s">
        <v>14115</v>
      </c>
      <c r="E224" s="278">
        <v>264</v>
      </c>
      <c r="F224" s="285">
        <v>10013</v>
      </c>
    </row>
    <row r="225" spans="3:7" x14ac:dyDescent="0.2">
      <c r="C225" s="255">
        <v>45864</v>
      </c>
      <c r="D225" s="257" t="s">
        <v>14116</v>
      </c>
      <c r="E225" s="278" t="s">
        <v>13052</v>
      </c>
      <c r="F225" s="285">
        <v>899</v>
      </c>
    </row>
    <row r="226" spans="3:7" x14ac:dyDescent="0.2">
      <c r="C226" s="255">
        <v>45864</v>
      </c>
      <c r="D226" s="257" t="s">
        <v>14117</v>
      </c>
      <c r="E226" s="278" t="s">
        <v>13052</v>
      </c>
      <c r="F226" s="285">
        <v>1060.82</v>
      </c>
    </row>
    <row r="227" spans="3:7" x14ac:dyDescent="0.2">
      <c r="C227" s="255">
        <v>45864</v>
      </c>
      <c r="D227" s="257" t="s">
        <v>14105</v>
      </c>
      <c r="E227" s="278">
        <v>4</v>
      </c>
      <c r="F227" s="285">
        <v>167.2</v>
      </c>
    </row>
    <row r="228" spans="3:7" x14ac:dyDescent="0.2">
      <c r="C228" s="255">
        <v>45865</v>
      </c>
      <c r="D228" s="257" t="s">
        <v>14098</v>
      </c>
      <c r="E228" s="278" t="s">
        <v>13052</v>
      </c>
      <c r="F228" s="285">
        <v>109</v>
      </c>
    </row>
    <row r="229" spans="3:7" x14ac:dyDescent="0.2">
      <c r="C229" s="255">
        <v>45867</v>
      </c>
      <c r="D229" s="257" t="s">
        <v>14118</v>
      </c>
      <c r="E229" s="278">
        <v>12</v>
      </c>
      <c r="F229" s="285">
        <v>481.07</v>
      </c>
    </row>
    <row r="230" spans="3:7" x14ac:dyDescent="0.2">
      <c r="C230" s="255">
        <v>45869</v>
      </c>
      <c r="D230" s="257" t="s">
        <v>14113</v>
      </c>
      <c r="E230" s="278" t="s">
        <v>13052</v>
      </c>
      <c r="F230" s="285">
        <v>764.95</v>
      </c>
    </row>
    <row r="231" spans="3:7" x14ac:dyDescent="0.2">
      <c r="C231" s="255">
        <v>45871</v>
      </c>
      <c r="D231" s="257" t="s">
        <v>14117</v>
      </c>
      <c r="E231" s="278" t="s">
        <v>13052</v>
      </c>
      <c r="F231" s="285">
        <v>1178.82</v>
      </c>
    </row>
    <row r="232" spans="3:7" x14ac:dyDescent="0.2">
      <c r="C232" s="255">
        <v>45873</v>
      </c>
      <c r="D232" s="257" t="s">
        <v>14119</v>
      </c>
      <c r="F232" s="285">
        <v>92807</v>
      </c>
      <c r="G232" s="279" t="s">
        <v>14095</v>
      </c>
    </row>
    <row r="233" spans="3:7" x14ac:dyDescent="0.2">
      <c r="C233" s="255">
        <v>45873</v>
      </c>
      <c r="D233" s="257" t="s">
        <v>14120</v>
      </c>
      <c r="F233" s="285">
        <v>102297</v>
      </c>
      <c r="G233" s="279" t="s">
        <v>14095</v>
      </c>
    </row>
    <row r="234" spans="3:7" x14ac:dyDescent="0.2">
      <c r="C234" s="255">
        <v>45874</v>
      </c>
      <c r="D234" s="257" t="s">
        <v>14121</v>
      </c>
      <c r="E234" s="278" t="s">
        <v>13052</v>
      </c>
      <c r="F234" s="285">
        <v>80495.88</v>
      </c>
    </row>
    <row r="235" spans="3:7" x14ac:dyDescent="0.2">
      <c r="C235" s="255">
        <v>45874</v>
      </c>
      <c r="D235" s="257" t="s">
        <v>14122</v>
      </c>
      <c r="E235" s="278" t="s">
        <v>13052</v>
      </c>
      <c r="F235" s="285">
        <v>72.040000000000006</v>
      </c>
    </row>
    <row r="236" spans="3:7" x14ac:dyDescent="0.2">
      <c r="C236" s="255">
        <v>45874</v>
      </c>
      <c r="D236" s="257" t="s">
        <v>14123</v>
      </c>
      <c r="E236" s="278" t="s">
        <v>13052</v>
      </c>
      <c r="F236" s="285">
        <v>400.23</v>
      </c>
    </row>
    <row r="237" spans="3:7" x14ac:dyDescent="0.2">
      <c r="C237" s="255">
        <v>45875</v>
      </c>
      <c r="D237" s="257" t="s">
        <v>14098</v>
      </c>
      <c r="E237" s="278">
        <v>4</v>
      </c>
      <c r="F237" s="285">
        <v>181</v>
      </c>
    </row>
    <row r="238" spans="3:7" x14ac:dyDescent="0.2">
      <c r="C238" s="255">
        <v>45875</v>
      </c>
      <c r="D238" s="257" t="s">
        <v>14113</v>
      </c>
      <c r="E238" s="278" t="s">
        <v>13052</v>
      </c>
      <c r="F238" s="285">
        <v>269.47000000000003</v>
      </c>
    </row>
    <row r="239" spans="3:7" x14ac:dyDescent="0.2">
      <c r="C239" s="255">
        <v>45876</v>
      </c>
      <c r="D239" s="257" t="s">
        <v>14098</v>
      </c>
      <c r="E239" s="278">
        <v>8</v>
      </c>
      <c r="F239" s="285">
        <v>435</v>
      </c>
    </row>
    <row r="240" spans="3:7" x14ac:dyDescent="0.2">
      <c r="C240" s="255">
        <v>45876</v>
      </c>
      <c r="D240" s="257" t="s">
        <v>14114</v>
      </c>
      <c r="E240" s="278" t="s">
        <v>13052</v>
      </c>
      <c r="F240" s="285">
        <v>290</v>
      </c>
    </row>
    <row r="241" spans="3:7" x14ac:dyDescent="0.2">
      <c r="C241" s="255">
        <v>45877</v>
      </c>
      <c r="D241" s="257" t="s">
        <v>14105</v>
      </c>
      <c r="E241" s="278">
        <v>8</v>
      </c>
      <c r="F241" s="285">
        <v>408.7</v>
      </c>
    </row>
    <row r="242" spans="3:7" x14ac:dyDescent="0.2">
      <c r="C242" s="255">
        <v>45878</v>
      </c>
      <c r="D242" s="257" t="s">
        <v>14124</v>
      </c>
      <c r="E242" s="278" t="s">
        <v>13052</v>
      </c>
      <c r="F242" s="285">
        <v>2</v>
      </c>
    </row>
    <row r="243" spans="3:7" x14ac:dyDescent="0.2">
      <c r="C243" s="255">
        <v>45879</v>
      </c>
      <c r="D243" s="257" t="s">
        <v>14125</v>
      </c>
      <c r="E243" s="278" t="s">
        <v>13052</v>
      </c>
      <c r="F243" s="285">
        <v>101</v>
      </c>
    </row>
    <row r="244" spans="3:7" x14ac:dyDescent="0.2">
      <c r="C244" s="255">
        <v>45879</v>
      </c>
      <c r="D244" s="257" t="s">
        <v>14125</v>
      </c>
      <c r="E244" s="278">
        <v>76</v>
      </c>
      <c r="F244" s="285">
        <v>2973</v>
      </c>
    </row>
    <row r="245" spans="3:7" x14ac:dyDescent="0.2">
      <c r="C245" s="255">
        <v>45879</v>
      </c>
      <c r="D245" s="257" t="s">
        <v>14113</v>
      </c>
      <c r="F245" s="285">
        <v>56</v>
      </c>
      <c r="G245" s="279" t="s">
        <v>14095</v>
      </c>
    </row>
    <row r="246" spans="3:7" x14ac:dyDescent="0.2">
      <c r="C246" s="255">
        <v>45879</v>
      </c>
      <c r="D246" s="257" t="s">
        <v>14113</v>
      </c>
      <c r="E246" s="278" t="s">
        <v>13052</v>
      </c>
      <c r="F246" s="285">
        <v>211.34</v>
      </c>
    </row>
    <row r="247" spans="3:7" x14ac:dyDescent="0.2">
      <c r="C247" s="255">
        <v>45883</v>
      </c>
      <c r="D247" s="257" t="s">
        <v>14126</v>
      </c>
      <c r="E247" s="278">
        <v>4</v>
      </c>
      <c r="F247" s="285">
        <v>184</v>
      </c>
    </row>
    <row r="248" spans="3:7" x14ac:dyDescent="0.2">
      <c r="C248" s="255">
        <v>45886</v>
      </c>
      <c r="D248" s="257" t="s">
        <v>14114</v>
      </c>
      <c r="E248" s="278" t="s">
        <v>13052</v>
      </c>
      <c r="F248" s="285">
        <v>701</v>
      </c>
    </row>
    <row r="249" spans="3:7" x14ac:dyDescent="0.2">
      <c r="C249" s="255">
        <v>45886</v>
      </c>
      <c r="D249" s="257" t="s">
        <v>14105</v>
      </c>
      <c r="E249" s="278">
        <v>4</v>
      </c>
      <c r="F249" s="285">
        <v>174.45</v>
      </c>
    </row>
    <row r="250" spans="3:7" x14ac:dyDescent="0.2">
      <c r="C250" s="255">
        <v>45887</v>
      </c>
      <c r="D250" s="257" t="s">
        <v>14106</v>
      </c>
      <c r="E250" s="278" t="s">
        <v>13052</v>
      </c>
      <c r="F250" s="285">
        <v>1805.47</v>
      </c>
    </row>
    <row r="251" spans="3:7" x14ac:dyDescent="0.2">
      <c r="C251" s="255">
        <v>45887</v>
      </c>
      <c r="D251" s="257" t="s">
        <v>14106</v>
      </c>
      <c r="F251" s="285">
        <v>646</v>
      </c>
      <c r="G251" s="279" t="s">
        <v>14095</v>
      </c>
    </row>
    <row r="252" spans="3:7" x14ac:dyDescent="0.2">
      <c r="C252" s="255">
        <v>45888.923611111109</v>
      </c>
      <c r="D252" s="257" t="s">
        <v>14127</v>
      </c>
      <c r="E252" s="278" t="s">
        <v>13052</v>
      </c>
      <c r="F252" s="285">
        <v>299</v>
      </c>
      <c r="G252" s="279" t="s">
        <v>13052</v>
      </c>
    </row>
    <row r="253" spans="3:7" x14ac:dyDescent="0.2">
      <c r="C253" s="255">
        <v>45889.82916666667</v>
      </c>
      <c r="D253" s="257" t="s">
        <v>14128</v>
      </c>
      <c r="E253" s="278" t="s">
        <v>13052</v>
      </c>
      <c r="F253" s="285">
        <v>325</v>
      </c>
      <c r="G253" s="279" t="s">
        <v>13052</v>
      </c>
    </row>
    <row r="254" spans="3:7" x14ac:dyDescent="0.2">
      <c r="C254" s="255">
        <v>45890.36041666667</v>
      </c>
      <c r="D254" s="257" t="s">
        <v>14129</v>
      </c>
      <c r="E254" s="278">
        <v>12</v>
      </c>
      <c r="F254" s="285">
        <v>497.71</v>
      </c>
      <c r="G254" s="279" t="s">
        <v>13052</v>
      </c>
    </row>
    <row r="255" spans="3:7" x14ac:dyDescent="0.2">
      <c r="C255" s="255">
        <v>45890.371527777781</v>
      </c>
      <c r="D255" s="257" t="s">
        <v>14130</v>
      </c>
      <c r="E255" s="278" t="s">
        <v>13052</v>
      </c>
      <c r="F255" s="285">
        <v>615.97</v>
      </c>
      <c r="G255" s="279" t="s">
        <v>13052</v>
      </c>
    </row>
    <row r="256" spans="3:7" x14ac:dyDescent="0.2">
      <c r="C256" s="255">
        <v>45890.900694444441</v>
      </c>
      <c r="D256" s="257" t="s">
        <v>14131</v>
      </c>
      <c r="E256" s="278">
        <v>28</v>
      </c>
      <c r="F256" s="285">
        <v>1154.68</v>
      </c>
      <c r="G256" s="279" t="s">
        <v>13052</v>
      </c>
    </row>
    <row r="257" spans="3:7" x14ac:dyDescent="0.2">
      <c r="C257" s="255">
        <v>45890</v>
      </c>
      <c r="D257" s="257" t="s">
        <v>14130</v>
      </c>
      <c r="E257" s="278" t="s">
        <v>13052</v>
      </c>
      <c r="F257" s="285">
        <v>179</v>
      </c>
      <c r="G257" s="279" t="s">
        <v>14095</v>
      </c>
    </row>
    <row r="258" spans="3:7" x14ac:dyDescent="0.2">
      <c r="C258" s="255">
        <v>45891.620833333334</v>
      </c>
      <c r="D258" s="257" t="s">
        <v>14132</v>
      </c>
      <c r="E258" s="278" t="s">
        <v>13052</v>
      </c>
      <c r="F258" s="285">
        <v>1060.82</v>
      </c>
      <c r="G258" s="279" t="s">
        <v>13052</v>
      </c>
    </row>
    <row r="259" spans="3:7" x14ac:dyDescent="0.2">
      <c r="C259" s="255">
        <v>45896.574999999997</v>
      </c>
      <c r="D259" s="257" t="s">
        <v>14133</v>
      </c>
      <c r="E259" s="278" t="s">
        <v>13052</v>
      </c>
      <c r="F259" s="285">
        <v>1962</v>
      </c>
      <c r="G259" s="279" t="s">
        <v>13052</v>
      </c>
    </row>
    <row r="260" spans="3:7" x14ac:dyDescent="0.2">
      <c r="C260" s="255">
        <v>45896.61041666667</v>
      </c>
      <c r="D260" s="257" t="s">
        <v>14134</v>
      </c>
      <c r="E260" s="278">
        <v>4</v>
      </c>
      <c r="F260" s="285">
        <v>158</v>
      </c>
      <c r="G260" s="279" t="s">
        <v>13052</v>
      </c>
    </row>
    <row r="261" spans="3:7" x14ac:dyDescent="0.2">
      <c r="C261" s="255">
        <v>45896</v>
      </c>
      <c r="D261" s="257" t="s">
        <v>14134</v>
      </c>
      <c r="E261" s="278">
        <v>-4</v>
      </c>
      <c r="F261" s="285">
        <v>158</v>
      </c>
      <c r="G261" s="279" t="s">
        <v>14095</v>
      </c>
    </row>
    <row r="262" spans="3:7" x14ac:dyDescent="0.2">
      <c r="C262" s="255">
        <v>45897.67083333333</v>
      </c>
      <c r="D262" s="257" t="s">
        <v>14135</v>
      </c>
      <c r="E262" s="278">
        <v>24</v>
      </c>
      <c r="F262" s="285">
        <v>966</v>
      </c>
      <c r="G262" s="279" t="s">
        <v>13052</v>
      </c>
    </row>
    <row r="263" spans="3:7" x14ac:dyDescent="0.2">
      <c r="C263" s="255">
        <v>45897.644444444442</v>
      </c>
      <c r="D263" s="257" t="s">
        <v>14136</v>
      </c>
      <c r="E263" s="278">
        <v>28</v>
      </c>
      <c r="F263" s="285">
        <v>1057</v>
      </c>
      <c r="G263" s="279" t="s">
        <v>13052</v>
      </c>
    </row>
    <row r="264" spans="3:7" x14ac:dyDescent="0.2">
      <c r="C264" s="255">
        <v>45898.777083333334</v>
      </c>
      <c r="D264" s="257" t="s">
        <v>14127</v>
      </c>
      <c r="E264" s="278" t="s">
        <v>13052</v>
      </c>
      <c r="F264" s="285">
        <v>551</v>
      </c>
      <c r="G264" s="279" t="s">
        <v>13052</v>
      </c>
    </row>
    <row r="265" spans="3:7" x14ac:dyDescent="0.2">
      <c r="C265" s="255">
        <v>45899.904166666667</v>
      </c>
      <c r="D265" s="257" t="s">
        <v>14137</v>
      </c>
      <c r="E265" s="278">
        <v>48</v>
      </c>
      <c r="F265" s="285">
        <v>1911.75</v>
      </c>
      <c r="G265" s="279" t="s">
        <v>13052</v>
      </c>
    </row>
    <row r="266" spans="3:7" x14ac:dyDescent="0.2">
      <c r="C266" s="255">
        <v>45900.461111111108</v>
      </c>
      <c r="D266" s="257" t="s">
        <v>14127</v>
      </c>
      <c r="E266" s="278" t="s">
        <v>13052</v>
      </c>
      <c r="F266" s="285">
        <v>483</v>
      </c>
      <c r="G266" s="279" t="s">
        <v>13052</v>
      </c>
    </row>
    <row r="267" spans="3:7" x14ac:dyDescent="0.2">
      <c r="C267" s="255">
        <v>45900.46875</v>
      </c>
      <c r="D267" s="257" t="s">
        <v>14127</v>
      </c>
      <c r="E267" s="278" t="s">
        <v>13052</v>
      </c>
      <c r="F267" s="285">
        <v>391</v>
      </c>
      <c r="G267" s="279" t="s">
        <v>13052</v>
      </c>
    </row>
    <row r="268" spans="3:7" x14ac:dyDescent="0.2">
      <c r="C268" s="255">
        <v>45903.838888888888</v>
      </c>
      <c r="D268" s="257" t="s">
        <v>14130</v>
      </c>
      <c r="E268" s="278" t="s">
        <v>13052</v>
      </c>
      <c r="F268" s="285">
        <v>308.44</v>
      </c>
      <c r="G268" s="279" t="s">
        <v>13052</v>
      </c>
    </row>
    <row r="269" spans="3:7" x14ac:dyDescent="0.2">
      <c r="C269" s="255">
        <v>45903.622916666667</v>
      </c>
      <c r="D269" s="257" t="s">
        <v>14132</v>
      </c>
      <c r="E269" s="278" t="s">
        <v>13052</v>
      </c>
      <c r="F269" s="285">
        <v>1178.82</v>
      </c>
      <c r="G269" s="279" t="s">
        <v>13052</v>
      </c>
    </row>
    <row r="270" spans="3:7" x14ac:dyDescent="0.2">
      <c r="C270" s="255">
        <v>45904</v>
      </c>
      <c r="D270" s="257" t="s">
        <v>14135</v>
      </c>
      <c r="E270" s="278" t="s">
        <v>13052</v>
      </c>
      <c r="F270" s="285">
        <v>130</v>
      </c>
      <c r="G270" s="279" t="s">
        <v>14095</v>
      </c>
    </row>
    <row r="271" spans="3:7" x14ac:dyDescent="0.2">
      <c r="C271" s="255">
        <v>45904.974305555559</v>
      </c>
      <c r="D271" s="257" t="s">
        <v>14138</v>
      </c>
      <c r="E271" s="278">
        <v>88</v>
      </c>
      <c r="F271" s="285">
        <v>3448</v>
      </c>
      <c r="G271" s="279" t="s">
        <v>13052</v>
      </c>
    </row>
    <row r="272" spans="3:7" x14ac:dyDescent="0.2">
      <c r="C272" s="255">
        <v>45905.761805555558</v>
      </c>
      <c r="D272" s="257" t="s">
        <v>14139</v>
      </c>
      <c r="E272" s="278" t="s">
        <v>13052</v>
      </c>
      <c r="F272" s="285">
        <v>290.54000000000002</v>
      </c>
      <c r="G272" s="279" t="s">
        <v>13052</v>
      </c>
    </row>
    <row r="273" spans="3:7" x14ac:dyDescent="0.2">
      <c r="C273" s="255">
        <v>45908.577777777777</v>
      </c>
      <c r="D273" s="257" t="s">
        <v>14140</v>
      </c>
      <c r="E273" s="278" t="s">
        <v>13052</v>
      </c>
      <c r="F273" s="285">
        <v>25451</v>
      </c>
      <c r="G273" s="279" t="s">
        <v>14095</v>
      </c>
    </row>
    <row r="274" spans="3:7" x14ac:dyDescent="0.2">
      <c r="C274" s="255">
        <v>45908.588888888888</v>
      </c>
      <c r="D274" s="257" t="s">
        <v>14141</v>
      </c>
      <c r="E274" s="278">
        <v>592</v>
      </c>
      <c r="F274" s="285">
        <v>22268</v>
      </c>
      <c r="G274" s="279" t="s">
        <v>13052</v>
      </c>
    </row>
    <row r="275" spans="3:7" x14ac:dyDescent="0.2">
      <c r="C275" s="255">
        <v>45908.577777777777</v>
      </c>
      <c r="D275" s="257" t="s">
        <v>14142</v>
      </c>
      <c r="E275" s="278">
        <v>68</v>
      </c>
      <c r="F275" s="285">
        <v>2619</v>
      </c>
      <c r="G275" s="279" t="s">
        <v>13052</v>
      </c>
    </row>
    <row r="276" spans="3:7" x14ac:dyDescent="0.2">
      <c r="C276" s="255">
        <v>45909.88958333333</v>
      </c>
      <c r="D276" s="257" t="s">
        <v>14139</v>
      </c>
      <c r="E276" s="278" t="s">
        <v>13052</v>
      </c>
      <c r="F276" s="285">
        <v>236.1</v>
      </c>
      <c r="G276" s="279" t="s">
        <v>13052</v>
      </c>
    </row>
    <row r="277" spans="3:7" x14ac:dyDescent="0.2">
      <c r="C277" s="255">
        <v>45909.913194444445</v>
      </c>
      <c r="D277" s="257" t="s">
        <v>14139</v>
      </c>
      <c r="E277" s="278" t="s">
        <v>13052</v>
      </c>
      <c r="F277" s="285">
        <v>222.54</v>
      </c>
      <c r="G277" s="279" t="s">
        <v>13052</v>
      </c>
    </row>
    <row r="278" spans="3:7" x14ac:dyDescent="0.2">
      <c r="C278" s="255">
        <v>45909</v>
      </c>
      <c r="D278" s="257" t="s">
        <v>14139</v>
      </c>
      <c r="E278" s="278" t="s">
        <v>13052</v>
      </c>
      <c r="F278" s="285">
        <v>41</v>
      </c>
      <c r="G278" s="279" t="s">
        <v>14095</v>
      </c>
    </row>
    <row r="279" spans="3:7" x14ac:dyDescent="0.2">
      <c r="C279" s="255">
        <v>45910.81527777778</v>
      </c>
      <c r="D279" s="257" t="s">
        <v>14128</v>
      </c>
      <c r="E279" s="278" t="s">
        <v>13052</v>
      </c>
      <c r="F279" s="285">
        <v>260</v>
      </c>
      <c r="G279" s="279" t="s">
        <v>13052</v>
      </c>
    </row>
    <row r="280" spans="3:7" x14ac:dyDescent="0.2">
      <c r="C280" s="255">
        <v>45912.531944444447</v>
      </c>
      <c r="D280" s="257" t="s">
        <v>14141</v>
      </c>
      <c r="E280" s="278">
        <v>340</v>
      </c>
      <c r="F280" s="285">
        <v>12870</v>
      </c>
      <c r="G280" s="279" t="s">
        <v>13052</v>
      </c>
    </row>
    <row r="281" spans="3:7" x14ac:dyDescent="0.2">
      <c r="C281" s="255">
        <v>45912.806250000001</v>
      </c>
      <c r="D281" s="257" t="s">
        <v>14128</v>
      </c>
      <c r="E281" s="278" t="s">
        <v>13052</v>
      </c>
      <c r="F281" s="285">
        <v>486</v>
      </c>
      <c r="G281" s="279" t="s">
        <v>13052</v>
      </c>
    </row>
    <row r="282" spans="3:7" x14ac:dyDescent="0.2">
      <c r="C282" s="255">
        <v>45913.743055555555</v>
      </c>
      <c r="D282" s="257" t="s">
        <v>14143</v>
      </c>
      <c r="E282" s="278" t="s">
        <v>13052</v>
      </c>
      <c r="F282" s="285">
        <v>388</v>
      </c>
      <c r="G282" s="279" t="s">
        <v>13052</v>
      </c>
    </row>
    <row r="283" spans="3:7" x14ac:dyDescent="0.2">
      <c r="C283" s="255">
        <v>45913</v>
      </c>
      <c r="D283" s="257" t="s">
        <v>14141</v>
      </c>
      <c r="E283" s="278">
        <v>-52</v>
      </c>
      <c r="F283" s="285">
        <v>1975</v>
      </c>
      <c r="G283" s="279" t="s">
        <v>14095</v>
      </c>
    </row>
    <row r="284" spans="3:7" x14ac:dyDescent="0.2">
      <c r="C284" s="255">
        <v>45914.581250000003</v>
      </c>
      <c r="D284" s="257" t="s">
        <v>14127</v>
      </c>
      <c r="E284" s="278" t="s">
        <v>13052</v>
      </c>
      <c r="F284" s="285">
        <v>213</v>
      </c>
      <c r="G284" s="279" t="s">
        <v>13052</v>
      </c>
    </row>
    <row r="285" spans="3:7" x14ac:dyDescent="0.2">
      <c r="C285" s="255">
        <v>45914.580555555556</v>
      </c>
      <c r="D285" s="257" t="s">
        <v>14128</v>
      </c>
      <c r="E285" s="278" t="s">
        <v>13052</v>
      </c>
      <c r="F285" s="285">
        <v>574</v>
      </c>
      <c r="G285" s="279" t="s">
        <v>13052</v>
      </c>
    </row>
    <row r="286" spans="3:7" x14ac:dyDescent="0.2">
      <c r="C286" s="255">
        <v>45914</v>
      </c>
      <c r="D286" s="257" t="s">
        <v>14141</v>
      </c>
      <c r="E286" s="278">
        <v>-32</v>
      </c>
      <c r="F286" s="285">
        <v>1294</v>
      </c>
      <c r="G286" s="279" t="s">
        <v>14095</v>
      </c>
    </row>
    <row r="287" spans="3:7" x14ac:dyDescent="0.2">
      <c r="C287" s="255">
        <v>45914</v>
      </c>
      <c r="D287" s="257" t="s">
        <v>14141</v>
      </c>
      <c r="E287" s="278">
        <v>-16</v>
      </c>
      <c r="F287" s="285">
        <v>618</v>
      </c>
      <c r="G287" s="279" t="s">
        <v>14095</v>
      </c>
    </row>
    <row r="288" spans="3:7" x14ac:dyDescent="0.2">
      <c r="C288" s="255">
        <v>45914</v>
      </c>
      <c r="D288" s="257" t="s">
        <v>14141</v>
      </c>
      <c r="E288" s="278">
        <v>-32</v>
      </c>
      <c r="F288" s="285">
        <v>1241</v>
      </c>
      <c r="G288" s="279" t="s">
        <v>14095</v>
      </c>
    </row>
    <row r="289" spans="3:7" x14ac:dyDescent="0.2">
      <c r="C289" s="255">
        <v>45914</v>
      </c>
      <c r="D289" s="257" t="s">
        <v>14141</v>
      </c>
      <c r="E289" s="278">
        <v>-8</v>
      </c>
      <c r="F289" s="285">
        <v>339</v>
      </c>
      <c r="G289" s="279" t="s">
        <v>14095</v>
      </c>
    </row>
    <row r="290" spans="3:7" x14ac:dyDescent="0.2">
      <c r="C290" s="255">
        <v>45914</v>
      </c>
      <c r="D290" s="257" t="s">
        <v>14141</v>
      </c>
      <c r="E290" s="278">
        <v>-56</v>
      </c>
      <c r="F290" s="285">
        <v>2249</v>
      </c>
      <c r="G290" s="279" t="s">
        <v>14095</v>
      </c>
    </row>
    <row r="291" spans="3:7" x14ac:dyDescent="0.2">
      <c r="C291" s="255">
        <v>45914</v>
      </c>
      <c r="D291" s="257" t="s">
        <v>14141</v>
      </c>
      <c r="E291" s="278">
        <v>-56</v>
      </c>
      <c r="F291" s="285">
        <v>2132</v>
      </c>
      <c r="G291" s="279" t="s">
        <v>14095</v>
      </c>
    </row>
    <row r="292" spans="3:7" x14ac:dyDescent="0.2">
      <c r="C292" s="255">
        <v>45914</v>
      </c>
      <c r="D292" s="257" t="s">
        <v>14141</v>
      </c>
      <c r="E292" s="278">
        <v>-20</v>
      </c>
      <c r="F292" s="285">
        <v>783</v>
      </c>
      <c r="G292" s="279" t="s">
        <v>14095</v>
      </c>
    </row>
    <row r="293" spans="3:7" x14ac:dyDescent="0.2">
      <c r="C293" s="255">
        <v>45914</v>
      </c>
      <c r="D293" s="257" t="s">
        <v>14141</v>
      </c>
      <c r="E293" s="278">
        <v>-40</v>
      </c>
      <c r="F293" s="285">
        <v>1535</v>
      </c>
      <c r="G293" s="279" t="s">
        <v>14095</v>
      </c>
    </row>
    <row r="294" spans="3:7" x14ac:dyDescent="0.2">
      <c r="C294" s="255">
        <v>45914</v>
      </c>
      <c r="D294" s="257" t="s">
        <v>14141</v>
      </c>
      <c r="E294" s="278">
        <v>-56</v>
      </c>
      <c r="F294" s="285">
        <v>2149</v>
      </c>
      <c r="G294" s="279" t="s">
        <v>14095</v>
      </c>
    </row>
    <row r="295" spans="3:7" x14ac:dyDescent="0.2">
      <c r="C295" s="255">
        <v>45914</v>
      </c>
      <c r="D295" s="257" t="s">
        <v>14141</v>
      </c>
      <c r="E295" s="278">
        <v>-60</v>
      </c>
      <c r="F295" s="285">
        <v>2399</v>
      </c>
      <c r="G295" s="279" t="s">
        <v>14095</v>
      </c>
    </row>
    <row r="296" spans="3:7" x14ac:dyDescent="0.2">
      <c r="C296" s="255">
        <v>45914</v>
      </c>
      <c r="D296" s="257" t="s">
        <v>14141</v>
      </c>
      <c r="E296" s="278">
        <v>-68</v>
      </c>
      <c r="F296" s="285">
        <v>2697</v>
      </c>
      <c r="G296" s="279" t="s">
        <v>14095</v>
      </c>
    </row>
    <row r="297" spans="3:7" x14ac:dyDescent="0.2">
      <c r="C297" s="255">
        <v>45914</v>
      </c>
      <c r="D297" s="257" t="s">
        <v>14141</v>
      </c>
      <c r="E297" s="278">
        <v>-12</v>
      </c>
      <c r="F297" s="285">
        <v>499</v>
      </c>
      <c r="G297" s="279" t="s">
        <v>14095</v>
      </c>
    </row>
    <row r="298" spans="3:7" x14ac:dyDescent="0.2">
      <c r="C298" s="255">
        <v>45914</v>
      </c>
      <c r="D298" s="257" t="s">
        <v>14141</v>
      </c>
      <c r="E298" s="278">
        <v>-12</v>
      </c>
      <c r="F298" s="285">
        <v>588</v>
      </c>
      <c r="G298" s="279" t="s">
        <v>14095</v>
      </c>
    </row>
    <row r="299" spans="3:7" x14ac:dyDescent="0.2">
      <c r="C299" s="255">
        <v>45914</v>
      </c>
      <c r="D299" s="257" t="s">
        <v>14141</v>
      </c>
      <c r="E299" s="278">
        <v>-64</v>
      </c>
      <c r="F299" s="285">
        <v>2472</v>
      </c>
      <c r="G299" s="279" t="s">
        <v>14095</v>
      </c>
    </row>
    <row r="300" spans="3:7" x14ac:dyDescent="0.2">
      <c r="C300" s="255">
        <v>45915.966666666667</v>
      </c>
      <c r="D300" s="257" t="s">
        <v>14128</v>
      </c>
      <c r="E300" s="278" t="s">
        <v>13052</v>
      </c>
      <c r="F300" s="285">
        <v>242</v>
      </c>
      <c r="G300" s="279" t="s">
        <v>13052</v>
      </c>
    </row>
    <row r="301" spans="3:7" x14ac:dyDescent="0.2">
      <c r="C301" s="255">
        <v>45916.748611111114</v>
      </c>
      <c r="D301" s="257" t="s">
        <v>14144</v>
      </c>
      <c r="E301" s="278">
        <v>8</v>
      </c>
      <c r="F301" s="285">
        <v>410</v>
      </c>
      <c r="G301" s="279" t="s">
        <v>13052</v>
      </c>
    </row>
    <row r="302" spans="3:7" x14ac:dyDescent="0.2">
      <c r="C302" s="255">
        <v>45916</v>
      </c>
      <c r="D302" s="257" t="s">
        <v>14141</v>
      </c>
      <c r="E302" s="278">
        <v>-32</v>
      </c>
      <c r="F302" s="285">
        <v>1239</v>
      </c>
      <c r="G302" s="279" t="s">
        <v>14095</v>
      </c>
    </row>
    <row r="303" spans="3:7" x14ac:dyDescent="0.2">
      <c r="C303" s="255">
        <v>45916</v>
      </c>
      <c r="D303" s="257" t="s">
        <v>14141</v>
      </c>
      <c r="E303" s="278">
        <v>-12</v>
      </c>
      <c r="F303" s="285">
        <v>588</v>
      </c>
      <c r="G303" s="279" t="s">
        <v>14095</v>
      </c>
    </row>
    <row r="304" spans="3:7" x14ac:dyDescent="0.2">
      <c r="C304" s="255">
        <v>45916</v>
      </c>
      <c r="D304" s="257" t="s">
        <v>14141</v>
      </c>
      <c r="E304" s="278">
        <v>-36</v>
      </c>
      <c r="F304" s="285">
        <v>1499</v>
      </c>
      <c r="G304" s="279" t="s">
        <v>14095</v>
      </c>
    </row>
    <row r="305" spans="3:7" x14ac:dyDescent="0.2">
      <c r="C305" s="255">
        <v>45917.866666666669</v>
      </c>
      <c r="D305" s="257" t="s">
        <v>14144</v>
      </c>
      <c r="E305" s="278">
        <v>12</v>
      </c>
      <c r="F305" s="285">
        <v>587</v>
      </c>
      <c r="G305" s="279" t="s">
        <v>13052</v>
      </c>
    </row>
    <row r="306" spans="3:7" x14ac:dyDescent="0.2">
      <c r="C306" s="255">
        <v>45918</v>
      </c>
      <c r="D306" s="257" t="s">
        <v>14141</v>
      </c>
      <c r="E306" s="278">
        <v>-60</v>
      </c>
      <c r="F306" s="285">
        <v>2399</v>
      </c>
      <c r="G306" s="279" t="s">
        <v>14095</v>
      </c>
    </row>
    <row r="307" spans="3:7" x14ac:dyDescent="0.2">
      <c r="C307" s="255">
        <v>45919.029166666667</v>
      </c>
      <c r="D307" s="257" t="s">
        <v>14145</v>
      </c>
      <c r="E307" s="278">
        <v>104</v>
      </c>
      <c r="F307" s="285">
        <v>4022.31</v>
      </c>
      <c r="G307" s="279" t="s">
        <v>13052</v>
      </c>
    </row>
    <row r="308" spans="3:7" x14ac:dyDescent="0.2">
      <c r="C308" s="255">
        <v>45919.845833333333</v>
      </c>
      <c r="D308" s="257" t="s">
        <v>14143</v>
      </c>
      <c r="E308" s="278" t="s">
        <v>13052</v>
      </c>
      <c r="F308" s="285">
        <v>250</v>
      </c>
      <c r="G308" s="279" t="s">
        <v>13052</v>
      </c>
    </row>
    <row r="309" spans="3:7" x14ac:dyDescent="0.2">
      <c r="C309" s="255">
        <v>45919.845138888886</v>
      </c>
      <c r="D309" s="257" t="s">
        <v>14146</v>
      </c>
      <c r="E309" s="278" t="s">
        <v>13052</v>
      </c>
      <c r="F309" s="285">
        <v>100</v>
      </c>
      <c r="G309" s="279" t="s">
        <v>13052</v>
      </c>
    </row>
    <row r="310" spans="3:7" x14ac:dyDescent="0.2">
      <c r="C310" s="255">
        <v>45919.047222222223</v>
      </c>
      <c r="D310" s="257" t="s">
        <v>14142</v>
      </c>
      <c r="E310" s="278">
        <v>156</v>
      </c>
      <c r="F310" s="285">
        <v>5861</v>
      </c>
      <c r="G310" s="279" t="s">
        <v>13052</v>
      </c>
    </row>
    <row r="311" spans="3:7" x14ac:dyDescent="0.2">
      <c r="C311" s="255">
        <v>45919</v>
      </c>
      <c r="D311" s="257" t="s">
        <v>14141</v>
      </c>
      <c r="E311" s="278">
        <v>-48</v>
      </c>
      <c r="F311" s="285">
        <v>1865</v>
      </c>
      <c r="G311" s="279" t="s">
        <v>14095</v>
      </c>
    </row>
    <row r="312" spans="3:7" x14ac:dyDescent="0.2">
      <c r="C312" s="255">
        <v>45920.630555555559</v>
      </c>
      <c r="D312" s="257" t="s">
        <v>14144</v>
      </c>
      <c r="E312" s="278">
        <v>356</v>
      </c>
      <c r="F312" s="285">
        <v>13372</v>
      </c>
      <c r="G312" s="279" t="s">
        <v>13052</v>
      </c>
    </row>
    <row r="313" spans="3:7" x14ac:dyDescent="0.2">
      <c r="C313" s="255">
        <v>45920.47152777778</v>
      </c>
      <c r="D313" s="257" t="s">
        <v>14144</v>
      </c>
      <c r="E313" s="278">
        <v>12</v>
      </c>
      <c r="F313" s="285">
        <v>592</v>
      </c>
      <c r="G313" s="279" t="s">
        <v>13052</v>
      </c>
    </row>
    <row r="314" spans="3:7" x14ac:dyDescent="0.2">
      <c r="C314" s="255">
        <v>45920.864583333336</v>
      </c>
      <c r="D314" s="257" t="s">
        <v>14136</v>
      </c>
      <c r="E314" s="278">
        <v>8</v>
      </c>
      <c r="F314" s="285">
        <v>438</v>
      </c>
      <c r="G314" s="279" t="s">
        <v>13052</v>
      </c>
    </row>
    <row r="315" spans="3:7" x14ac:dyDescent="0.2">
      <c r="C315" s="255">
        <v>45920.979861111111</v>
      </c>
      <c r="D315" s="257" t="s">
        <v>14142</v>
      </c>
      <c r="E315" s="278">
        <v>132</v>
      </c>
      <c r="F315" s="285">
        <v>5000</v>
      </c>
      <c r="G315" s="279" t="s">
        <v>13052</v>
      </c>
    </row>
    <row r="316" spans="3:7" x14ac:dyDescent="0.2">
      <c r="C316" s="255">
        <v>45920</v>
      </c>
      <c r="D316" s="257" t="s">
        <v>14144</v>
      </c>
      <c r="E316" s="278">
        <v>-4</v>
      </c>
      <c r="F316" s="285">
        <v>180</v>
      </c>
      <c r="G316" s="279" t="s">
        <v>14095</v>
      </c>
    </row>
    <row r="317" spans="3:7" x14ac:dyDescent="0.2">
      <c r="C317" s="255">
        <v>45920</v>
      </c>
      <c r="D317" s="257" t="s">
        <v>14144</v>
      </c>
      <c r="E317" s="278">
        <v>-4</v>
      </c>
      <c r="F317" s="285">
        <v>240</v>
      </c>
      <c r="G317" s="279" t="s">
        <v>14095</v>
      </c>
    </row>
    <row r="318" spans="3:7" x14ac:dyDescent="0.2">
      <c r="C318" s="255">
        <v>45922.650694444441</v>
      </c>
      <c r="D318" s="257" t="s">
        <v>14144</v>
      </c>
      <c r="E318" s="278">
        <v>12</v>
      </c>
      <c r="F318" s="285">
        <v>592</v>
      </c>
      <c r="G318" s="279" t="s">
        <v>13052</v>
      </c>
    </row>
    <row r="319" spans="3:7" x14ac:dyDescent="0.2">
      <c r="C319" s="255">
        <v>45923.893055555556</v>
      </c>
      <c r="D319" s="257" t="s">
        <v>14139</v>
      </c>
      <c r="E319" s="278" t="s">
        <v>13052</v>
      </c>
      <c r="F319" s="285">
        <v>148.99</v>
      </c>
      <c r="G319" s="279" t="s">
        <v>13052</v>
      </c>
    </row>
    <row r="320" spans="3:7" x14ac:dyDescent="0.2">
      <c r="C320" s="255">
        <v>45924</v>
      </c>
      <c r="D320" s="257" t="s">
        <v>14147</v>
      </c>
      <c r="E320" s="278" t="s">
        <v>13052</v>
      </c>
      <c r="F320" s="285">
        <v>299</v>
      </c>
      <c r="G320" s="279" t="s">
        <v>13052</v>
      </c>
    </row>
    <row r="321" spans="3:7" x14ac:dyDescent="0.2">
      <c r="C321" s="255">
        <v>45924.76458333333</v>
      </c>
      <c r="D321" s="257" t="s">
        <v>14144</v>
      </c>
      <c r="E321" s="278">
        <v>20</v>
      </c>
      <c r="F321" s="285">
        <v>877</v>
      </c>
      <c r="G321" s="279" t="s">
        <v>13052</v>
      </c>
    </row>
    <row r="322" spans="3:7" x14ac:dyDescent="0.2">
      <c r="C322" s="255">
        <v>45924</v>
      </c>
      <c r="D322" s="257" t="s">
        <v>14148</v>
      </c>
      <c r="E322" s="278" t="s">
        <v>13052</v>
      </c>
      <c r="F322" s="285">
        <v>53.82</v>
      </c>
      <c r="G322" s="279" t="s">
        <v>13052</v>
      </c>
    </row>
    <row r="323" spans="3:7" x14ac:dyDescent="0.2">
      <c r="C323" s="255">
        <v>45924</v>
      </c>
      <c r="D323" s="257" t="s">
        <v>14144</v>
      </c>
      <c r="E323" s="278" t="s">
        <v>13052</v>
      </c>
      <c r="F323" s="285">
        <v>81</v>
      </c>
      <c r="G323" s="279" t="s">
        <v>14095</v>
      </c>
    </row>
    <row r="324" spans="3:7" x14ac:dyDescent="0.2">
      <c r="C324" s="255">
        <v>45924</v>
      </c>
      <c r="D324" s="257" t="s">
        <v>14144</v>
      </c>
      <c r="E324" s="278" t="s">
        <v>13052</v>
      </c>
      <c r="F324" s="285">
        <v>25</v>
      </c>
      <c r="G324" s="279" t="s">
        <v>14095</v>
      </c>
    </row>
    <row r="325" spans="3:7" x14ac:dyDescent="0.2">
      <c r="C325" s="255">
        <v>45924</v>
      </c>
      <c r="D325" s="257" t="s">
        <v>14144</v>
      </c>
      <c r="E325" s="278" t="s">
        <v>13052</v>
      </c>
      <c r="F325" s="285">
        <v>54</v>
      </c>
      <c r="G325" s="279" t="s">
        <v>14095</v>
      </c>
    </row>
    <row r="326" spans="3:7" x14ac:dyDescent="0.2">
      <c r="C326" s="255">
        <v>45924</v>
      </c>
      <c r="D326" s="257" t="s">
        <v>14144</v>
      </c>
      <c r="E326" s="278" t="s">
        <v>13052</v>
      </c>
      <c r="F326" s="285">
        <v>25</v>
      </c>
      <c r="G326" s="279" t="s">
        <v>14095</v>
      </c>
    </row>
    <row r="327" spans="3:7" x14ac:dyDescent="0.2">
      <c r="C327" s="255">
        <v>45924</v>
      </c>
      <c r="D327" s="257" t="s">
        <v>14144</v>
      </c>
      <c r="E327" s="278" t="s">
        <v>13052</v>
      </c>
      <c r="F327" s="285">
        <v>60</v>
      </c>
      <c r="G327" s="279" t="s">
        <v>14095</v>
      </c>
    </row>
    <row r="328" spans="3:7" x14ac:dyDescent="0.2">
      <c r="C328" s="255">
        <v>45925.878472222219</v>
      </c>
      <c r="D328" s="257" t="s">
        <v>14130</v>
      </c>
      <c r="E328" s="278" t="s">
        <v>13052</v>
      </c>
      <c r="F328" s="285">
        <v>381.99</v>
      </c>
      <c r="G328" s="279" t="s">
        <v>13052</v>
      </c>
    </row>
    <row r="329" spans="3:7" x14ac:dyDescent="0.2">
      <c r="C329" s="255">
        <v>45926.824999999997</v>
      </c>
      <c r="D329" s="257" t="s">
        <v>14135</v>
      </c>
      <c r="E329" s="278">
        <v>412</v>
      </c>
      <c r="F329" s="285">
        <v>15553</v>
      </c>
      <c r="G329" s="279" t="s">
        <v>13052</v>
      </c>
    </row>
    <row r="330" spans="3:7" x14ac:dyDescent="0.2">
      <c r="C330" s="255">
        <v>45926.844444444447</v>
      </c>
      <c r="D330" s="257" t="s">
        <v>14135</v>
      </c>
      <c r="E330" s="278">
        <v>336</v>
      </c>
      <c r="F330" s="285">
        <v>12625</v>
      </c>
      <c r="G330" s="279" t="s">
        <v>13052</v>
      </c>
    </row>
    <row r="331" spans="3:7" x14ac:dyDescent="0.2">
      <c r="C331" s="255">
        <v>45927.84375</v>
      </c>
      <c r="D331" s="257" t="s">
        <v>14144</v>
      </c>
      <c r="E331" s="278">
        <v>28</v>
      </c>
      <c r="F331" s="285">
        <v>1161</v>
      </c>
      <c r="G331" s="279" t="s">
        <v>13052</v>
      </c>
    </row>
    <row r="332" spans="3:7" x14ac:dyDescent="0.2">
      <c r="C332" s="255">
        <v>45927.904166666667</v>
      </c>
      <c r="D332" s="257" t="s">
        <v>14144</v>
      </c>
      <c r="E332" s="278">
        <v>8</v>
      </c>
      <c r="F332" s="285">
        <v>350</v>
      </c>
      <c r="G332" s="279" t="s">
        <v>13052</v>
      </c>
    </row>
    <row r="333" spans="3:7" x14ac:dyDescent="0.2">
      <c r="C333" s="255">
        <v>45927</v>
      </c>
      <c r="D333" s="257" t="s">
        <v>14135</v>
      </c>
      <c r="E333" s="278">
        <v>-16</v>
      </c>
      <c r="F333" s="285">
        <v>604</v>
      </c>
      <c r="G333" s="279" t="s">
        <v>14095</v>
      </c>
    </row>
    <row r="334" spans="3:7" x14ac:dyDescent="0.2">
      <c r="C334" s="255">
        <v>45927</v>
      </c>
      <c r="D334" s="257" t="s">
        <v>14135</v>
      </c>
      <c r="E334" s="278">
        <v>-32</v>
      </c>
      <c r="F334" s="285">
        <v>1230</v>
      </c>
      <c r="G334" s="279" t="s">
        <v>14095</v>
      </c>
    </row>
    <row r="335" spans="3:7" x14ac:dyDescent="0.2">
      <c r="C335" s="255">
        <v>45927</v>
      </c>
      <c r="D335" s="257" t="s">
        <v>14135</v>
      </c>
      <c r="E335" s="278">
        <v>-28</v>
      </c>
      <c r="F335" s="285">
        <v>1183</v>
      </c>
      <c r="G335" s="279" t="s">
        <v>14095</v>
      </c>
    </row>
    <row r="336" spans="3:7" x14ac:dyDescent="0.2">
      <c r="C336" s="255">
        <v>45927</v>
      </c>
      <c r="D336" s="257" t="s">
        <v>14135</v>
      </c>
      <c r="E336" s="278">
        <v>-32</v>
      </c>
      <c r="F336" s="285">
        <v>1201</v>
      </c>
      <c r="G336" s="279" t="s">
        <v>14095</v>
      </c>
    </row>
    <row r="337" spans="3:7" x14ac:dyDescent="0.2">
      <c r="C337" s="255">
        <v>45927</v>
      </c>
      <c r="D337" s="257" t="s">
        <v>14135</v>
      </c>
      <c r="E337" s="278">
        <v>-8</v>
      </c>
      <c r="F337" s="285">
        <v>397</v>
      </c>
      <c r="G337" s="279" t="s">
        <v>14095</v>
      </c>
    </row>
    <row r="338" spans="3:7" x14ac:dyDescent="0.2">
      <c r="C338" s="255">
        <v>45927</v>
      </c>
      <c r="D338" s="257" t="s">
        <v>14135</v>
      </c>
      <c r="E338" s="278">
        <v>-12</v>
      </c>
      <c r="F338" s="285">
        <v>579</v>
      </c>
      <c r="G338" s="279" t="s">
        <v>14095</v>
      </c>
    </row>
    <row r="339" spans="3:7" x14ac:dyDescent="0.2">
      <c r="C339" s="255">
        <v>45927</v>
      </c>
      <c r="D339" s="257" t="s">
        <v>14135</v>
      </c>
      <c r="E339" s="278">
        <v>-20</v>
      </c>
      <c r="F339" s="285">
        <v>891</v>
      </c>
      <c r="G339" s="279" t="s">
        <v>14095</v>
      </c>
    </row>
    <row r="340" spans="3:7" x14ac:dyDescent="0.2">
      <c r="C340" s="255">
        <v>45927</v>
      </c>
      <c r="D340" s="257" t="s">
        <v>14135</v>
      </c>
      <c r="E340" s="278">
        <v>-4</v>
      </c>
      <c r="F340" s="285">
        <v>290</v>
      </c>
      <c r="G340" s="279" t="s">
        <v>14095</v>
      </c>
    </row>
    <row r="341" spans="3:7" x14ac:dyDescent="0.2">
      <c r="C341" s="255">
        <v>45927</v>
      </c>
      <c r="D341" s="257" t="s">
        <v>14135</v>
      </c>
      <c r="E341" s="278">
        <v>-8</v>
      </c>
      <c r="F341" s="285">
        <v>338</v>
      </c>
      <c r="G341" s="279" t="s">
        <v>14095</v>
      </c>
    </row>
    <row r="342" spans="3:7" x14ac:dyDescent="0.2">
      <c r="C342" s="255">
        <v>45927</v>
      </c>
      <c r="D342" s="257" t="s">
        <v>14135</v>
      </c>
      <c r="E342" s="278">
        <v>-8</v>
      </c>
      <c r="F342" s="285">
        <v>400</v>
      </c>
      <c r="G342" s="279" t="s">
        <v>14095</v>
      </c>
    </row>
    <row r="343" spans="3:7" x14ac:dyDescent="0.2">
      <c r="C343" s="255">
        <v>45927.854861111111</v>
      </c>
      <c r="D343" s="257" t="s">
        <v>14130</v>
      </c>
      <c r="E343" s="278" t="s">
        <v>13052</v>
      </c>
      <c r="F343" s="285">
        <v>460.86</v>
      </c>
      <c r="G343" s="279" t="s">
        <v>13052</v>
      </c>
    </row>
    <row r="344" spans="3:7" x14ac:dyDescent="0.2">
      <c r="C344" s="255">
        <v>45927</v>
      </c>
      <c r="D344" s="257" t="s">
        <v>14144</v>
      </c>
      <c r="E344" s="278" t="s">
        <v>13052</v>
      </c>
      <c r="F344" s="285">
        <v>142</v>
      </c>
      <c r="G344" s="279" t="s">
        <v>14095</v>
      </c>
    </row>
    <row r="345" spans="3:7" x14ac:dyDescent="0.2">
      <c r="C345" s="255">
        <v>45927</v>
      </c>
      <c r="D345" s="257" t="s">
        <v>14144</v>
      </c>
      <c r="E345" s="278" t="s">
        <v>13052</v>
      </c>
      <c r="F345" s="285">
        <v>9</v>
      </c>
      <c r="G345" s="279" t="s">
        <v>14095</v>
      </c>
    </row>
    <row r="346" spans="3:7" x14ac:dyDescent="0.2">
      <c r="C346" s="255">
        <v>45927</v>
      </c>
      <c r="D346" s="257" t="s">
        <v>14144</v>
      </c>
      <c r="E346" s="278" t="s">
        <v>13052</v>
      </c>
      <c r="F346" s="285">
        <v>19</v>
      </c>
      <c r="G346" s="279" t="s">
        <v>14095</v>
      </c>
    </row>
    <row r="347" spans="3:7" x14ac:dyDescent="0.2">
      <c r="C347" s="255">
        <v>45927</v>
      </c>
      <c r="D347" s="257" t="s">
        <v>14144</v>
      </c>
      <c r="E347" s="278" t="s">
        <v>13052</v>
      </c>
      <c r="F347" s="285">
        <v>9</v>
      </c>
      <c r="G347" s="279" t="s">
        <v>14095</v>
      </c>
    </row>
    <row r="348" spans="3:7" x14ac:dyDescent="0.2">
      <c r="C348" s="255">
        <v>45927</v>
      </c>
      <c r="D348" s="257" t="s">
        <v>14144</v>
      </c>
      <c r="E348" s="278" t="s">
        <v>13052</v>
      </c>
      <c r="F348" s="285">
        <v>9</v>
      </c>
      <c r="G348" s="279" t="s">
        <v>14095</v>
      </c>
    </row>
    <row r="349" spans="3:7" x14ac:dyDescent="0.2">
      <c r="C349" s="255">
        <v>45927</v>
      </c>
      <c r="D349" s="257" t="s">
        <v>14144</v>
      </c>
      <c r="E349" s="278" t="s">
        <v>13052</v>
      </c>
      <c r="F349" s="285">
        <v>49</v>
      </c>
      <c r="G349" s="279" t="s">
        <v>14095</v>
      </c>
    </row>
    <row r="350" spans="3:7" x14ac:dyDescent="0.2">
      <c r="C350" s="255">
        <v>45927</v>
      </c>
      <c r="D350" s="257" t="s">
        <v>14144</v>
      </c>
      <c r="E350" s="278" t="s">
        <v>13052</v>
      </c>
      <c r="F350" s="285">
        <v>50</v>
      </c>
      <c r="G350" s="279" t="s">
        <v>14095</v>
      </c>
    </row>
    <row r="351" spans="3:7" x14ac:dyDescent="0.2">
      <c r="C351" s="255">
        <v>45927</v>
      </c>
      <c r="D351" s="257" t="s">
        <v>14144</v>
      </c>
      <c r="E351" s="278" t="s">
        <v>13052</v>
      </c>
      <c r="F351" s="285">
        <v>9</v>
      </c>
      <c r="G351" s="279" t="s">
        <v>14095</v>
      </c>
    </row>
    <row r="352" spans="3:7" x14ac:dyDescent="0.2">
      <c r="C352" s="255">
        <v>45927</v>
      </c>
      <c r="D352" s="257" t="s">
        <v>14144</v>
      </c>
      <c r="E352" s="278" t="s">
        <v>13052</v>
      </c>
      <c r="F352" s="285">
        <v>65</v>
      </c>
      <c r="G352" s="279" t="s">
        <v>14095</v>
      </c>
    </row>
    <row r="353" spans="3:7" x14ac:dyDescent="0.2">
      <c r="C353" s="255">
        <v>45927</v>
      </c>
      <c r="D353" s="257" t="s">
        <v>14135</v>
      </c>
      <c r="E353" s="278">
        <v>-12</v>
      </c>
      <c r="F353" s="285">
        <v>489</v>
      </c>
      <c r="G353" s="279" t="s">
        <v>14095</v>
      </c>
    </row>
    <row r="354" spans="3:7" x14ac:dyDescent="0.2">
      <c r="C354" s="255">
        <v>45927</v>
      </c>
      <c r="D354" s="257" t="s">
        <v>14135</v>
      </c>
      <c r="E354" s="278">
        <v>-8</v>
      </c>
      <c r="F354" s="285">
        <v>325</v>
      </c>
      <c r="G354" s="279" t="s">
        <v>14095</v>
      </c>
    </row>
    <row r="355" spans="3:7" x14ac:dyDescent="0.2">
      <c r="C355" s="255">
        <v>45927</v>
      </c>
      <c r="D355" s="257" t="s">
        <v>14135</v>
      </c>
      <c r="E355" s="278">
        <v>-8</v>
      </c>
      <c r="F355" s="285">
        <v>382</v>
      </c>
      <c r="G355" s="279" t="s">
        <v>14095</v>
      </c>
    </row>
    <row r="356" spans="3:7" x14ac:dyDescent="0.2">
      <c r="C356" s="255">
        <v>45927</v>
      </c>
      <c r="D356" s="257" t="s">
        <v>14135</v>
      </c>
      <c r="E356" s="278">
        <v>-24</v>
      </c>
      <c r="F356" s="285">
        <v>1049</v>
      </c>
      <c r="G356" s="279" t="s">
        <v>14095</v>
      </c>
    </row>
    <row r="357" spans="3:7" x14ac:dyDescent="0.2">
      <c r="C357" s="255">
        <v>45927</v>
      </c>
      <c r="D357" s="257" t="s">
        <v>14135</v>
      </c>
      <c r="E357" s="278">
        <v>-44</v>
      </c>
      <c r="F357" s="285">
        <v>1651</v>
      </c>
      <c r="G357" s="279" t="s">
        <v>14095</v>
      </c>
    </row>
    <row r="358" spans="3:7" x14ac:dyDescent="0.2">
      <c r="C358" s="255">
        <v>45928.622916666667</v>
      </c>
      <c r="D358" s="257" t="s">
        <v>14144</v>
      </c>
      <c r="E358" s="278">
        <v>8</v>
      </c>
      <c r="F358" s="285">
        <v>392</v>
      </c>
      <c r="G358" s="279" t="s">
        <v>13052</v>
      </c>
    </row>
    <row r="359" spans="3:7" x14ac:dyDescent="0.2">
      <c r="C359" s="255">
        <v>45928</v>
      </c>
      <c r="D359" s="257" t="s">
        <v>14135</v>
      </c>
      <c r="E359" s="278">
        <v>-40</v>
      </c>
      <c r="F359" s="285">
        <v>1600</v>
      </c>
      <c r="G359" s="279" t="s">
        <v>14095</v>
      </c>
    </row>
    <row r="360" spans="3:7" x14ac:dyDescent="0.2">
      <c r="C360" s="255">
        <v>45928</v>
      </c>
      <c r="D360" s="257" t="s">
        <v>14135</v>
      </c>
      <c r="E360" s="278">
        <v>-28</v>
      </c>
      <c r="F360" s="285">
        <v>1183</v>
      </c>
      <c r="G360" s="279" t="s">
        <v>14095</v>
      </c>
    </row>
    <row r="361" spans="3:7" x14ac:dyDescent="0.2">
      <c r="C361" s="255">
        <v>45929</v>
      </c>
      <c r="D361" s="257" t="s">
        <v>14135</v>
      </c>
      <c r="E361" s="278">
        <v>-8</v>
      </c>
      <c r="F361" s="285">
        <v>307</v>
      </c>
      <c r="G361" s="279" t="s">
        <v>14095</v>
      </c>
    </row>
    <row r="362" spans="3:7" x14ac:dyDescent="0.2">
      <c r="C362" s="255">
        <v>45929</v>
      </c>
      <c r="D362" s="257" t="s">
        <v>14135</v>
      </c>
      <c r="E362" s="278">
        <v>-12</v>
      </c>
      <c r="F362" s="285">
        <v>515</v>
      </c>
      <c r="G362" s="279" t="s">
        <v>14095</v>
      </c>
    </row>
    <row r="363" spans="3:7" x14ac:dyDescent="0.2">
      <c r="C363" s="255">
        <v>45929</v>
      </c>
      <c r="D363" s="257" t="s">
        <v>14135</v>
      </c>
      <c r="E363" s="278">
        <v>-4</v>
      </c>
      <c r="F363" s="285">
        <v>293</v>
      </c>
      <c r="G363" s="279" t="s">
        <v>14095</v>
      </c>
    </row>
    <row r="364" spans="3:7" x14ac:dyDescent="0.2">
      <c r="C364" s="255">
        <v>45929</v>
      </c>
      <c r="D364" s="257" t="s">
        <v>14135</v>
      </c>
      <c r="E364" s="278">
        <v>-40</v>
      </c>
      <c r="F364" s="285">
        <v>1649</v>
      </c>
      <c r="G364" s="279" t="s">
        <v>14095</v>
      </c>
    </row>
    <row r="365" spans="3:7" x14ac:dyDescent="0.2">
      <c r="C365" s="255">
        <v>45929</v>
      </c>
      <c r="D365" s="257" t="s">
        <v>14135</v>
      </c>
      <c r="E365" s="278">
        <v>-24</v>
      </c>
      <c r="F365" s="285">
        <v>1049</v>
      </c>
      <c r="G365" s="279" t="s">
        <v>14095</v>
      </c>
    </row>
    <row r="366" spans="3:7" x14ac:dyDescent="0.2">
      <c r="C366" s="255">
        <v>45929</v>
      </c>
      <c r="D366" s="257" t="s">
        <v>14135</v>
      </c>
      <c r="E366" s="278">
        <v>-20</v>
      </c>
      <c r="F366" s="285">
        <v>755</v>
      </c>
      <c r="G366" s="279" t="s">
        <v>14095</v>
      </c>
    </row>
    <row r="367" spans="3:7" x14ac:dyDescent="0.2">
      <c r="C367" s="255">
        <v>45929</v>
      </c>
      <c r="D367" s="257" t="s">
        <v>14135</v>
      </c>
      <c r="E367" s="278">
        <v>-48</v>
      </c>
      <c r="F367" s="285">
        <v>1809</v>
      </c>
      <c r="G367" s="279" t="s">
        <v>14095</v>
      </c>
    </row>
    <row r="368" spans="3:7" x14ac:dyDescent="0.2">
      <c r="C368" s="255">
        <v>45929</v>
      </c>
      <c r="D368" s="257" t="s">
        <v>14135</v>
      </c>
      <c r="E368" s="278">
        <v>-8</v>
      </c>
      <c r="F368" s="285">
        <v>307</v>
      </c>
      <c r="G368" s="279" t="s">
        <v>14095</v>
      </c>
    </row>
    <row r="369" spans="3:7" x14ac:dyDescent="0.2">
      <c r="C369" s="255">
        <v>45929</v>
      </c>
      <c r="D369" s="257" t="s">
        <v>14135</v>
      </c>
      <c r="E369" s="278">
        <v>-24</v>
      </c>
      <c r="F369" s="285">
        <v>911</v>
      </c>
      <c r="G369" s="279" t="s">
        <v>14095</v>
      </c>
    </row>
    <row r="370" spans="3:7" x14ac:dyDescent="0.2">
      <c r="C370" s="255">
        <v>45930.82708333333</v>
      </c>
      <c r="D370" s="257" t="s">
        <v>14132</v>
      </c>
      <c r="E370" s="278" t="s">
        <v>13052</v>
      </c>
      <c r="F370" s="285">
        <v>1060.82</v>
      </c>
      <c r="G370" s="279" t="s">
        <v>13052</v>
      </c>
    </row>
    <row r="371" spans="3:7" x14ac:dyDescent="0.2">
      <c r="C371" s="255">
        <v>45930.828472222223</v>
      </c>
      <c r="D371" s="257" t="s">
        <v>14132</v>
      </c>
      <c r="E371" s="278" t="s">
        <v>13052</v>
      </c>
      <c r="F371" s="285">
        <v>1178.82</v>
      </c>
      <c r="G371" s="279" t="s">
        <v>13052</v>
      </c>
    </row>
    <row r="372" spans="3:7" x14ac:dyDescent="0.2">
      <c r="C372" s="255">
        <v>45931</v>
      </c>
      <c r="D372" s="257" t="s">
        <v>14144</v>
      </c>
      <c r="E372" s="278">
        <v>-168</v>
      </c>
      <c r="F372" s="285">
        <v>6446</v>
      </c>
      <c r="G372" s="279" t="s">
        <v>14095</v>
      </c>
    </row>
    <row r="373" spans="3:7" x14ac:dyDescent="0.2">
      <c r="C373" s="255">
        <v>45931</v>
      </c>
      <c r="D373" s="257" t="s">
        <v>14135</v>
      </c>
      <c r="E373" s="278">
        <v>-4</v>
      </c>
      <c r="F373" s="285">
        <v>250</v>
      </c>
      <c r="G373" s="279" t="s">
        <v>14095</v>
      </c>
    </row>
    <row r="374" spans="3:7" x14ac:dyDescent="0.2">
      <c r="C374" s="255">
        <v>45931</v>
      </c>
      <c r="D374" s="257" t="s">
        <v>14135</v>
      </c>
      <c r="E374" s="278">
        <v>-8</v>
      </c>
      <c r="F374" s="285">
        <v>403</v>
      </c>
      <c r="G374" s="279" t="s">
        <v>14095</v>
      </c>
    </row>
    <row r="375" spans="3:7" x14ac:dyDescent="0.2">
      <c r="C375" s="255">
        <v>45931</v>
      </c>
      <c r="D375" s="257" t="s">
        <v>14135</v>
      </c>
      <c r="E375" s="278">
        <v>-4</v>
      </c>
      <c r="F375" s="285">
        <v>188</v>
      </c>
      <c r="G375" s="279" t="s">
        <v>14095</v>
      </c>
    </row>
    <row r="376" spans="3:7" x14ac:dyDescent="0.2">
      <c r="C376" s="255">
        <v>45931</v>
      </c>
      <c r="D376" s="257" t="s">
        <v>14135</v>
      </c>
      <c r="E376" s="278">
        <v>-4</v>
      </c>
      <c r="F376" s="285">
        <v>270</v>
      </c>
      <c r="G376" s="279" t="s">
        <v>14095</v>
      </c>
    </row>
    <row r="377" spans="3:7" x14ac:dyDescent="0.2">
      <c r="C377" s="255">
        <v>45932.038888888892</v>
      </c>
      <c r="D377" s="257" t="s">
        <v>14144</v>
      </c>
      <c r="E377" s="278">
        <v>8</v>
      </c>
      <c r="F377" s="285">
        <v>365</v>
      </c>
      <c r="G377" s="279" t="s">
        <v>13052</v>
      </c>
    </row>
    <row r="378" spans="3:7" x14ac:dyDescent="0.2">
      <c r="C378" s="255">
        <v>45932.557638888888</v>
      </c>
      <c r="D378" s="257" t="s">
        <v>14144</v>
      </c>
      <c r="E378" s="278">
        <v>20</v>
      </c>
      <c r="F378" s="285">
        <v>754</v>
      </c>
      <c r="G378" s="279" t="s">
        <v>13052</v>
      </c>
    </row>
    <row r="379" spans="3:7" x14ac:dyDescent="0.2">
      <c r="C379" s="255">
        <v>45932</v>
      </c>
      <c r="D379" s="257" t="s">
        <v>14144</v>
      </c>
      <c r="E379" s="278">
        <v>-8</v>
      </c>
      <c r="F379" s="285">
        <v>365</v>
      </c>
      <c r="G379" s="279" t="s">
        <v>14095</v>
      </c>
    </row>
    <row r="380" spans="3:7" x14ac:dyDescent="0.2">
      <c r="C380" s="255">
        <v>45932</v>
      </c>
      <c r="D380" s="257" t="s">
        <v>14144</v>
      </c>
      <c r="E380" s="278" t="s">
        <v>13052</v>
      </c>
      <c r="F380" s="285">
        <v>43</v>
      </c>
      <c r="G380" s="279" t="s">
        <v>14095</v>
      </c>
    </row>
    <row r="381" spans="3:7" x14ac:dyDescent="0.2">
      <c r="C381" s="255">
        <v>45932</v>
      </c>
      <c r="D381" s="257" t="s">
        <v>14144</v>
      </c>
      <c r="E381" s="278" t="s">
        <v>13052</v>
      </c>
      <c r="F381" s="285">
        <v>43</v>
      </c>
      <c r="G381" s="279" t="s">
        <v>14095</v>
      </c>
    </row>
    <row r="382" spans="3:7" x14ac:dyDescent="0.2">
      <c r="C382" s="255">
        <v>45932</v>
      </c>
      <c r="D382" s="257" t="s">
        <v>14144</v>
      </c>
      <c r="E382" s="278" t="s">
        <v>13052</v>
      </c>
      <c r="F382" s="285">
        <v>43</v>
      </c>
      <c r="G382" s="279" t="s">
        <v>14095</v>
      </c>
    </row>
    <row r="383" spans="3:7" x14ac:dyDescent="0.2">
      <c r="C383" s="255">
        <v>45932</v>
      </c>
      <c r="D383" s="257" t="s">
        <v>14144</v>
      </c>
      <c r="E383" s="278">
        <v>-184</v>
      </c>
      <c r="F383" s="285">
        <v>6926</v>
      </c>
      <c r="G383" s="279" t="s">
        <v>14095</v>
      </c>
    </row>
    <row r="384" spans="3:7" x14ac:dyDescent="0.2">
      <c r="C384" s="255">
        <v>45933.673611111109</v>
      </c>
      <c r="D384" s="257" t="s">
        <v>14144</v>
      </c>
      <c r="E384" s="278">
        <v>728</v>
      </c>
      <c r="F384" s="285">
        <v>27344</v>
      </c>
      <c r="G384" s="279" t="s">
        <v>13052</v>
      </c>
    </row>
    <row r="385" spans="3:7" x14ac:dyDescent="0.2">
      <c r="C385" s="255">
        <v>45933.802777777775</v>
      </c>
      <c r="D385" s="257" t="s">
        <v>14130</v>
      </c>
      <c r="E385" s="278" t="s">
        <v>13052</v>
      </c>
      <c r="F385" s="285">
        <v>195.54</v>
      </c>
      <c r="G385" s="279" t="s">
        <v>13052</v>
      </c>
    </row>
    <row r="386" spans="3:7" x14ac:dyDescent="0.2">
      <c r="C386" s="255">
        <v>45933</v>
      </c>
      <c r="D386" s="257" t="s">
        <v>14135</v>
      </c>
      <c r="E386" s="278">
        <v>-4</v>
      </c>
      <c r="F386" s="285">
        <v>188</v>
      </c>
      <c r="G386" s="279" t="s">
        <v>14095</v>
      </c>
    </row>
    <row r="387" spans="3:7" x14ac:dyDescent="0.2">
      <c r="C387" s="255">
        <v>45934.863888888889</v>
      </c>
      <c r="D387" s="257" t="s">
        <v>14149</v>
      </c>
      <c r="E387" s="278">
        <v>8</v>
      </c>
      <c r="F387" s="285">
        <v>420.8</v>
      </c>
      <c r="G387" s="279" t="s">
        <v>13052</v>
      </c>
    </row>
    <row r="388" spans="3:7" x14ac:dyDescent="0.2">
      <c r="C388" s="255">
        <v>45934.834027777775</v>
      </c>
      <c r="D388" s="257" t="s">
        <v>14144</v>
      </c>
      <c r="E388" s="278">
        <v>56</v>
      </c>
      <c r="F388" s="285">
        <v>2228</v>
      </c>
      <c r="G388" s="279" t="s">
        <v>13052</v>
      </c>
    </row>
    <row r="389" spans="3:7" x14ac:dyDescent="0.2">
      <c r="C389" s="255">
        <v>45934.504166666666</v>
      </c>
      <c r="D389" s="257" t="s">
        <v>14136</v>
      </c>
      <c r="E389" s="278">
        <v>4</v>
      </c>
      <c r="F389" s="285">
        <v>204</v>
      </c>
      <c r="G389" s="279" t="s">
        <v>13052</v>
      </c>
    </row>
    <row r="390" spans="3:7" x14ac:dyDescent="0.2">
      <c r="C390" s="255">
        <v>45934</v>
      </c>
      <c r="D390" s="257" t="s">
        <v>14144</v>
      </c>
      <c r="E390" s="278">
        <v>-56</v>
      </c>
      <c r="F390" s="285">
        <v>2228</v>
      </c>
      <c r="G390" s="279" t="s">
        <v>14095</v>
      </c>
    </row>
    <row r="391" spans="3:7" x14ac:dyDescent="0.2">
      <c r="C391" s="255">
        <v>45934</v>
      </c>
      <c r="D391" s="257" t="s">
        <v>14135</v>
      </c>
      <c r="E391" s="278">
        <v>-12</v>
      </c>
      <c r="F391" s="285">
        <v>581</v>
      </c>
      <c r="G391" s="279" t="s">
        <v>14095</v>
      </c>
    </row>
    <row r="392" spans="3:7" x14ac:dyDescent="0.2">
      <c r="C392" s="255">
        <v>45934</v>
      </c>
      <c r="D392" s="257" t="s">
        <v>14135</v>
      </c>
      <c r="E392" s="278">
        <v>-12</v>
      </c>
      <c r="F392" s="285">
        <v>581</v>
      </c>
      <c r="G392" s="279" t="s">
        <v>14095</v>
      </c>
    </row>
    <row r="393" spans="3:7" x14ac:dyDescent="0.2">
      <c r="C393" s="255">
        <v>45934</v>
      </c>
      <c r="D393" s="257" t="s">
        <v>14135</v>
      </c>
      <c r="E393" s="278">
        <v>-12</v>
      </c>
      <c r="F393" s="285">
        <v>581</v>
      </c>
      <c r="G393" s="279" t="s">
        <v>14095</v>
      </c>
    </row>
    <row r="394" spans="3:7" x14ac:dyDescent="0.2">
      <c r="C394" s="255">
        <v>45934</v>
      </c>
      <c r="D394" s="257" t="s">
        <v>14135</v>
      </c>
      <c r="E394" s="278">
        <v>-8</v>
      </c>
      <c r="F394" s="285">
        <v>378</v>
      </c>
      <c r="G394" s="279" t="s">
        <v>14095</v>
      </c>
    </row>
    <row r="395" spans="3:7" x14ac:dyDescent="0.2">
      <c r="C395" s="255">
        <v>45934</v>
      </c>
      <c r="D395" s="257" t="s">
        <v>14135</v>
      </c>
      <c r="E395" s="278">
        <v>-12</v>
      </c>
      <c r="F395" s="285">
        <v>581</v>
      </c>
      <c r="G395" s="279" t="s">
        <v>14095</v>
      </c>
    </row>
    <row r="396" spans="3:7" x14ac:dyDescent="0.2">
      <c r="C396" s="255">
        <v>45934</v>
      </c>
      <c r="D396" s="257" t="s">
        <v>14135</v>
      </c>
      <c r="E396" s="278">
        <v>-8</v>
      </c>
      <c r="F396" s="285">
        <v>405</v>
      </c>
      <c r="G396" s="279" t="s">
        <v>14095</v>
      </c>
    </row>
    <row r="397" spans="3:7" x14ac:dyDescent="0.2">
      <c r="C397" s="255">
        <v>45934</v>
      </c>
      <c r="D397" s="257" t="s">
        <v>14135</v>
      </c>
      <c r="E397" s="278">
        <v>-4</v>
      </c>
      <c r="F397" s="285">
        <v>197</v>
      </c>
      <c r="G397" s="279" t="s">
        <v>14095</v>
      </c>
    </row>
    <row r="398" spans="3:7" x14ac:dyDescent="0.2">
      <c r="C398" s="255">
        <v>45934</v>
      </c>
      <c r="D398" s="257" t="s">
        <v>14135</v>
      </c>
      <c r="E398" s="278">
        <v>-4</v>
      </c>
      <c r="F398" s="285">
        <v>292</v>
      </c>
      <c r="G398" s="279" t="s">
        <v>14095</v>
      </c>
    </row>
    <row r="399" spans="3:7" x14ac:dyDescent="0.2">
      <c r="C399" s="255">
        <v>45935.681944444441</v>
      </c>
      <c r="D399" s="257" t="s">
        <v>14150</v>
      </c>
      <c r="E399" s="278" t="s">
        <v>13052</v>
      </c>
      <c r="F399" s="285">
        <v>1</v>
      </c>
      <c r="G399" s="279" t="s">
        <v>13052</v>
      </c>
    </row>
    <row r="400" spans="3:7" x14ac:dyDescent="0.2">
      <c r="C400" s="255">
        <v>45935.020833333336</v>
      </c>
      <c r="D400" s="257" t="s">
        <v>14144</v>
      </c>
      <c r="E400" s="278">
        <v>88</v>
      </c>
      <c r="F400" s="285">
        <v>3302</v>
      </c>
      <c r="G400" s="279" t="s">
        <v>13052</v>
      </c>
    </row>
    <row r="401" spans="3:7" x14ac:dyDescent="0.2">
      <c r="C401" s="255">
        <v>45935</v>
      </c>
      <c r="D401" s="257" t="s">
        <v>14144</v>
      </c>
      <c r="E401" s="278">
        <v>-16</v>
      </c>
      <c r="F401" s="285">
        <v>723</v>
      </c>
      <c r="G401" s="279" t="s">
        <v>14095</v>
      </c>
    </row>
    <row r="402" spans="3:7" x14ac:dyDescent="0.2">
      <c r="C402" s="255">
        <v>45935</v>
      </c>
      <c r="D402" s="257" t="s">
        <v>14135</v>
      </c>
      <c r="E402" s="278">
        <v>-4</v>
      </c>
      <c r="F402" s="285">
        <v>193</v>
      </c>
      <c r="G402" s="279" t="s">
        <v>14095</v>
      </c>
    </row>
    <row r="403" spans="3:7" x14ac:dyDescent="0.2">
      <c r="C403" s="255">
        <v>45936.932638888888</v>
      </c>
      <c r="D403" s="257" t="s">
        <v>14127</v>
      </c>
      <c r="E403" s="278" t="s">
        <v>13052</v>
      </c>
      <c r="F403" s="285">
        <v>316</v>
      </c>
      <c r="G403" s="279" t="s">
        <v>13052</v>
      </c>
    </row>
    <row r="404" spans="3:7" x14ac:dyDescent="0.2">
      <c r="C404" s="255">
        <v>45936.905555555553</v>
      </c>
      <c r="D404" s="257" t="s">
        <v>14130</v>
      </c>
      <c r="E404" s="278" t="s">
        <v>13052</v>
      </c>
      <c r="F404" s="285">
        <v>210.97</v>
      </c>
      <c r="G404" s="279" t="s">
        <v>13052</v>
      </c>
    </row>
    <row r="405" spans="3:7" x14ac:dyDescent="0.2">
      <c r="C405" s="255">
        <v>45937</v>
      </c>
      <c r="D405" s="257" t="s">
        <v>14144</v>
      </c>
      <c r="E405" s="278">
        <v>-16</v>
      </c>
      <c r="F405" s="285">
        <v>602</v>
      </c>
      <c r="G405" s="279" t="s">
        <v>14095</v>
      </c>
    </row>
    <row r="406" spans="3:7" x14ac:dyDescent="0.2">
      <c r="C406" s="255">
        <v>45937.790277777778</v>
      </c>
      <c r="D406" s="257" t="s">
        <v>14127</v>
      </c>
      <c r="E406" s="278" t="s">
        <v>13052</v>
      </c>
      <c r="F406" s="285">
        <v>267</v>
      </c>
      <c r="G406" s="279" t="s">
        <v>13052</v>
      </c>
    </row>
    <row r="407" spans="3:7" x14ac:dyDescent="0.2">
      <c r="C407" s="255">
        <v>45939.433333333334</v>
      </c>
      <c r="D407" s="257" t="s">
        <v>14151</v>
      </c>
      <c r="E407" s="278" t="s">
        <v>13052</v>
      </c>
      <c r="F407" s="285">
        <v>28832</v>
      </c>
      <c r="G407" s="279" t="s">
        <v>14095</v>
      </c>
    </row>
    <row r="408" spans="3:7" x14ac:dyDescent="0.2">
      <c r="C408" s="255">
        <v>45939</v>
      </c>
      <c r="D408" s="257" t="s">
        <v>14144</v>
      </c>
      <c r="E408" s="278">
        <v>-16</v>
      </c>
      <c r="F408" s="285">
        <v>618</v>
      </c>
      <c r="G408" s="279" t="s">
        <v>14095</v>
      </c>
    </row>
    <row r="409" spans="3:7" x14ac:dyDescent="0.2">
      <c r="C409" s="255">
        <v>45941.581944444442</v>
      </c>
      <c r="D409" s="257" t="s">
        <v>14152</v>
      </c>
      <c r="E409" s="278">
        <v>8</v>
      </c>
      <c r="F409" s="285">
        <v>417</v>
      </c>
      <c r="G409" s="279" t="s">
        <v>13052</v>
      </c>
    </row>
    <row r="410" spans="3:7" x14ac:dyDescent="0.2">
      <c r="C410" s="255">
        <v>45941</v>
      </c>
      <c r="D410" s="257" t="s">
        <v>14135</v>
      </c>
      <c r="E410" s="278">
        <v>-8</v>
      </c>
      <c r="F410" s="285">
        <v>371</v>
      </c>
      <c r="G410" s="279" t="s">
        <v>14095</v>
      </c>
    </row>
    <row r="411" spans="3:7" x14ac:dyDescent="0.2">
      <c r="C411" s="255">
        <v>45941</v>
      </c>
      <c r="D411" s="257" t="s">
        <v>14135</v>
      </c>
      <c r="E411" s="278">
        <v>-8</v>
      </c>
      <c r="F411" s="285">
        <v>393</v>
      </c>
      <c r="G411" s="279" t="s">
        <v>14095</v>
      </c>
    </row>
    <row r="412" spans="3:7" x14ac:dyDescent="0.2">
      <c r="C412" s="255">
        <v>45942.60833333333</v>
      </c>
      <c r="D412" s="257" t="s">
        <v>14144</v>
      </c>
      <c r="E412" s="278">
        <v>4</v>
      </c>
      <c r="F412" s="285">
        <v>288</v>
      </c>
      <c r="G412" s="279" t="s">
        <v>13052</v>
      </c>
    </row>
    <row r="413" spans="3:7" x14ac:dyDescent="0.2">
      <c r="C413" s="255">
        <v>45942.552777777775</v>
      </c>
      <c r="D413" s="257" t="s">
        <v>14144</v>
      </c>
      <c r="E413" s="278">
        <v>28</v>
      </c>
      <c r="F413" s="285">
        <v>1127</v>
      </c>
      <c r="G413" s="279" t="s">
        <v>13052</v>
      </c>
    </row>
    <row r="414" spans="3:7" x14ac:dyDescent="0.2">
      <c r="C414" s="255">
        <v>45942</v>
      </c>
      <c r="D414" s="257" t="s">
        <v>14144</v>
      </c>
      <c r="E414" s="278" t="s">
        <v>13052</v>
      </c>
      <c r="F414" s="285">
        <v>99</v>
      </c>
      <c r="G414" s="279" t="s">
        <v>14095</v>
      </c>
    </row>
    <row r="415" spans="3:7" x14ac:dyDescent="0.2">
      <c r="C415" s="255">
        <v>45942</v>
      </c>
      <c r="D415" s="257" t="s">
        <v>14144</v>
      </c>
      <c r="E415" s="278" t="s">
        <v>13052</v>
      </c>
      <c r="F415" s="285">
        <v>29</v>
      </c>
      <c r="G415" s="279" t="s">
        <v>14095</v>
      </c>
    </row>
    <row r="416" spans="3:7" x14ac:dyDescent="0.2">
      <c r="C416" s="255">
        <v>45942</v>
      </c>
      <c r="D416" s="257" t="s">
        <v>14144</v>
      </c>
      <c r="E416" s="278" t="s">
        <v>13052</v>
      </c>
      <c r="F416" s="285">
        <v>43</v>
      </c>
      <c r="G416" s="279" t="s">
        <v>14095</v>
      </c>
    </row>
    <row r="417" spans="3:7" x14ac:dyDescent="0.2">
      <c r="C417" s="255">
        <v>45942</v>
      </c>
      <c r="D417" s="257" t="s">
        <v>14144</v>
      </c>
      <c r="E417" s="278" t="s">
        <v>13052</v>
      </c>
      <c r="F417" s="285">
        <v>42</v>
      </c>
      <c r="G417" s="279" t="s">
        <v>14095</v>
      </c>
    </row>
    <row r="418" spans="3:7" x14ac:dyDescent="0.2">
      <c r="C418" s="255">
        <v>45944</v>
      </c>
      <c r="D418" s="257" t="s">
        <v>14144</v>
      </c>
      <c r="E418" s="278">
        <v>-64</v>
      </c>
      <c r="F418" s="285">
        <v>2475</v>
      </c>
      <c r="G418" s="279" t="s">
        <v>14095</v>
      </c>
    </row>
    <row r="419" spans="3:7" x14ac:dyDescent="0.2">
      <c r="C419" s="255">
        <v>45945</v>
      </c>
      <c r="D419" s="257" t="s">
        <v>14144</v>
      </c>
      <c r="E419" s="278">
        <v>-40</v>
      </c>
      <c r="F419" s="285">
        <v>1558</v>
      </c>
      <c r="G419" s="279" t="s">
        <v>14095</v>
      </c>
    </row>
    <row r="420" spans="3:7" x14ac:dyDescent="0.2">
      <c r="C420" s="255">
        <v>45945</v>
      </c>
      <c r="D420" s="257" t="s">
        <v>14144</v>
      </c>
      <c r="E420" s="278">
        <v>-80</v>
      </c>
      <c r="F420" s="285">
        <v>3025</v>
      </c>
      <c r="G420" s="279" t="s">
        <v>14095</v>
      </c>
    </row>
    <row r="421" spans="3:7" x14ac:dyDescent="0.2">
      <c r="C421" s="255">
        <v>45945</v>
      </c>
      <c r="D421" s="257" t="s">
        <v>14144</v>
      </c>
      <c r="E421" s="278">
        <v>-76</v>
      </c>
      <c r="F421" s="285">
        <v>2857</v>
      </c>
      <c r="G421" s="279" t="s">
        <v>14095</v>
      </c>
    </row>
    <row r="422" spans="3:7" x14ac:dyDescent="0.2">
      <c r="C422" s="255">
        <v>45945</v>
      </c>
      <c r="D422" s="257" t="s">
        <v>14144</v>
      </c>
      <c r="E422" s="278">
        <v>-276</v>
      </c>
      <c r="F422" s="285">
        <v>10430</v>
      </c>
      <c r="G422" s="279" t="s">
        <v>14095</v>
      </c>
    </row>
    <row r="423" spans="3:7" x14ac:dyDescent="0.2">
      <c r="C423" s="255">
        <v>45945</v>
      </c>
      <c r="D423" s="257" t="s">
        <v>14144</v>
      </c>
      <c r="E423" s="278">
        <v>-180</v>
      </c>
      <c r="F423" s="285">
        <v>6761</v>
      </c>
      <c r="G423" s="279" t="s">
        <v>14095</v>
      </c>
    </row>
    <row r="424" spans="3:7" x14ac:dyDescent="0.2">
      <c r="C424" s="255">
        <v>45946.86041666667</v>
      </c>
      <c r="D424" s="257" t="s">
        <v>14144</v>
      </c>
      <c r="E424" s="278">
        <v>24</v>
      </c>
      <c r="F424" s="285">
        <v>923</v>
      </c>
      <c r="G424" s="279" t="s">
        <v>13052</v>
      </c>
    </row>
    <row r="425" spans="3:7" x14ac:dyDescent="0.2">
      <c r="C425" s="255">
        <v>45946.873611111114</v>
      </c>
      <c r="D425" s="257" t="s">
        <v>14128</v>
      </c>
      <c r="E425" s="278" t="s">
        <v>13052</v>
      </c>
      <c r="F425" s="285">
        <v>441</v>
      </c>
      <c r="G425" s="279" t="s">
        <v>13052</v>
      </c>
    </row>
    <row r="426" spans="3:7" x14ac:dyDescent="0.2">
      <c r="C426" s="255">
        <v>45946</v>
      </c>
      <c r="D426" s="257" t="s">
        <v>14144</v>
      </c>
      <c r="E426" s="278">
        <v>-4</v>
      </c>
      <c r="F426" s="285">
        <v>217</v>
      </c>
      <c r="G426" s="279" t="s">
        <v>14095</v>
      </c>
    </row>
    <row r="427" spans="3:7" x14ac:dyDescent="0.2">
      <c r="C427" s="255">
        <v>45946</v>
      </c>
      <c r="D427" s="257" t="s">
        <v>14144</v>
      </c>
      <c r="E427" s="278" t="s">
        <v>13052</v>
      </c>
      <c r="F427" s="285">
        <v>57</v>
      </c>
      <c r="G427" s="279" t="s">
        <v>14095</v>
      </c>
    </row>
    <row r="428" spans="3:7" x14ac:dyDescent="0.2">
      <c r="C428" s="255">
        <v>45946</v>
      </c>
      <c r="D428" s="257" t="s">
        <v>14144</v>
      </c>
      <c r="E428" s="278" t="s">
        <v>13052</v>
      </c>
      <c r="F428" s="285">
        <v>47</v>
      </c>
      <c r="G428" s="279" t="s">
        <v>14095</v>
      </c>
    </row>
    <row r="429" spans="3:7" x14ac:dyDescent="0.2">
      <c r="C429" s="255">
        <v>45946</v>
      </c>
      <c r="D429" s="257" t="s">
        <v>14144</v>
      </c>
      <c r="E429" s="278" t="s">
        <v>13052</v>
      </c>
      <c r="F429" s="285">
        <v>96</v>
      </c>
      <c r="G429" s="279" t="s">
        <v>14095</v>
      </c>
    </row>
    <row r="430" spans="3:7" x14ac:dyDescent="0.2">
      <c r="C430" s="255">
        <v>45946</v>
      </c>
      <c r="D430" s="257" t="s">
        <v>14144</v>
      </c>
      <c r="E430" s="278" t="s">
        <v>13052</v>
      </c>
      <c r="F430" s="285">
        <v>57</v>
      </c>
      <c r="G430" s="279" t="s">
        <v>14095</v>
      </c>
    </row>
    <row r="431" spans="3:7" x14ac:dyDescent="0.2">
      <c r="C431" s="255">
        <v>45947.755555555559</v>
      </c>
      <c r="D431" s="257" t="s">
        <v>14144</v>
      </c>
      <c r="E431" s="278">
        <v>36</v>
      </c>
      <c r="F431" s="285">
        <v>1487</v>
      </c>
      <c r="G431" s="279" t="s">
        <v>13052</v>
      </c>
    </row>
    <row r="432" spans="3:7" x14ac:dyDescent="0.2">
      <c r="C432" s="255">
        <v>45947.752083333333</v>
      </c>
      <c r="D432" s="257" t="s">
        <v>14144</v>
      </c>
      <c r="E432" s="278">
        <v>24</v>
      </c>
      <c r="F432" s="285">
        <v>912</v>
      </c>
      <c r="G432" s="279" t="s">
        <v>13052</v>
      </c>
    </row>
    <row r="433" spans="3:7" x14ac:dyDescent="0.2">
      <c r="C433" s="255">
        <v>45947.78125</v>
      </c>
      <c r="D433" s="257" t="s">
        <v>14144</v>
      </c>
      <c r="E433" s="278">
        <v>36</v>
      </c>
      <c r="F433" s="285">
        <v>1399</v>
      </c>
      <c r="G433" s="279" t="s">
        <v>13052</v>
      </c>
    </row>
    <row r="434" spans="3:7" x14ac:dyDescent="0.2">
      <c r="C434" s="255">
        <v>45947.75277777778</v>
      </c>
      <c r="D434" s="257" t="s">
        <v>14144</v>
      </c>
      <c r="E434" s="278">
        <v>24</v>
      </c>
      <c r="F434" s="285">
        <v>912</v>
      </c>
      <c r="G434" s="279" t="s">
        <v>13052</v>
      </c>
    </row>
    <row r="435" spans="3:7" x14ac:dyDescent="0.2">
      <c r="C435" s="255">
        <v>45947</v>
      </c>
      <c r="D435" s="257" t="s">
        <v>14144</v>
      </c>
      <c r="E435" s="278">
        <v>-24</v>
      </c>
      <c r="F435" s="285">
        <v>912</v>
      </c>
      <c r="G435" s="279" t="s">
        <v>14095</v>
      </c>
    </row>
    <row r="436" spans="3:7" x14ac:dyDescent="0.2">
      <c r="C436" s="255">
        <v>45947</v>
      </c>
      <c r="D436" s="257" t="s">
        <v>14144</v>
      </c>
      <c r="E436" s="278">
        <v>-36</v>
      </c>
      <c r="F436" s="285">
        <v>1487</v>
      </c>
      <c r="G436" s="279" t="s">
        <v>14095</v>
      </c>
    </row>
    <row r="437" spans="3:7" x14ac:dyDescent="0.2">
      <c r="C437" s="255">
        <v>45947</v>
      </c>
      <c r="D437" s="257" t="s">
        <v>14144</v>
      </c>
      <c r="E437" s="278">
        <v>-28</v>
      </c>
      <c r="F437" s="285">
        <v>1084</v>
      </c>
      <c r="G437" s="279" t="s">
        <v>14095</v>
      </c>
    </row>
    <row r="438" spans="3:7" x14ac:dyDescent="0.2">
      <c r="C438" s="255">
        <v>45947</v>
      </c>
      <c r="D438" s="257" t="s">
        <v>14144</v>
      </c>
      <c r="E438" s="278">
        <v>-24</v>
      </c>
      <c r="F438" s="285">
        <v>912</v>
      </c>
      <c r="G438" s="279" t="s">
        <v>14095</v>
      </c>
    </row>
    <row r="439" spans="3:7" x14ac:dyDescent="0.2">
      <c r="C439" s="255">
        <v>45949</v>
      </c>
      <c r="D439" s="257" t="s">
        <v>14153</v>
      </c>
      <c r="E439" s="278" t="s">
        <v>13052</v>
      </c>
      <c r="F439" s="285">
        <v>5291</v>
      </c>
      <c r="G439" s="279" t="s">
        <v>13052</v>
      </c>
    </row>
    <row r="440" spans="3:7" x14ac:dyDescent="0.2">
      <c r="C440" s="255">
        <v>45949</v>
      </c>
      <c r="D440" s="257" t="s">
        <v>14154</v>
      </c>
      <c r="E440" s="278" t="s">
        <v>13052</v>
      </c>
      <c r="F440" s="285">
        <v>671</v>
      </c>
      <c r="G440" s="279" t="s">
        <v>13052</v>
      </c>
    </row>
    <row r="441" spans="3:7" x14ac:dyDescent="0.2">
      <c r="C441" s="255">
        <v>45949</v>
      </c>
      <c r="D441" s="257" t="s">
        <v>14155</v>
      </c>
      <c r="E441" s="278" t="s">
        <v>13052</v>
      </c>
      <c r="F441" s="285">
        <v>120.78</v>
      </c>
      <c r="G441" s="279" t="s">
        <v>13052</v>
      </c>
    </row>
    <row r="442" spans="3:7" x14ac:dyDescent="0.2">
      <c r="C442" s="255">
        <v>45950.845138888886</v>
      </c>
      <c r="D442" s="257" t="s">
        <v>14144</v>
      </c>
      <c r="E442" s="278">
        <v>1068</v>
      </c>
      <c r="F442" s="285">
        <v>40113</v>
      </c>
      <c r="G442" s="279" t="s">
        <v>13052</v>
      </c>
    </row>
    <row r="443" spans="3:7" x14ac:dyDescent="0.2">
      <c r="C443" s="255">
        <v>45951.584027777775</v>
      </c>
      <c r="D443" s="257" t="s">
        <v>14127</v>
      </c>
      <c r="E443" s="278" t="s">
        <v>13052</v>
      </c>
      <c r="F443" s="285">
        <v>264</v>
      </c>
      <c r="G443" s="279" t="s">
        <v>13052</v>
      </c>
    </row>
    <row r="444" spans="3:7" x14ac:dyDescent="0.2">
      <c r="C444" s="255">
        <v>45953</v>
      </c>
      <c r="D444" s="257" t="s">
        <v>14144</v>
      </c>
      <c r="E444" s="278">
        <v>-40</v>
      </c>
      <c r="F444" s="285">
        <v>1649</v>
      </c>
      <c r="G444" s="279" t="s">
        <v>14095</v>
      </c>
    </row>
    <row r="445" spans="3:7" x14ac:dyDescent="0.2">
      <c r="C445" s="255">
        <v>45953</v>
      </c>
      <c r="D445" s="257" t="s">
        <v>14144</v>
      </c>
      <c r="E445" s="278">
        <v>-40</v>
      </c>
      <c r="F445" s="285">
        <v>1649</v>
      </c>
      <c r="G445" s="279" t="s">
        <v>14095</v>
      </c>
    </row>
    <row r="446" spans="3:7" x14ac:dyDescent="0.2">
      <c r="C446" s="255">
        <v>45953</v>
      </c>
      <c r="D446" s="257" t="s">
        <v>14144</v>
      </c>
      <c r="E446" s="278">
        <v>-44</v>
      </c>
      <c r="F446" s="285">
        <v>1786</v>
      </c>
      <c r="G446" s="279" t="s">
        <v>14095</v>
      </c>
    </row>
    <row r="447" spans="3:7" x14ac:dyDescent="0.2">
      <c r="C447" s="255">
        <v>45953</v>
      </c>
      <c r="D447" s="257" t="s">
        <v>14144</v>
      </c>
      <c r="E447" s="278">
        <v>-44</v>
      </c>
      <c r="F447" s="285">
        <v>1786</v>
      </c>
      <c r="G447" s="279" t="s">
        <v>14095</v>
      </c>
    </row>
    <row r="448" spans="3:7" x14ac:dyDescent="0.2">
      <c r="C448" s="255">
        <v>45953</v>
      </c>
      <c r="D448" s="257" t="s">
        <v>14144</v>
      </c>
      <c r="E448" s="278">
        <v>-40</v>
      </c>
      <c r="F448" s="285">
        <v>1649</v>
      </c>
      <c r="G448" s="279" t="s">
        <v>14095</v>
      </c>
    </row>
    <row r="449" spans="3:7" x14ac:dyDescent="0.2">
      <c r="C449" s="255">
        <v>45953</v>
      </c>
      <c r="D449" s="257" t="s">
        <v>14144</v>
      </c>
      <c r="E449" s="278">
        <v>-44</v>
      </c>
      <c r="F449" s="285">
        <v>1787</v>
      </c>
      <c r="G449" s="279" t="s">
        <v>14095</v>
      </c>
    </row>
    <row r="450" spans="3:7" x14ac:dyDescent="0.2">
      <c r="C450" s="255">
        <v>45953</v>
      </c>
      <c r="D450" s="257" t="s">
        <v>14144</v>
      </c>
      <c r="E450" s="278">
        <v>-48</v>
      </c>
      <c r="F450" s="285">
        <v>1924</v>
      </c>
      <c r="G450" s="279" t="s">
        <v>14095</v>
      </c>
    </row>
    <row r="451" spans="3:7" x14ac:dyDescent="0.2">
      <c r="C451" s="255">
        <v>45953</v>
      </c>
      <c r="D451" s="257" t="s">
        <v>14144</v>
      </c>
      <c r="E451" s="278">
        <v>-48</v>
      </c>
      <c r="F451" s="285">
        <v>1924</v>
      </c>
      <c r="G451" s="279" t="s">
        <v>14095</v>
      </c>
    </row>
    <row r="452" spans="3:7" x14ac:dyDescent="0.2">
      <c r="C452" s="255">
        <v>45953</v>
      </c>
      <c r="D452" s="257" t="s">
        <v>14144</v>
      </c>
      <c r="E452" s="278">
        <v>-48</v>
      </c>
      <c r="F452" s="285">
        <v>1924</v>
      </c>
      <c r="G452" s="279" t="s">
        <v>14095</v>
      </c>
    </row>
    <row r="453" spans="3:7" x14ac:dyDescent="0.2">
      <c r="C453" s="255">
        <v>45954.568749999999</v>
      </c>
      <c r="D453" s="257" t="s">
        <v>14144</v>
      </c>
      <c r="E453" s="278">
        <v>600</v>
      </c>
      <c r="F453" s="285">
        <v>22629</v>
      </c>
      <c r="G453" s="279" t="s">
        <v>13052</v>
      </c>
    </row>
    <row r="454" spans="3:7" x14ac:dyDescent="0.2">
      <c r="C454" s="255">
        <v>45954.674305555556</v>
      </c>
      <c r="D454" s="257" t="s">
        <v>14144</v>
      </c>
      <c r="E454" s="278">
        <v>528</v>
      </c>
      <c r="F454" s="285">
        <v>19831</v>
      </c>
      <c r="G454" s="279" t="s">
        <v>13052</v>
      </c>
    </row>
    <row r="455" spans="3:7" x14ac:dyDescent="0.2">
      <c r="C455" s="255">
        <v>45954</v>
      </c>
      <c r="D455" s="257" t="s">
        <v>14144</v>
      </c>
      <c r="E455" s="278">
        <v>-48</v>
      </c>
      <c r="F455" s="285">
        <v>1924</v>
      </c>
      <c r="G455" s="279" t="s">
        <v>14095</v>
      </c>
    </row>
    <row r="456" spans="3:7" x14ac:dyDescent="0.2">
      <c r="C456" s="255">
        <v>45954</v>
      </c>
      <c r="D456" s="257" t="s">
        <v>14144</v>
      </c>
      <c r="E456" s="278">
        <v>-56</v>
      </c>
      <c r="F456" s="285">
        <v>2107</v>
      </c>
      <c r="G456" s="279" t="s">
        <v>14095</v>
      </c>
    </row>
    <row r="457" spans="3:7" x14ac:dyDescent="0.2">
      <c r="C457" s="255">
        <v>45954</v>
      </c>
      <c r="D457" s="257" t="s">
        <v>14144</v>
      </c>
      <c r="E457" s="278">
        <v>-48</v>
      </c>
      <c r="F457" s="285">
        <v>1923</v>
      </c>
      <c r="G457" s="279" t="s">
        <v>14095</v>
      </c>
    </row>
    <row r="458" spans="3:7" x14ac:dyDescent="0.2">
      <c r="C458" s="255">
        <v>45954</v>
      </c>
      <c r="D458" s="257" t="s">
        <v>14144</v>
      </c>
      <c r="E458" s="278">
        <v>-52</v>
      </c>
      <c r="F458" s="285">
        <v>2057</v>
      </c>
      <c r="G458" s="279" t="s">
        <v>14095</v>
      </c>
    </row>
    <row r="459" spans="3:7" x14ac:dyDescent="0.2">
      <c r="C459" s="255">
        <v>45954</v>
      </c>
      <c r="D459" s="257" t="s">
        <v>14144</v>
      </c>
      <c r="E459" s="278">
        <v>-56</v>
      </c>
      <c r="F459" s="285">
        <v>2108</v>
      </c>
      <c r="G459" s="279" t="s">
        <v>14095</v>
      </c>
    </row>
    <row r="460" spans="3:7" x14ac:dyDescent="0.2">
      <c r="C460" s="255">
        <v>45954</v>
      </c>
      <c r="D460" s="257" t="s">
        <v>14144</v>
      </c>
      <c r="E460" s="278">
        <v>-48</v>
      </c>
      <c r="F460" s="285">
        <v>1924</v>
      </c>
      <c r="G460" s="279" t="s">
        <v>14095</v>
      </c>
    </row>
    <row r="461" spans="3:7" x14ac:dyDescent="0.2">
      <c r="C461" s="255">
        <v>45954</v>
      </c>
      <c r="D461" s="257" t="s">
        <v>14144</v>
      </c>
      <c r="E461" s="278">
        <v>-56</v>
      </c>
      <c r="F461" s="285">
        <v>2107</v>
      </c>
      <c r="G461" s="279" t="s">
        <v>14095</v>
      </c>
    </row>
    <row r="462" spans="3:7" x14ac:dyDescent="0.2">
      <c r="C462" s="255">
        <v>45954</v>
      </c>
      <c r="D462" s="257" t="s">
        <v>14144</v>
      </c>
      <c r="E462" s="278">
        <v>-52</v>
      </c>
      <c r="F462" s="285">
        <v>2056</v>
      </c>
      <c r="G462" s="279" t="s">
        <v>14095</v>
      </c>
    </row>
    <row r="463" spans="3:7" x14ac:dyDescent="0.2">
      <c r="C463" s="255">
        <v>45955.962500000001</v>
      </c>
      <c r="D463" s="257" t="s">
        <v>14144</v>
      </c>
      <c r="E463" s="278">
        <v>1432</v>
      </c>
      <c r="F463" s="285">
        <v>53713</v>
      </c>
      <c r="G463" s="279" t="s">
        <v>13052</v>
      </c>
    </row>
    <row r="464" spans="3:7" x14ac:dyDescent="0.2">
      <c r="C464" s="255">
        <v>45955.947222222225</v>
      </c>
      <c r="D464" s="257" t="s">
        <v>14137</v>
      </c>
      <c r="E464" s="278">
        <v>32</v>
      </c>
      <c r="F464" s="285">
        <v>1337.4</v>
      </c>
      <c r="G464" s="279" t="s">
        <v>13052</v>
      </c>
    </row>
    <row r="465" spans="3:7" x14ac:dyDescent="0.2">
      <c r="C465" s="255">
        <v>45955</v>
      </c>
      <c r="D465" s="257" t="s">
        <v>14144</v>
      </c>
      <c r="E465" s="278">
        <v>-52</v>
      </c>
      <c r="F465" s="285">
        <v>2056</v>
      </c>
      <c r="G465" s="279" t="s">
        <v>14095</v>
      </c>
    </row>
    <row r="466" spans="3:7" x14ac:dyDescent="0.2">
      <c r="C466" s="255">
        <v>45955</v>
      </c>
      <c r="D466" s="257" t="s">
        <v>14144</v>
      </c>
      <c r="E466" s="278">
        <v>-116</v>
      </c>
      <c r="F466" s="285">
        <v>4370</v>
      </c>
      <c r="G466" s="279" t="s">
        <v>14095</v>
      </c>
    </row>
    <row r="467" spans="3:7" x14ac:dyDescent="0.2">
      <c r="C467" s="255">
        <v>45955</v>
      </c>
      <c r="D467" s="257" t="s">
        <v>14144</v>
      </c>
      <c r="E467" s="278">
        <v>-116</v>
      </c>
      <c r="F467" s="285">
        <v>4370</v>
      </c>
      <c r="G467" s="279" t="s">
        <v>14095</v>
      </c>
    </row>
    <row r="468" spans="3:7" x14ac:dyDescent="0.2">
      <c r="C468" s="255">
        <v>45956.8125</v>
      </c>
      <c r="D468" s="257" t="s">
        <v>14156</v>
      </c>
      <c r="E468" s="278">
        <v>56</v>
      </c>
      <c r="F468" s="285">
        <v>2124.0500000000002</v>
      </c>
      <c r="G468" s="279" t="s">
        <v>13052</v>
      </c>
    </row>
    <row r="469" spans="3:7" x14ac:dyDescent="0.2">
      <c r="C469" s="255">
        <v>45956</v>
      </c>
      <c r="D469" s="257" t="s">
        <v>14144</v>
      </c>
      <c r="E469" s="278">
        <v>-116</v>
      </c>
      <c r="F469" s="285">
        <v>4370</v>
      </c>
      <c r="G469" s="279" t="s">
        <v>14095</v>
      </c>
    </row>
    <row r="470" spans="3:7" x14ac:dyDescent="0.2">
      <c r="C470" s="255">
        <v>45957.089583333334</v>
      </c>
      <c r="D470" s="257" t="s">
        <v>14144</v>
      </c>
      <c r="E470" s="278">
        <v>956</v>
      </c>
      <c r="F470" s="285">
        <v>35987</v>
      </c>
      <c r="G470" s="279" t="s">
        <v>13052</v>
      </c>
    </row>
    <row r="471" spans="3:7" x14ac:dyDescent="0.2">
      <c r="C471" s="255">
        <v>45958.647222222222</v>
      </c>
      <c r="D471" s="257" t="s">
        <v>14157</v>
      </c>
      <c r="E471" s="278">
        <v>4</v>
      </c>
      <c r="F471" s="285">
        <v>226.1</v>
      </c>
      <c r="G471" s="279" t="s">
        <v>13052</v>
      </c>
    </row>
    <row r="472" spans="3:7" x14ac:dyDescent="0.2">
      <c r="C472" s="255">
        <v>45958</v>
      </c>
      <c r="D472" s="257" t="s">
        <v>14144</v>
      </c>
      <c r="E472" s="278">
        <v>-424</v>
      </c>
      <c r="F472" s="285">
        <v>16034</v>
      </c>
      <c r="G472" s="279" t="s">
        <v>14095</v>
      </c>
    </row>
    <row r="473" spans="3:7" x14ac:dyDescent="0.2">
      <c r="C473" s="255">
        <v>45958</v>
      </c>
      <c r="D473" s="257" t="s">
        <v>14144</v>
      </c>
      <c r="E473" s="278">
        <v>-424</v>
      </c>
      <c r="F473" s="285">
        <v>16034</v>
      </c>
      <c r="G473" s="279" t="s">
        <v>14095</v>
      </c>
    </row>
    <row r="474" spans="3:7" x14ac:dyDescent="0.2">
      <c r="C474" s="255">
        <v>45958</v>
      </c>
      <c r="D474" s="257" t="s">
        <v>14144</v>
      </c>
      <c r="E474" s="278">
        <v>-424</v>
      </c>
      <c r="F474" s="285">
        <v>16035</v>
      </c>
      <c r="G474" s="279" t="s">
        <v>14095</v>
      </c>
    </row>
    <row r="475" spans="3:7" x14ac:dyDescent="0.2">
      <c r="C475" s="255">
        <v>45959.767361111109</v>
      </c>
      <c r="D475" s="257" t="s">
        <v>14144</v>
      </c>
      <c r="E475" s="278">
        <v>724</v>
      </c>
      <c r="F475" s="285">
        <v>27286</v>
      </c>
      <c r="G475" s="279" t="s">
        <v>13052</v>
      </c>
    </row>
    <row r="476" spans="3:7" x14ac:dyDescent="0.2">
      <c r="C476" s="255">
        <v>45959</v>
      </c>
      <c r="D476" s="257" t="s">
        <v>14144</v>
      </c>
      <c r="E476" s="278">
        <v>-4</v>
      </c>
      <c r="F476" s="285">
        <v>277</v>
      </c>
      <c r="G476" s="279" t="s">
        <v>14095</v>
      </c>
    </row>
    <row r="477" spans="3:7" x14ac:dyDescent="0.2">
      <c r="C477" s="255">
        <v>45959</v>
      </c>
      <c r="D477" s="257" t="s">
        <v>14144</v>
      </c>
      <c r="E477" s="278">
        <v>-56</v>
      </c>
      <c r="F477" s="285">
        <v>2243</v>
      </c>
      <c r="G477" s="279" t="s">
        <v>14095</v>
      </c>
    </row>
    <row r="478" spans="3:7" x14ac:dyDescent="0.2">
      <c r="C478" s="255">
        <v>45959</v>
      </c>
      <c r="D478" s="257" t="s">
        <v>14144</v>
      </c>
      <c r="E478" s="278">
        <v>-48</v>
      </c>
      <c r="F478" s="285">
        <v>1924</v>
      </c>
      <c r="G478" s="279" t="s">
        <v>14095</v>
      </c>
    </row>
    <row r="479" spans="3:7" x14ac:dyDescent="0.2">
      <c r="C479" s="255">
        <v>45959</v>
      </c>
      <c r="D479" s="257" t="s">
        <v>14144</v>
      </c>
      <c r="E479" s="278">
        <v>-84</v>
      </c>
      <c r="F479" s="285">
        <v>3259</v>
      </c>
      <c r="G479" s="279" t="s">
        <v>14095</v>
      </c>
    </row>
    <row r="480" spans="3:7" x14ac:dyDescent="0.2">
      <c r="C480" s="255">
        <v>45959</v>
      </c>
      <c r="D480" s="257" t="s">
        <v>14144</v>
      </c>
      <c r="E480" s="278">
        <v>-84</v>
      </c>
      <c r="F480" s="285">
        <v>3259</v>
      </c>
      <c r="G480" s="279" t="s">
        <v>14095</v>
      </c>
    </row>
    <row r="481" spans="3:7" x14ac:dyDescent="0.2">
      <c r="C481" s="255">
        <v>45959</v>
      </c>
      <c r="D481" s="257" t="s">
        <v>14144</v>
      </c>
      <c r="E481" s="278">
        <v>-56</v>
      </c>
      <c r="F481" s="285">
        <v>2198</v>
      </c>
      <c r="G481" s="279" t="s">
        <v>14095</v>
      </c>
    </row>
    <row r="482" spans="3:7" x14ac:dyDescent="0.2">
      <c r="C482" s="255">
        <v>45959</v>
      </c>
      <c r="D482" s="257" t="s">
        <v>14144</v>
      </c>
      <c r="E482" s="278">
        <v>-56</v>
      </c>
      <c r="F482" s="285">
        <v>2199</v>
      </c>
      <c r="G482" s="279" t="s">
        <v>14095</v>
      </c>
    </row>
    <row r="483" spans="3:7" x14ac:dyDescent="0.2">
      <c r="C483" s="255">
        <v>45959</v>
      </c>
      <c r="D483" s="257" t="s">
        <v>14144</v>
      </c>
      <c r="E483" s="278">
        <v>-56</v>
      </c>
      <c r="F483" s="285">
        <v>2241</v>
      </c>
      <c r="G483" s="279" t="s">
        <v>14095</v>
      </c>
    </row>
    <row r="484" spans="3:7" x14ac:dyDescent="0.2">
      <c r="C484" s="255">
        <v>45959</v>
      </c>
      <c r="D484" s="257" t="s">
        <v>14144</v>
      </c>
      <c r="E484" s="278">
        <v>-36</v>
      </c>
      <c r="F484" s="285">
        <v>1426</v>
      </c>
      <c r="G484" s="279" t="s">
        <v>14095</v>
      </c>
    </row>
    <row r="485" spans="3:7" x14ac:dyDescent="0.2">
      <c r="C485" s="255">
        <v>45959</v>
      </c>
      <c r="D485" s="257" t="s">
        <v>14144</v>
      </c>
      <c r="E485" s="278">
        <v>-56</v>
      </c>
      <c r="F485" s="285">
        <v>2243</v>
      </c>
      <c r="G485" s="279" t="s">
        <v>14095</v>
      </c>
    </row>
    <row r="486" spans="3:7" x14ac:dyDescent="0.2">
      <c r="C486" s="255">
        <v>45959</v>
      </c>
      <c r="D486" s="257" t="s">
        <v>14144</v>
      </c>
      <c r="E486" s="278">
        <v>-56</v>
      </c>
      <c r="F486" s="285">
        <v>2240</v>
      </c>
      <c r="G486" s="279" t="s">
        <v>14095</v>
      </c>
    </row>
    <row r="487" spans="3:7" x14ac:dyDescent="0.2">
      <c r="C487" s="255">
        <v>45959</v>
      </c>
      <c r="D487" s="257" t="s">
        <v>14144</v>
      </c>
      <c r="E487" s="278">
        <v>-48</v>
      </c>
      <c r="F487" s="285">
        <v>1924</v>
      </c>
      <c r="G487" s="279" t="s">
        <v>14095</v>
      </c>
    </row>
    <row r="488" spans="3:7" x14ac:dyDescent="0.2">
      <c r="C488" s="255">
        <v>45959</v>
      </c>
      <c r="D488" s="257" t="s">
        <v>14144</v>
      </c>
      <c r="E488" s="278">
        <v>-28</v>
      </c>
      <c r="F488" s="285">
        <v>1090</v>
      </c>
      <c r="G488" s="279" t="s">
        <v>14095</v>
      </c>
    </row>
    <row r="489" spans="3:7" x14ac:dyDescent="0.2">
      <c r="C489" s="255">
        <v>45959</v>
      </c>
      <c r="D489" s="257" t="s">
        <v>14144</v>
      </c>
      <c r="E489" s="278">
        <v>-56</v>
      </c>
      <c r="F489" s="285">
        <v>2199</v>
      </c>
      <c r="G489" s="279" t="s">
        <v>14095</v>
      </c>
    </row>
    <row r="490" spans="3:7" x14ac:dyDescent="0.2">
      <c r="C490" s="255">
        <v>45959</v>
      </c>
      <c r="D490" s="257" t="s">
        <v>14144</v>
      </c>
      <c r="E490" s="278">
        <v>-84</v>
      </c>
      <c r="F490" s="285">
        <v>3258</v>
      </c>
      <c r="G490" s="279" t="s">
        <v>14095</v>
      </c>
    </row>
    <row r="491" spans="3:7" x14ac:dyDescent="0.2">
      <c r="C491" s="255">
        <v>45959</v>
      </c>
      <c r="D491" s="257" t="s">
        <v>14144</v>
      </c>
      <c r="E491" s="278">
        <v>-44</v>
      </c>
      <c r="F491" s="285">
        <v>1651</v>
      </c>
      <c r="G491" s="279" t="s">
        <v>14095</v>
      </c>
    </row>
    <row r="492" spans="3:7" x14ac:dyDescent="0.2">
      <c r="C492" s="255">
        <v>45959</v>
      </c>
      <c r="D492" s="257" t="s">
        <v>14144</v>
      </c>
      <c r="E492" s="278">
        <v>-56</v>
      </c>
      <c r="F492" s="285">
        <v>2240</v>
      </c>
      <c r="G492" s="279" t="s">
        <v>14095</v>
      </c>
    </row>
    <row r="493" spans="3:7" x14ac:dyDescent="0.2">
      <c r="C493" s="255">
        <v>45959</v>
      </c>
      <c r="D493" s="257" t="s">
        <v>14144</v>
      </c>
      <c r="E493" s="278">
        <v>-44</v>
      </c>
      <c r="F493" s="285">
        <v>1680</v>
      </c>
      <c r="G493" s="279" t="s">
        <v>14095</v>
      </c>
    </row>
    <row r="494" spans="3:7" x14ac:dyDescent="0.2">
      <c r="C494" s="255">
        <v>45959</v>
      </c>
      <c r="D494" s="257" t="s">
        <v>14144</v>
      </c>
      <c r="E494" s="278">
        <v>-56</v>
      </c>
      <c r="F494" s="285">
        <v>2243</v>
      </c>
      <c r="G494" s="279" t="s">
        <v>14095</v>
      </c>
    </row>
    <row r="495" spans="3:7" x14ac:dyDescent="0.2">
      <c r="C495" s="255">
        <v>45959</v>
      </c>
      <c r="D495" s="257" t="s">
        <v>14144</v>
      </c>
      <c r="E495" s="278">
        <v>-48</v>
      </c>
      <c r="F495" s="285">
        <v>1925</v>
      </c>
      <c r="G495" s="279" t="s">
        <v>14095</v>
      </c>
    </row>
    <row r="496" spans="3:7" x14ac:dyDescent="0.2">
      <c r="C496" s="255">
        <v>45960</v>
      </c>
      <c r="D496" s="257" t="s">
        <v>14144</v>
      </c>
      <c r="E496" s="278">
        <v>-36</v>
      </c>
      <c r="F496" s="285">
        <v>1420</v>
      </c>
      <c r="G496" s="279" t="s">
        <v>14095</v>
      </c>
    </row>
    <row r="497" spans="3:7" x14ac:dyDescent="0.2">
      <c r="C497" s="255">
        <v>45960</v>
      </c>
      <c r="D497" s="257" t="s">
        <v>14144</v>
      </c>
      <c r="E497" s="278">
        <v>-16</v>
      </c>
      <c r="F497" s="285">
        <v>684</v>
      </c>
      <c r="G497" s="279" t="s">
        <v>14095</v>
      </c>
    </row>
    <row r="498" spans="3:7" x14ac:dyDescent="0.2">
      <c r="C498" s="255">
        <v>45960</v>
      </c>
      <c r="D498" s="257" t="s">
        <v>14144</v>
      </c>
      <c r="E498" s="278">
        <v>-36</v>
      </c>
      <c r="F498" s="285">
        <v>1420</v>
      </c>
      <c r="G498" s="279" t="s">
        <v>14095</v>
      </c>
    </row>
    <row r="499" spans="3:7" x14ac:dyDescent="0.2">
      <c r="C499" s="255">
        <v>45961.557638888888</v>
      </c>
      <c r="D499" s="257" t="s">
        <v>14127</v>
      </c>
      <c r="E499" s="278" t="s">
        <v>13052</v>
      </c>
      <c r="F499" s="285">
        <v>235</v>
      </c>
      <c r="G499" s="279" t="s">
        <v>13052</v>
      </c>
    </row>
    <row r="500" spans="3:7" x14ac:dyDescent="0.2">
      <c r="C500" s="255">
        <v>45962.913888888892</v>
      </c>
      <c r="D500" s="257" t="s">
        <v>14158</v>
      </c>
      <c r="E500" s="278">
        <v>40</v>
      </c>
      <c r="F500" s="285">
        <v>1643.95</v>
      </c>
      <c r="G500" s="279" t="s">
        <v>13052</v>
      </c>
    </row>
    <row r="501" spans="3:7" x14ac:dyDescent="0.2">
      <c r="C501" s="255">
        <v>45962</v>
      </c>
      <c r="D501" s="257" t="s">
        <v>14144</v>
      </c>
      <c r="E501" s="278">
        <v>-36</v>
      </c>
      <c r="F501" s="285">
        <v>1419</v>
      </c>
      <c r="G501" s="279" t="s">
        <v>14095</v>
      </c>
    </row>
    <row r="502" spans="3:7" x14ac:dyDescent="0.2">
      <c r="C502" s="255">
        <v>45962</v>
      </c>
      <c r="D502" s="257" t="s">
        <v>14144</v>
      </c>
      <c r="E502" s="278">
        <v>-780</v>
      </c>
      <c r="F502" s="285">
        <v>29391</v>
      </c>
      <c r="G502" s="279" t="s">
        <v>14095</v>
      </c>
    </row>
    <row r="503" spans="3:7" x14ac:dyDescent="0.2">
      <c r="C503" s="255">
        <v>45963.021527777775</v>
      </c>
      <c r="D503" s="257" t="s">
        <v>14158</v>
      </c>
      <c r="E503" s="278">
        <v>84</v>
      </c>
      <c r="F503" s="285">
        <v>3292</v>
      </c>
      <c r="G503" s="279" t="s">
        <v>13052</v>
      </c>
    </row>
    <row r="504" spans="3:7" x14ac:dyDescent="0.2">
      <c r="C504" s="255">
        <v>45963.727083333331</v>
      </c>
      <c r="D504" s="257" t="s">
        <v>14144</v>
      </c>
      <c r="E504" s="278">
        <v>380</v>
      </c>
      <c r="F504" s="285">
        <v>14366</v>
      </c>
      <c r="G504" s="279" t="s">
        <v>13052</v>
      </c>
    </row>
    <row r="505" spans="3:7" x14ac:dyDescent="0.2">
      <c r="C505" s="255">
        <v>45963.412499999999</v>
      </c>
      <c r="D505" s="257" t="s">
        <v>14144</v>
      </c>
      <c r="E505" s="278">
        <v>8</v>
      </c>
      <c r="F505" s="285">
        <v>376</v>
      </c>
      <c r="G505" s="279" t="s">
        <v>13052</v>
      </c>
    </row>
    <row r="506" spans="3:7" x14ac:dyDescent="0.2">
      <c r="C506" s="255">
        <v>45963.301388888889</v>
      </c>
      <c r="D506" s="257" t="s">
        <v>14144</v>
      </c>
      <c r="E506" s="278">
        <v>556</v>
      </c>
      <c r="F506" s="285">
        <v>20889</v>
      </c>
      <c r="G506" s="279" t="s">
        <v>13052</v>
      </c>
    </row>
    <row r="507" spans="3:7" x14ac:dyDescent="0.2">
      <c r="C507" s="255">
        <v>45963.375694444447</v>
      </c>
      <c r="D507" s="257" t="s">
        <v>14139</v>
      </c>
      <c r="E507" s="278" t="s">
        <v>13052</v>
      </c>
      <c r="F507" s="285">
        <v>239</v>
      </c>
      <c r="G507" s="279" t="s">
        <v>13052</v>
      </c>
    </row>
    <row r="508" spans="3:7" x14ac:dyDescent="0.2">
      <c r="C508" s="255">
        <v>45963</v>
      </c>
      <c r="D508" s="257" t="s">
        <v>14158</v>
      </c>
      <c r="E508" s="278">
        <v>-40</v>
      </c>
      <c r="F508" s="285">
        <v>1643.95</v>
      </c>
      <c r="G508" s="279" t="s">
        <v>14095</v>
      </c>
    </row>
    <row r="509" spans="3:7" x14ac:dyDescent="0.2">
      <c r="C509" s="255">
        <v>45963</v>
      </c>
      <c r="D509" s="257" t="s">
        <v>14145</v>
      </c>
      <c r="E509" s="278">
        <v>-100</v>
      </c>
      <c r="F509" s="285">
        <v>3875</v>
      </c>
      <c r="G509" s="279" t="s">
        <v>14095</v>
      </c>
    </row>
    <row r="510" spans="3:7" x14ac:dyDescent="0.2">
      <c r="C510" s="255">
        <v>45964.851388888892</v>
      </c>
      <c r="D510" s="257" t="s">
        <v>14158</v>
      </c>
      <c r="E510" s="278" t="s">
        <v>13052</v>
      </c>
      <c r="F510" s="285">
        <v>79</v>
      </c>
      <c r="G510" s="279" t="s">
        <v>13052</v>
      </c>
    </row>
    <row r="511" spans="3:7" x14ac:dyDescent="0.2">
      <c r="C511" s="255">
        <v>45964.595833333333</v>
      </c>
      <c r="D511" s="257" t="s">
        <v>14130</v>
      </c>
      <c r="E511" s="278" t="s">
        <v>13052</v>
      </c>
      <c r="F511" s="285">
        <v>106</v>
      </c>
      <c r="G511" s="279" t="s">
        <v>13052</v>
      </c>
    </row>
    <row r="512" spans="3:7" x14ac:dyDescent="0.2">
      <c r="C512" s="255">
        <v>45964.597916666666</v>
      </c>
      <c r="D512" s="257" t="s">
        <v>14130</v>
      </c>
      <c r="E512" s="278" t="s">
        <v>13052</v>
      </c>
      <c r="F512" s="285">
        <v>105</v>
      </c>
      <c r="G512" s="279" t="s">
        <v>13052</v>
      </c>
    </row>
    <row r="513" spans="3:7" x14ac:dyDescent="0.2">
      <c r="C513" s="255">
        <v>45964</v>
      </c>
      <c r="D513" s="257" t="s">
        <v>14144</v>
      </c>
      <c r="E513" s="278">
        <v>-96</v>
      </c>
      <c r="F513" s="285">
        <v>3659</v>
      </c>
      <c r="G513" s="279" t="s">
        <v>14095</v>
      </c>
    </row>
    <row r="514" spans="3:7" x14ac:dyDescent="0.2">
      <c r="C514" s="255">
        <v>45964</v>
      </c>
      <c r="D514" s="257" t="s">
        <v>14144</v>
      </c>
      <c r="E514" s="278">
        <v>-156</v>
      </c>
      <c r="F514" s="285">
        <v>5945</v>
      </c>
      <c r="G514" s="279" t="s">
        <v>14095</v>
      </c>
    </row>
    <row r="515" spans="3:7" x14ac:dyDescent="0.2">
      <c r="C515" s="255">
        <v>45964</v>
      </c>
      <c r="D515" s="257" t="s">
        <v>14144</v>
      </c>
      <c r="E515" s="278">
        <v>-108</v>
      </c>
      <c r="F515" s="285">
        <v>4127</v>
      </c>
      <c r="G515" s="279" t="s">
        <v>14095</v>
      </c>
    </row>
    <row r="516" spans="3:7" x14ac:dyDescent="0.2">
      <c r="C516" s="255">
        <v>45964</v>
      </c>
      <c r="D516" s="257" t="s">
        <v>14144</v>
      </c>
      <c r="E516" s="278">
        <v>-100</v>
      </c>
      <c r="F516" s="285">
        <v>3757</v>
      </c>
      <c r="G516" s="279" t="s">
        <v>14095</v>
      </c>
    </row>
    <row r="517" spans="3:7" x14ac:dyDescent="0.2">
      <c r="C517" s="255">
        <v>45964</v>
      </c>
      <c r="D517" s="257" t="s">
        <v>14144</v>
      </c>
      <c r="E517" s="278">
        <v>-108</v>
      </c>
      <c r="F517" s="285">
        <v>4128</v>
      </c>
      <c r="G517" s="279" t="s">
        <v>14095</v>
      </c>
    </row>
    <row r="518" spans="3:7" x14ac:dyDescent="0.2">
      <c r="C518" s="255">
        <v>45964</v>
      </c>
      <c r="D518" s="257" t="s">
        <v>14144</v>
      </c>
      <c r="E518" s="278">
        <v>-4</v>
      </c>
      <c r="F518" s="285">
        <v>299</v>
      </c>
      <c r="G518" s="279" t="s">
        <v>14095</v>
      </c>
    </row>
    <row r="519" spans="3:7" x14ac:dyDescent="0.2">
      <c r="C519" s="255">
        <v>45964</v>
      </c>
      <c r="D519" s="257" t="s">
        <v>14144</v>
      </c>
      <c r="E519" s="278">
        <v>-28</v>
      </c>
      <c r="F519" s="285">
        <v>1096</v>
      </c>
      <c r="G519" s="279" t="s">
        <v>14095</v>
      </c>
    </row>
    <row r="520" spans="3:7" x14ac:dyDescent="0.2">
      <c r="C520" s="255">
        <v>45964</v>
      </c>
      <c r="D520" s="257" t="s">
        <v>14144</v>
      </c>
      <c r="E520" s="278">
        <v>-100</v>
      </c>
      <c r="F520" s="285">
        <v>3757</v>
      </c>
      <c r="G520" s="279" t="s">
        <v>14095</v>
      </c>
    </row>
    <row r="521" spans="3:7" x14ac:dyDescent="0.2">
      <c r="C521" s="255">
        <v>45964</v>
      </c>
      <c r="D521" s="257" t="s">
        <v>14144</v>
      </c>
      <c r="E521" s="278">
        <v>-132</v>
      </c>
      <c r="F521" s="285">
        <v>5009</v>
      </c>
      <c r="G521" s="279" t="s">
        <v>14095</v>
      </c>
    </row>
    <row r="522" spans="3:7" x14ac:dyDescent="0.2">
      <c r="C522" s="255">
        <v>45964</v>
      </c>
      <c r="D522" s="257" t="s">
        <v>14144</v>
      </c>
      <c r="E522" s="278">
        <v>-4</v>
      </c>
      <c r="F522" s="285">
        <v>200</v>
      </c>
      <c r="G522" s="279" t="s">
        <v>14095</v>
      </c>
    </row>
    <row r="523" spans="3:7" x14ac:dyDescent="0.2">
      <c r="C523" s="255">
        <v>45964</v>
      </c>
      <c r="D523" s="257" t="s">
        <v>14144</v>
      </c>
      <c r="E523" s="278">
        <v>-4</v>
      </c>
      <c r="F523" s="285">
        <v>169</v>
      </c>
      <c r="G523" s="279" t="s">
        <v>14095</v>
      </c>
    </row>
    <row r="524" spans="3:7" x14ac:dyDescent="0.2">
      <c r="C524" s="255">
        <v>45964</v>
      </c>
      <c r="D524" s="257" t="s">
        <v>14144</v>
      </c>
      <c r="E524" s="278">
        <v>-4</v>
      </c>
      <c r="F524" s="285">
        <v>186</v>
      </c>
      <c r="G524" s="279" t="s">
        <v>14095</v>
      </c>
    </row>
    <row r="525" spans="3:7" x14ac:dyDescent="0.2">
      <c r="C525" s="255">
        <v>45964</v>
      </c>
      <c r="D525" s="257" t="s">
        <v>14144</v>
      </c>
      <c r="E525" s="278">
        <v>-108</v>
      </c>
      <c r="F525" s="285">
        <v>4127</v>
      </c>
      <c r="G525" s="279" t="s">
        <v>14095</v>
      </c>
    </row>
    <row r="526" spans="3:7" x14ac:dyDescent="0.2">
      <c r="C526" s="255">
        <v>45964</v>
      </c>
      <c r="D526" s="257" t="s">
        <v>14144</v>
      </c>
      <c r="E526" s="278">
        <v>-8</v>
      </c>
      <c r="F526" s="285">
        <v>440</v>
      </c>
      <c r="G526" s="279" t="s">
        <v>14095</v>
      </c>
    </row>
    <row r="527" spans="3:7" x14ac:dyDescent="0.2">
      <c r="C527" s="255">
        <v>45964</v>
      </c>
      <c r="D527" s="257" t="s">
        <v>14144</v>
      </c>
      <c r="E527" s="278">
        <v>-96</v>
      </c>
      <c r="F527" s="285">
        <v>3658</v>
      </c>
      <c r="G527" s="279" t="s">
        <v>14095</v>
      </c>
    </row>
    <row r="528" spans="3:7" x14ac:dyDescent="0.2">
      <c r="C528" s="255">
        <v>45964</v>
      </c>
      <c r="D528" s="257" t="s">
        <v>14144</v>
      </c>
      <c r="E528" s="278">
        <v>-96</v>
      </c>
      <c r="F528" s="285">
        <v>3659</v>
      </c>
      <c r="G528" s="279" t="s">
        <v>14095</v>
      </c>
    </row>
    <row r="529" spans="3:7" x14ac:dyDescent="0.2">
      <c r="C529" s="255">
        <v>45964</v>
      </c>
      <c r="D529" s="257" t="s">
        <v>14144</v>
      </c>
      <c r="E529" s="278">
        <v>-4</v>
      </c>
      <c r="F529" s="285">
        <v>207</v>
      </c>
      <c r="G529" s="279" t="s">
        <v>14095</v>
      </c>
    </row>
    <row r="530" spans="3:7" x14ac:dyDescent="0.2">
      <c r="C530" s="255">
        <v>45964</v>
      </c>
      <c r="D530" s="257" t="s">
        <v>14144</v>
      </c>
      <c r="E530" s="278">
        <v>-4</v>
      </c>
      <c r="F530" s="285">
        <v>264</v>
      </c>
      <c r="G530" s="279" t="s">
        <v>14095</v>
      </c>
    </row>
    <row r="531" spans="3:7" x14ac:dyDescent="0.2">
      <c r="C531" s="255">
        <v>45964</v>
      </c>
      <c r="D531" s="257" t="s">
        <v>14144</v>
      </c>
      <c r="E531" s="278">
        <v>-52</v>
      </c>
      <c r="F531" s="285">
        <v>1984</v>
      </c>
      <c r="G531" s="279" t="s">
        <v>14095</v>
      </c>
    </row>
    <row r="532" spans="3:7" x14ac:dyDescent="0.2">
      <c r="C532" s="255">
        <v>45965</v>
      </c>
      <c r="D532" s="257" t="s">
        <v>14144</v>
      </c>
      <c r="E532" s="278">
        <v>-116</v>
      </c>
      <c r="F532" s="285">
        <v>4368</v>
      </c>
      <c r="G532" s="279" t="s">
        <v>14095</v>
      </c>
    </row>
    <row r="533" spans="3:7" x14ac:dyDescent="0.2">
      <c r="C533" s="255">
        <v>45965</v>
      </c>
      <c r="D533" s="257" t="s">
        <v>14144</v>
      </c>
      <c r="E533" s="278">
        <v>-8</v>
      </c>
      <c r="F533" s="285">
        <v>369</v>
      </c>
      <c r="G533" s="279" t="s">
        <v>14095</v>
      </c>
    </row>
    <row r="534" spans="3:7" x14ac:dyDescent="0.2">
      <c r="C534" s="255">
        <v>45966.923611111109</v>
      </c>
      <c r="D534" s="257" t="s">
        <v>14157</v>
      </c>
      <c r="E534" s="278">
        <v>4</v>
      </c>
      <c r="F534" s="285">
        <v>282.19</v>
      </c>
      <c r="G534" s="279" t="s">
        <v>13052</v>
      </c>
    </row>
    <row r="535" spans="3:7" x14ac:dyDescent="0.2">
      <c r="C535" s="255">
        <v>45966</v>
      </c>
      <c r="D535" s="257" t="s">
        <v>14144</v>
      </c>
      <c r="E535" s="278">
        <v>-172</v>
      </c>
      <c r="F535" s="285">
        <v>6539</v>
      </c>
      <c r="G535" s="279" t="s">
        <v>14095</v>
      </c>
    </row>
    <row r="536" spans="3:7" x14ac:dyDescent="0.2">
      <c r="C536" s="255">
        <v>45967.631249999999</v>
      </c>
      <c r="D536" s="257" t="s">
        <v>14159</v>
      </c>
      <c r="E536" s="278" t="s">
        <v>13052</v>
      </c>
      <c r="F536" s="285">
        <v>33891</v>
      </c>
      <c r="G536" s="279" t="s">
        <v>14095</v>
      </c>
    </row>
    <row r="537" spans="3:7" x14ac:dyDescent="0.2">
      <c r="C537" s="255">
        <v>45967.869444444441</v>
      </c>
      <c r="D537" s="257" t="s">
        <v>14144</v>
      </c>
      <c r="E537" s="278">
        <v>16</v>
      </c>
      <c r="F537" s="285">
        <v>631</v>
      </c>
      <c r="G537" s="279" t="s">
        <v>13052</v>
      </c>
    </row>
    <row r="538" spans="3:7" x14ac:dyDescent="0.2">
      <c r="C538" s="255">
        <v>45967</v>
      </c>
      <c r="D538" s="257" t="s">
        <v>14144</v>
      </c>
      <c r="E538" s="278" t="s">
        <v>13052</v>
      </c>
      <c r="F538" s="285">
        <v>126</v>
      </c>
      <c r="G538" s="279" t="s">
        <v>14095</v>
      </c>
    </row>
    <row r="539" spans="3:7" x14ac:dyDescent="0.2">
      <c r="C539" s="255">
        <v>45967</v>
      </c>
      <c r="D539" s="257" t="s">
        <v>14144</v>
      </c>
      <c r="E539" s="278" t="s">
        <v>13052</v>
      </c>
      <c r="F539" s="285">
        <v>38</v>
      </c>
      <c r="G539" s="279" t="s">
        <v>14095</v>
      </c>
    </row>
    <row r="540" spans="3:7" x14ac:dyDescent="0.2">
      <c r="C540" s="255">
        <v>45969.039583333331</v>
      </c>
      <c r="D540" s="257" t="s">
        <v>14160</v>
      </c>
      <c r="E540" s="278">
        <v>64</v>
      </c>
      <c r="F540" s="285">
        <v>2545</v>
      </c>
      <c r="G540" s="279" t="s">
        <v>13052</v>
      </c>
    </row>
    <row r="541" spans="3:7" x14ac:dyDescent="0.2">
      <c r="C541" s="255">
        <v>45969.644444444442</v>
      </c>
      <c r="D541" s="257" t="s">
        <v>14127</v>
      </c>
      <c r="E541" s="278" t="s">
        <v>13052</v>
      </c>
      <c r="F541" s="285">
        <v>271</v>
      </c>
      <c r="G541" s="279" t="s">
        <v>13052</v>
      </c>
    </row>
    <row r="542" spans="3:7" x14ac:dyDescent="0.2">
      <c r="C542" s="255">
        <v>45970.304861111108</v>
      </c>
      <c r="D542" s="257" t="s">
        <v>14127</v>
      </c>
      <c r="E542" s="278" t="s">
        <v>13052</v>
      </c>
      <c r="F542" s="285">
        <v>247</v>
      </c>
      <c r="G542" s="279" t="s">
        <v>13052</v>
      </c>
    </row>
    <row r="543" spans="3:7" x14ac:dyDescent="0.2">
      <c r="C543" s="255">
        <v>45970.316666666666</v>
      </c>
      <c r="D543" s="257" t="s">
        <v>14127</v>
      </c>
      <c r="E543" s="278" t="s">
        <v>13052</v>
      </c>
      <c r="F543" s="285">
        <v>611</v>
      </c>
      <c r="G543" s="279" t="s">
        <v>13052</v>
      </c>
    </row>
    <row r="544" spans="3:7" x14ac:dyDescent="0.2">
      <c r="C544" s="255">
        <v>45970</v>
      </c>
      <c r="D544" s="257" t="s">
        <v>14127</v>
      </c>
      <c r="E544" s="278" t="s">
        <v>13052</v>
      </c>
      <c r="F544" s="285">
        <v>161</v>
      </c>
      <c r="G544" s="279" t="s">
        <v>14095</v>
      </c>
    </row>
    <row r="545" spans="3:7" x14ac:dyDescent="0.2">
      <c r="C545" s="255">
        <v>45971.89166666667</v>
      </c>
      <c r="D545" s="257" t="s">
        <v>14128</v>
      </c>
      <c r="E545" s="278" t="s">
        <v>13052</v>
      </c>
      <c r="F545" s="285">
        <v>313</v>
      </c>
      <c r="G545" s="279" t="s">
        <v>13052</v>
      </c>
    </row>
    <row r="546" spans="3:7" x14ac:dyDescent="0.2">
      <c r="C546" s="255">
        <v>45972.702777777777</v>
      </c>
      <c r="D546" s="257" t="s">
        <v>14144</v>
      </c>
      <c r="E546" s="278">
        <v>8</v>
      </c>
      <c r="F546" s="285">
        <v>428</v>
      </c>
      <c r="G546" s="279" t="s">
        <v>13052</v>
      </c>
    </row>
    <row r="547" spans="3:7" x14ac:dyDescent="0.2">
      <c r="C547" s="255">
        <v>45972.642361111109</v>
      </c>
      <c r="D547" s="257" t="s">
        <v>14144</v>
      </c>
      <c r="E547" s="278">
        <v>20</v>
      </c>
      <c r="F547" s="285">
        <v>764</v>
      </c>
      <c r="G547" s="279" t="s">
        <v>13052</v>
      </c>
    </row>
    <row r="548" spans="3:7" x14ac:dyDescent="0.2">
      <c r="C548" s="255">
        <v>45972.942361111112</v>
      </c>
      <c r="D548" s="257" t="s">
        <v>14160</v>
      </c>
      <c r="E548" s="278">
        <v>32</v>
      </c>
      <c r="F548" s="285">
        <v>1261</v>
      </c>
      <c r="G548" s="279" t="s">
        <v>13052</v>
      </c>
    </row>
    <row r="549" spans="3:7" x14ac:dyDescent="0.2">
      <c r="C549" s="255">
        <v>45972</v>
      </c>
      <c r="D549" s="257" t="s">
        <v>14144</v>
      </c>
      <c r="E549" s="278" t="s">
        <v>13052</v>
      </c>
      <c r="F549" s="285">
        <v>62</v>
      </c>
      <c r="G549" s="279" t="s">
        <v>14095</v>
      </c>
    </row>
    <row r="550" spans="3:7" x14ac:dyDescent="0.2">
      <c r="C550" s="255">
        <v>45972</v>
      </c>
      <c r="D550" s="257" t="s">
        <v>14144</v>
      </c>
      <c r="E550" s="278" t="s">
        <v>13052</v>
      </c>
      <c r="F550" s="285">
        <v>47</v>
      </c>
      <c r="G550" s="279" t="s">
        <v>14095</v>
      </c>
    </row>
    <row r="551" spans="3:7" x14ac:dyDescent="0.2">
      <c r="C551" s="255">
        <v>45972</v>
      </c>
      <c r="D551" s="257" t="s">
        <v>14144</v>
      </c>
      <c r="E551" s="278">
        <v>-4</v>
      </c>
      <c r="F551" s="285">
        <v>153</v>
      </c>
      <c r="G551" s="279" t="s">
        <v>14095</v>
      </c>
    </row>
    <row r="552" spans="3:7" x14ac:dyDescent="0.2">
      <c r="C552" s="255">
        <v>45974.456250000003</v>
      </c>
      <c r="D552" s="257" t="s">
        <v>14139</v>
      </c>
      <c r="E552" s="278" t="s">
        <v>13052</v>
      </c>
      <c r="F552" s="285">
        <v>142</v>
      </c>
      <c r="G552" s="279" t="s">
        <v>13052</v>
      </c>
    </row>
    <row r="553" spans="3:7" x14ac:dyDescent="0.2">
      <c r="C553" s="255">
        <v>45976.715277777781</v>
      </c>
      <c r="D553" s="257" t="s">
        <v>14137</v>
      </c>
      <c r="E553" s="278">
        <v>28</v>
      </c>
      <c r="F553" s="285">
        <v>1158.1500000000001</v>
      </c>
      <c r="G553" s="279" t="s">
        <v>13052</v>
      </c>
    </row>
    <row r="554" spans="3:7" x14ac:dyDescent="0.2">
      <c r="C554" s="255">
        <v>45977.629166666666</v>
      </c>
      <c r="D554" s="257" t="s">
        <v>14144</v>
      </c>
      <c r="E554" s="278">
        <v>12</v>
      </c>
      <c r="F554" s="285">
        <v>485</v>
      </c>
      <c r="G554" s="279" t="s">
        <v>13052</v>
      </c>
    </row>
    <row r="555" spans="3:7" x14ac:dyDescent="0.2">
      <c r="C555" s="255">
        <v>45977</v>
      </c>
      <c r="D555" s="257" t="s">
        <v>14144</v>
      </c>
      <c r="E555" s="278" t="s">
        <v>13052</v>
      </c>
      <c r="F555" s="285">
        <v>28</v>
      </c>
      <c r="G555" s="279" t="s">
        <v>14095</v>
      </c>
    </row>
    <row r="556" spans="3:7" x14ac:dyDescent="0.2">
      <c r="C556" s="255">
        <v>45978.417361111111</v>
      </c>
      <c r="D556" s="257" t="s">
        <v>14161</v>
      </c>
      <c r="E556" s="278" t="s">
        <v>13052</v>
      </c>
      <c r="F556" s="285">
        <v>676</v>
      </c>
      <c r="G556" s="279" t="s">
        <v>13052</v>
      </c>
    </row>
    <row r="557" spans="3:7" x14ac:dyDescent="0.2">
      <c r="C557" s="255">
        <v>45978</v>
      </c>
      <c r="D557" s="257" t="s">
        <v>14161</v>
      </c>
      <c r="E557" s="278" t="s">
        <v>13052</v>
      </c>
      <c r="F557" s="285">
        <v>676</v>
      </c>
      <c r="G557" s="279" t="s">
        <v>14095</v>
      </c>
    </row>
    <row r="558" spans="3:7" x14ac:dyDescent="0.2">
      <c r="C558" s="255">
        <v>45980</v>
      </c>
      <c r="D558" s="257" t="s">
        <v>14162</v>
      </c>
      <c r="E558" s="278" t="s">
        <v>13052</v>
      </c>
      <c r="F558" s="285">
        <v>5362</v>
      </c>
      <c r="G558" s="279" t="s">
        <v>13052</v>
      </c>
    </row>
    <row r="559" spans="3:7" x14ac:dyDescent="0.2">
      <c r="C559" s="255">
        <v>45980</v>
      </c>
      <c r="D559" s="257" t="s">
        <v>14163</v>
      </c>
      <c r="E559" s="278" t="s">
        <v>13052</v>
      </c>
      <c r="F559" s="285">
        <v>367</v>
      </c>
      <c r="G559" s="279" t="s">
        <v>13052</v>
      </c>
    </row>
    <row r="560" spans="3:7" x14ac:dyDescent="0.2">
      <c r="C560" s="255">
        <v>45980.69027777778</v>
      </c>
      <c r="D560" s="257" t="s">
        <v>14164</v>
      </c>
      <c r="E560" s="278">
        <v>44</v>
      </c>
      <c r="F560" s="285">
        <v>1740</v>
      </c>
      <c r="G560" s="279" t="s">
        <v>13052</v>
      </c>
    </row>
    <row r="561" spans="3:7" x14ac:dyDescent="0.2">
      <c r="C561" s="255">
        <v>45980.635416666664</v>
      </c>
      <c r="D561" s="257" t="s">
        <v>14160</v>
      </c>
      <c r="E561" s="278" t="s">
        <v>13052</v>
      </c>
      <c r="F561" s="285">
        <v>50</v>
      </c>
      <c r="G561" s="279" t="s">
        <v>13052</v>
      </c>
    </row>
    <row r="562" spans="3:7" x14ac:dyDescent="0.2">
      <c r="C562" s="255">
        <v>45980</v>
      </c>
      <c r="D562" s="257" t="s">
        <v>14165</v>
      </c>
      <c r="E562" s="278" t="s">
        <v>13052</v>
      </c>
      <c r="F562" s="285">
        <v>66.06</v>
      </c>
      <c r="G562" s="279" t="s">
        <v>13052</v>
      </c>
    </row>
    <row r="563" spans="3:7" x14ac:dyDescent="0.2">
      <c r="C563" s="255">
        <v>45982.135416666664</v>
      </c>
      <c r="D563" s="257" t="s">
        <v>14144</v>
      </c>
      <c r="E563" s="278">
        <v>1992</v>
      </c>
      <c r="F563" s="285">
        <v>74742</v>
      </c>
      <c r="G563" s="279" t="s">
        <v>13052</v>
      </c>
    </row>
    <row r="564" spans="3:7" x14ac:dyDescent="0.2">
      <c r="C564" s="255">
        <v>45983</v>
      </c>
      <c r="D564" s="257" t="s">
        <v>14144</v>
      </c>
      <c r="E564" s="278">
        <v>-404</v>
      </c>
      <c r="F564" s="285">
        <v>15240</v>
      </c>
      <c r="G564" s="279" t="s">
        <v>14095</v>
      </c>
    </row>
    <row r="565" spans="3:7" x14ac:dyDescent="0.2">
      <c r="C565" s="255">
        <v>45983</v>
      </c>
      <c r="D565" s="257" t="s">
        <v>14144</v>
      </c>
      <c r="E565" s="278">
        <v>-108</v>
      </c>
      <c r="F565" s="285">
        <v>4112</v>
      </c>
      <c r="G565" s="279" t="s">
        <v>14095</v>
      </c>
    </row>
    <row r="566" spans="3:7" x14ac:dyDescent="0.2">
      <c r="C566" s="255">
        <v>45983</v>
      </c>
      <c r="D566" s="257" t="s">
        <v>14144</v>
      </c>
      <c r="E566" s="278">
        <v>-12</v>
      </c>
      <c r="F566" s="285">
        <v>595</v>
      </c>
      <c r="G566" s="279" t="s">
        <v>14095</v>
      </c>
    </row>
    <row r="567" spans="3:7" x14ac:dyDescent="0.2">
      <c r="C567" s="255">
        <v>45983</v>
      </c>
      <c r="D567" s="257" t="s">
        <v>14144</v>
      </c>
      <c r="E567" s="278">
        <v>-16</v>
      </c>
      <c r="F567" s="285">
        <v>675</v>
      </c>
      <c r="G567" s="279" t="s">
        <v>14095</v>
      </c>
    </row>
    <row r="568" spans="3:7" x14ac:dyDescent="0.2">
      <c r="C568" s="255">
        <v>45983</v>
      </c>
      <c r="D568" s="257" t="s">
        <v>14144</v>
      </c>
      <c r="E568" s="278">
        <v>-120</v>
      </c>
      <c r="F568" s="285">
        <v>4506</v>
      </c>
      <c r="G568" s="279" t="s">
        <v>14095</v>
      </c>
    </row>
    <row r="569" spans="3:7" x14ac:dyDescent="0.2">
      <c r="C569" s="255">
        <v>45983</v>
      </c>
      <c r="D569" s="257" t="s">
        <v>14144</v>
      </c>
      <c r="E569" s="278">
        <v>-4</v>
      </c>
      <c r="F569" s="285">
        <v>222</v>
      </c>
      <c r="G569" s="279" t="s">
        <v>14095</v>
      </c>
    </row>
    <row r="570" spans="3:7" x14ac:dyDescent="0.2">
      <c r="C570" s="255">
        <v>45983</v>
      </c>
      <c r="D570" s="257" t="s">
        <v>14144</v>
      </c>
      <c r="E570" s="278">
        <v>-184</v>
      </c>
      <c r="F570" s="285">
        <v>7013</v>
      </c>
      <c r="G570" s="279" t="s">
        <v>14095</v>
      </c>
    </row>
    <row r="571" spans="3:7" x14ac:dyDescent="0.2">
      <c r="C571" s="255">
        <v>45983</v>
      </c>
      <c r="D571" s="257" t="s">
        <v>14144</v>
      </c>
      <c r="E571" s="278">
        <v>-4</v>
      </c>
      <c r="F571" s="285">
        <v>267</v>
      </c>
      <c r="G571" s="279" t="s">
        <v>14095</v>
      </c>
    </row>
    <row r="572" spans="3:7" x14ac:dyDescent="0.2">
      <c r="C572" s="255">
        <v>45983</v>
      </c>
      <c r="D572" s="257" t="s">
        <v>14144</v>
      </c>
      <c r="E572" s="278">
        <v>-4</v>
      </c>
      <c r="F572" s="285">
        <v>219</v>
      </c>
      <c r="G572" s="279" t="s">
        <v>14095</v>
      </c>
    </row>
    <row r="573" spans="3:7" x14ac:dyDescent="0.2">
      <c r="C573" s="255">
        <v>45983</v>
      </c>
      <c r="D573" s="257" t="s">
        <v>14144</v>
      </c>
      <c r="E573" s="278">
        <v>-156</v>
      </c>
      <c r="F573" s="285">
        <v>5861</v>
      </c>
      <c r="G573" s="279" t="s">
        <v>14095</v>
      </c>
    </row>
    <row r="574" spans="3:7" x14ac:dyDescent="0.2">
      <c r="C574" s="255">
        <v>45983</v>
      </c>
      <c r="D574" s="257" t="s">
        <v>14144</v>
      </c>
      <c r="E574" s="278">
        <v>-72</v>
      </c>
      <c r="F574" s="285">
        <v>2767</v>
      </c>
      <c r="G574" s="279" t="s">
        <v>14095</v>
      </c>
    </row>
    <row r="575" spans="3:7" x14ac:dyDescent="0.2">
      <c r="C575" s="255">
        <v>45984.625694444447</v>
      </c>
      <c r="D575" s="257" t="s">
        <v>14144</v>
      </c>
      <c r="E575" s="278">
        <v>12</v>
      </c>
      <c r="F575" s="285">
        <v>576</v>
      </c>
      <c r="G575" s="279" t="s">
        <v>13052</v>
      </c>
    </row>
    <row r="576" spans="3:7" x14ac:dyDescent="0.2">
      <c r="C576" s="255">
        <v>45985</v>
      </c>
      <c r="D576" s="257" t="s">
        <v>14144</v>
      </c>
      <c r="E576" s="278">
        <v>-156</v>
      </c>
      <c r="F576" s="285">
        <v>5893</v>
      </c>
      <c r="G576" s="279" t="s">
        <v>14095</v>
      </c>
    </row>
    <row r="577" spans="3:7" x14ac:dyDescent="0.2">
      <c r="C577" s="255">
        <v>45985</v>
      </c>
      <c r="D577" s="257" t="s">
        <v>14144</v>
      </c>
      <c r="E577" s="278">
        <v>-132</v>
      </c>
      <c r="F577" s="285">
        <v>4971</v>
      </c>
      <c r="G577" s="279" t="s">
        <v>14095</v>
      </c>
    </row>
    <row r="578" spans="3:7" x14ac:dyDescent="0.2">
      <c r="C578" s="255">
        <v>45985</v>
      </c>
      <c r="D578" s="257" t="s">
        <v>14144</v>
      </c>
      <c r="E578" s="278">
        <v>-156</v>
      </c>
      <c r="F578" s="285">
        <v>5893</v>
      </c>
      <c r="G578" s="279" t="s">
        <v>14095</v>
      </c>
    </row>
    <row r="579" spans="3:7" x14ac:dyDescent="0.2">
      <c r="C579" s="255">
        <v>45985</v>
      </c>
      <c r="D579" s="257" t="s">
        <v>14144</v>
      </c>
      <c r="E579" s="278">
        <v>-132</v>
      </c>
      <c r="F579" s="285">
        <v>4972</v>
      </c>
      <c r="G579" s="279" t="s">
        <v>14095</v>
      </c>
    </row>
    <row r="580" spans="3:7" x14ac:dyDescent="0.2">
      <c r="C580" s="255">
        <v>45985</v>
      </c>
      <c r="D580" s="257" t="s">
        <v>14144</v>
      </c>
      <c r="E580" s="278">
        <v>-132</v>
      </c>
      <c r="F580" s="285">
        <v>4971</v>
      </c>
      <c r="G580" s="279" t="s">
        <v>14095</v>
      </c>
    </row>
    <row r="581" spans="3:7" x14ac:dyDescent="0.2">
      <c r="C581" s="255">
        <v>45985</v>
      </c>
      <c r="D581" s="257" t="s">
        <v>14144</v>
      </c>
      <c r="E581" s="278">
        <v>-156</v>
      </c>
      <c r="F581" s="285">
        <v>5893</v>
      </c>
      <c r="G581" s="279" t="s">
        <v>14095</v>
      </c>
    </row>
    <row r="582" spans="3:7" x14ac:dyDescent="0.2">
      <c r="C582" s="255">
        <v>45986.56527777778</v>
      </c>
      <c r="D582" s="257" t="s">
        <v>14139</v>
      </c>
      <c r="E582" s="278" t="s">
        <v>13052</v>
      </c>
      <c r="F582" s="285">
        <v>181</v>
      </c>
      <c r="G582" s="279" t="s">
        <v>13052</v>
      </c>
    </row>
    <row r="583" spans="3:7" x14ac:dyDescent="0.2">
      <c r="C583" s="255">
        <v>45988.501388888886</v>
      </c>
      <c r="D583" s="257" t="s">
        <v>14139</v>
      </c>
      <c r="E583" s="278" t="s">
        <v>13052</v>
      </c>
      <c r="F583" s="285">
        <v>209</v>
      </c>
      <c r="G583" s="279" t="s">
        <v>13052</v>
      </c>
    </row>
    <row r="584" spans="3:7" x14ac:dyDescent="0.2">
      <c r="C584" s="255">
        <v>45990.942361111112</v>
      </c>
      <c r="D584" s="257" t="s">
        <v>14130</v>
      </c>
      <c r="E584" s="278" t="s">
        <v>13052</v>
      </c>
      <c r="F584" s="285">
        <v>419</v>
      </c>
      <c r="G584" s="279" t="s">
        <v>13052</v>
      </c>
    </row>
    <row r="585" spans="3:7" x14ac:dyDescent="0.2">
      <c r="C585" s="255">
        <v>45990.785416666666</v>
      </c>
      <c r="D585" s="257" t="s">
        <v>14166</v>
      </c>
      <c r="E585" s="278">
        <v>48</v>
      </c>
      <c r="F585" s="285">
        <v>1867</v>
      </c>
      <c r="G585" s="279" t="s">
        <v>13052</v>
      </c>
    </row>
    <row r="586" spans="3:7" x14ac:dyDescent="0.2">
      <c r="C586" s="255">
        <v>45991.57916666667</v>
      </c>
      <c r="D586" s="257" t="s">
        <v>14132</v>
      </c>
      <c r="E586" s="278" t="s">
        <v>13052</v>
      </c>
      <c r="F586" s="285">
        <v>1060.82</v>
      </c>
      <c r="G586" s="279" t="s">
        <v>13052</v>
      </c>
    </row>
    <row r="587" spans="3:7" x14ac:dyDescent="0.2">
      <c r="C587" s="255">
        <v>45992.822916666664</v>
      </c>
      <c r="D587" s="257" t="s">
        <v>14144</v>
      </c>
      <c r="E587" s="278">
        <v>8</v>
      </c>
      <c r="F587" s="285">
        <v>349</v>
      </c>
      <c r="G587" s="279" t="s">
        <v>13052</v>
      </c>
    </row>
    <row r="588" spans="3:7" x14ac:dyDescent="0.2">
      <c r="C588" s="255">
        <v>45992.745833333334</v>
      </c>
      <c r="D588" s="257" t="s">
        <v>14144</v>
      </c>
      <c r="E588" s="278">
        <v>16</v>
      </c>
      <c r="F588" s="285">
        <v>749</v>
      </c>
      <c r="G588" s="279" t="s">
        <v>13052</v>
      </c>
    </row>
    <row r="589" spans="3:7" x14ac:dyDescent="0.2">
      <c r="C589" s="255">
        <v>45992.879166666666</v>
      </c>
      <c r="D589" s="257" t="s">
        <v>14130</v>
      </c>
      <c r="E589" s="278" t="s">
        <v>13052</v>
      </c>
      <c r="F589" s="285">
        <v>124</v>
      </c>
      <c r="G589" s="279" t="s">
        <v>13052</v>
      </c>
    </row>
    <row r="590" spans="3:7" x14ac:dyDescent="0.2">
      <c r="C590" s="255">
        <v>45992</v>
      </c>
      <c r="D590" s="257" t="s">
        <v>14144</v>
      </c>
      <c r="E590" s="278" t="s">
        <v>13052</v>
      </c>
      <c r="F590" s="285">
        <v>34</v>
      </c>
      <c r="G590" s="279" t="s">
        <v>14095</v>
      </c>
    </row>
    <row r="591" spans="3:7" x14ac:dyDescent="0.2">
      <c r="C591" s="255">
        <v>45992</v>
      </c>
      <c r="D591" s="257" t="s">
        <v>14144</v>
      </c>
      <c r="E591" s="278" t="s">
        <v>13052</v>
      </c>
      <c r="F591" s="285">
        <v>24</v>
      </c>
      <c r="G591" s="279" t="s">
        <v>14095</v>
      </c>
    </row>
    <row r="592" spans="3:7" x14ac:dyDescent="0.2">
      <c r="C592" s="255">
        <v>45993.777083333334</v>
      </c>
      <c r="D592" s="257" t="s">
        <v>14139</v>
      </c>
      <c r="E592" s="278" t="s">
        <v>13052</v>
      </c>
      <c r="F592" s="285">
        <v>423</v>
      </c>
      <c r="G592" s="279" t="s">
        <v>13052</v>
      </c>
    </row>
    <row r="593" spans="3:7" x14ac:dyDescent="0.2">
      <c r="C593" s="255">
        <v>45994.867361111108</v>
      </c>
      <c r="D593" s="257" t="s">
        <v>14130</v>
      </c>
      <c r="E593" s="278" t="s">
        <v>13052</v>
      </c>
      <c r="F593" s="285">
        <v>230</v>
      </c>
      <c r="G593" s="279" t="s">
        <v>13052</v>
      </c>
    </row>
    <row r="594" spans="3:7" x14ac:dyDescent="0.2">
      <c r="C594" s="255">
        <v>45994.995833333334</v>
      </c>
      <c r="D594" s="257" t="s">
        <v>14167</v>
      </c>
      <c r="E594" s="278">
        <v>20</v>
      </c>
      <c r="F594" s="285">
        <v>890.13</v>
      </c>
      <c r="G594" s="279" t="s">
        <v>13052</v>
      </c>
    </row>
    <row r="595" spans="3:7" x14ac:dyDescent="0.2">
      <c r="C595" s="255">
        <v>45994.780555555553</v>
      </c>
      <c r="D595" s="257" t="s">
        <v>14132</v>
      </c>
      <c r="E595" s="278" t="s">
        <v>13052</v>
      </c>
      <c r="F595" s="285">
        <v>1178.82</v>
      </c>
      <c r="G595" s="279" t="s">
        <v>13052</v>
      </c>
    </row>
    <row r="596" spans="3:7" x14ac:dyDescent="0.2">
      <c r="C596" s="255">
        <v>45995.999305555553</v>
      </c>
      <c r="D596" s="257" t="s">
        <v>14166</v>
      </c>
      <c r="E596" s="278" t="s">
        <v>13052</v>
      </c>
      <c r="F596" s="285">
        <v>52</v>
      </c>
      <c r="G596" s="279" t="s">
        <v>13052</v>
      </c>
    </row>
    <row r="597" spans="3:7" x14ac:dyDescent="0.2">
      <c r="C597" s="255">
        <v>45996.479861111111</v>
      </c>
      <c r="D597" s="257" t="s">
        <v>14168</v>
      </c>
      <c r="E597" s="278" t="s">
        <v>13052</v>
      </c>
      <c r="F597" s="285">
        <v>24142</v>
      </c>
      <c r="G597" s="279" t="s">
        <v>14095</v>
      </c>
    </row>
    <row r="598" spans="3:7" x14ac:dyDescent="0.2">
      <c r="C598" s="255">
        <v>45996.815972222219</v>
      </c>
      <c r="D598" s="257" t="s">
        <v>14128</v>
      </c>
      <c r="E598" s="278" t="s">
        <v>13052</v>
      </c>
      <c r="F598" s="285">
        <v>177</v>
      </c>
      <c r="G598" s="279" t="s">
        <v>13052</v>
      </c>
    </row>
    <row r="599" spans="3:7" x14ac:dyDescent="0.2">
      <c r="C599" s="255">
        <v>45996.011805555558</v>
      </c>
      <c r="D599" s="257" t="s">
        <v>14166</v>
      </c>
      <c r="E599" s="278" t="s">
        <v>13052</v>
      </c>
      <c r="F599" s="285">
        <v>50</v>
      </c>
      <c r="G599" s="279" t="s">
        <v>13052</v>
      </c>
    </row>
    <row r="600" spans="3:7" x14ac:dyDescent="0.2">
      <c r="C600" s="255">
        <v>45997.746527777781</v>
      </c>
      <c r="D600" s="257" t="s">
        <v>14160</v>
      </c>
      <c r="E600" s="278">
        <v>56</v>
      </c>
      <c r="F600" s="285">
        <v>2114</v>
      </c>
      <c r="G600" s="279" t="s">
        <v>13052</v>
      </c>
    </row>
    <row r="601" spans="3:7" x14ac:dyDescent="0.2">
      <c r="C601" s="255">
        <v>45997.609722222223</v>
      </c>
      <c r="D601" s="257" t="s">
        <v>14160</v>
      </c>
      <c r="E601" s="278" t="s">
        <v>13052</v>
      </c>
      <c r="F601" s="285">
        <v>10</v>
      </c>
      <c r="G601" s="279" t="s">
        <v>13052</v>
      </c>
    </row>
    <row r="602" spans="3:7" x14ac:dyDescent="0.2">
      <c r="C602" s="255">
        <v>45997.564583333333</v>
      </c>
      <c r="D602" s="257" t="s">
        <v>14128</v>
      </c>
      <c r="E602" s="278" t="s">
        <v>13052</v>
      </c>
      <c r="F602" s="285">
        <v>1053</v>
      </c>
      <c r="G602" s="279" t="s">
        <v>13052</v>
      </c>
    </row>
    <row r="603" spans="3:7" x14ac:dyDescent="0.2">
      <c r="C603" s="255">
        <v>45997.56527777778</v>
      </c>
      <c r="D603" s="257" t="s">
        <v>14139</v>
      </c>
      <c r="E603" s="278" t="s">
        <v>13052</v>
      </c>
      <c r="F603" s="285">
        <v>333</v>
      </c>
      <c r="G603" s="279" t="s">
        <v>13052</v>
      </c>
    </row>
    <row r="604" spans="3:7" x14ac:dyDescent="0.2">
      <c r="C604" s="255">
        <v>45998.474305555559</v>
      </c>
      <c r="D604" s="257" t="s">
        <v>14144</v>
      </c>
      <c r="E604" s="278">
        <v>8</v>
      </c>
      <c r="F604" s="285">
        <v>402</v>
      </c>
      <c r="G604" s="279" t="s">
        <v>13052</v>
      </c>
    </row>
    <row r="605" spans="3:7" x14ac:dyDescent="0.2">
      <c r="C605" s="255">
        <v>45999.801388888889</v>
      </c>
      <c r="D605" s="257" t="s">
        <v>14128</v>
      </c>
      <c r="E605" s="278" t="s">
        <v>13052</v>
      </c>
      <c r="F605" s="285">
        <v>241</v>
      </c>
      <c r="G605" s="279" t="s">
        <v>13052</v>
      </c>
    </row>
    <row r="606" spans="3:7" x14ac:dyDescent="0.2">
      <c r="C606" s="255">
        <v>46004.569444444445</v>
      </c>
      <c r="D606" s="257" t="s">
        <v>14149</v>
      </c>
      <c r="E606" s="278">
        <v>20</v>
      </c>
      <c r="F606" s="285">
        <v>879.8</v>
      </c>
      <c r="G606" s="279" t="s">
        <v>13052</v>
      </c>
    </row>
    <row r="607" spans="3:7" x14ac:dyDescent="0.2">
      <c r="C607" s="255">
        <v>46004.539583333331</v>
      </c>
      <c r="D607" s="257" t="s">
        <v>14130</v>
      </c>
      <c r="E607" s="278" t="s">
        <v>13052</v>
      </c>
      <c r="F607" s="285">
        <v>160</v>
      </c>
      <c r="G607" s="279" t="s">
        <v>13052</v>
      </c>
    </row>
    <row r="608" spans="3:7" x14ac:dyDescent="0.2">
      <c r="C608" s="255">
        <v>46004.892361111109</v>
      </c>
      <c r="D608" s="257" t="s">
        <v>14139</v>
      </c>
      <c r="E608" s="278" t="s">
        <v>13052</v>
      </c>
      <c r="F608" s="285">
        <v>116</v>
      </c>
      <c r="G608" s="279" t="s">
        <v>13052</v>
      </c>
    </row>
    <row r="609" spans="3:7" x14ac:dyDescent="0.2">
      <c r="C609" s="255">
        <v>46005.904861111114</v>
      </c>
      <c r="D609" s="257" t="s">
        <v>14150</v>
      </c>
      <c r="E609" s="278">
        <v>4</v>
      </c>
      <c r="F609" s="285">
        <v>183</v>
      </c>
      <c r="G609" s="279" t="s">
        <v>13052</v>
      </c>
    </row>
    <row r="610" spans="3:7" x14ac:dyDescent="0.2">
      <c r="C610" s="255">
        <v>46006.723611111112</v>
      </c>
      <c r="D610" s="257" t="s">
        <v>14144</v>
      </c>
      <c r="E610" s="278">
        <v>20</v>
      </c>
      <c r="F610" s="285">
        <v>894</v>
      </c>
      <c r="G610" s="279" t="s">
        <v>13052</v>
      </c>
    </row>
    <row r="611" spans="3:7" x14ac:dyDescent="0.2">
      <c r="C611" s="255">
        <v>46006</v>
      </c>
      <c r="D611" s="257" t="s">
        <v>14144</v>
      </c>
      <c r="E611" s="278" t="s">
        <v>13052</v>
      </c>
      <c r="F611" s="285">
        <v>35</v>
      </c>
      <c r="G611" s="279" t="s">
        <v>14095</v>
      </c>
    </row>
    <row r="612" spans="3:7" x14ac:dyDescent="0.2">
      <c r="C612" s="255">
        <v>46006</v>
      </c>
      <c r="D612" s="257" t="s">
        <v>14144</v>
      </c>
      <c r="E612" s="278" t="s">
        <v>13052</v>
      </c>
      <c r="F612" s="285">
        <v>35</v>
      </c>
      <c r="G612" s="279" t="s">
        <v>14095</v>
      </c>
    </row>
    <row r="613" spans="3:7" x14ac:dyDescent="0.2">
      <c r="C613" s="255">
        <v>46006</v>
      </c>
      <c r="D613" s="257" t="s">
        <v>14144</v>
      </c>
      <c r="E613" s="278" t="s">
        <v>13052</v>
      </c>
      <c r="F613" s="285">
        <v>26</v>
      </c>
      <c r="G613" s="279" t="s">
        <v>14095</v>
      </c>
    </row>
    <row r="614" spans="3:7" x14ac:dyDescent="0.2">
      <c r="C614" s="255">
        <v>46008.76458333333</v>
      </c>
      <c r="D614" s="257" t="s">
        <v>14164</v>
      </c>
      <c r="E614" s="278">
        <v>36</v>
      </c>
      <c r="F614" s="285">
        <v>1480</v>
      </c>
      <c r="G614" s="279" t="s">
        <v>13052</v>
      </c>
    </row>
    <row r="615" spans="3:7" x14ac:dyDescent="0.2">
      <c r="C615" s="255">
        <v>46008.033333333333</v>
      </c>
      <c r="D615" s="257" t="s">
        <v>14152</v>
      </c>
      <c r="E615" s="278">
        <v>8</v>
      </c>
      <c r="F615" s="285">
        <v>349</v>
      </c>
      <c r="G615" s="279" t="s">
        <v>13052</v>
      </c>
    </row>
    <row r="616" spans="3:7" x14ac:dyDescent="0.2">
      <c r="C616" s="255">
        <v>46008.543055555558</v>
      </c>
      <c r="D616" s="257" t="s">
        <v>14152</v>
      </c>
      <c r="E616" s="278" t="s">
        <v>13052</v>
      </c>
      <c r="F616" s="285">
        <v>10</v>
      </c>
      <c r="G616" s="279" t="s">
        <v>13052</v>
      </c>
    </row>
    <row r="617" spans="3:7" x14ac:dyDescent="0.2">
      <c r="C617" s="255">
        <v>46010</v>
      </c>
      <c r="D617" s="257" t="s">
        <v>14169</v>
      </c>
      <c r="E617" s="278" t="s">
        <v>13052</v>
      </c>
      <c r="F617" s="285">
        <v>5433</v>
      </c>
      <c r="G617" s="279" t="s">
        <v>13052</v>
      </c>
    </row>
    <row r="618" spans="3:7" x14ac:dyDescent="0.2">
      <c r="C618" s="255">
        <v>46010</v>
      </c>
      <c r="D618" s="257" t="s">
        <v>14170</v>
      </c>
      <c r="E618" s="278" t="s">
        <v>13052</v>
      </c>
      <c r="F618" s="285">
        <v>296</v>
      </c>
      <c r="G618" s="279" t="s">
        <v>13052</v>
      </c>
    </row>
    <row r="619" spans="3:7" x14ac:dyDescent="0.2">
      <c r="C619" s="255">
        <v>46009.035416666666</v>
      </c>
      <c r="D619" s="257" t="s">
        <v>14152</v>
      </c>
      <c r="E619" s="278">
        <v>20</v>
      </c>
      <c r="F619" s="285">
        <v>810</v>
      </c>
      <c r="G619" s="279" t="s">
        <v>13052</v>
      </c>
    </row>
    <row r="620" spans="3:7" x14ac:dyDescent="0.2">
      <c r="C620" s="255">
        <v>46009.038888888892</v>
      </c>
      <c r="D620" s="257" t="s">
        <v>14130</v>
      </c>
      <c r="E620" s="278" t="s">
        <v>13052</v>
      </c>
      <c r="F620" s="285">
        <v>119</v>
      </c>
      <c r="G620" s="279" t="s">
        <v>13052</v>
      </c>
    </row>
    <row r="621" spans="3:7" x14ac:dyDescent="0.2">
      <c r="C621" s="255">
        <v>46009.998611111114</v>
      </c>
      <c r="D621" s="257" t="s">
        <v>14171</v>
      </c>
      <c r="E621" s="278">
        <v>24</v>
      </c>
      <c r="F621" s="285">
        <v>999</v>
      </c>
      <c r="G621" s="279" t="s">
        <v>13052</v>
      </c>
    </row>
    <row r="622" spans="3:7" x14ac:dyDescent="0.2">
      <c r="C622" s="255">
        <v>46010.53402777778</v>
      </c>
      <c r="D622" s="257" t="s">
        <v>14144</v>
      </c>
      <c r="E622" s="278">
        <v>24</v>
      </c>
      <c r="F622" s="285">
        <v>918</v>
      </c>
      <c r="G622" s="279" t="s">
        <v>13052</v>
      </c>
    </row>
    <row r="623" spans="3:7" x14ac:dyDescent="0.2">
      <c r="C623" s="255">
        <v>46010.620833333334</v>
      </c>
      <c r="D623" s="257" t="s">
        <v>14171</v>
      </c>
      <c r="E623" s="278">
        <v>4</v>
      </c>
      <c r="F623" s="285">
        <v>226</v>
      </c>
      <c r="G623" s="279" t="s">
        <v>13052</v>
      </c>
    </row>
    <row r="624" spans="3:7" x14ac:dyDescent="0.2">
      <c r="C624" s="255">
        <v>46010</v>
      </c>
      <c r="D624" s="257" t="s">
        <v>14172</v>
      </c>
      <c r="E624" s="278" t="s">
        <v>13052</v>
      </c>
      <c r="F624" s="285">
        <v>53.28</v>
      </c>
      <c r="G624" s="279" t="s">
        <v>13052</v>
      </c>
    </row>
    <row r="625" spans="3:7" x14ac:dyDescent="0.2">
      <c r="C625" s="255">
        <v>46011.388194444444</v>
      </c>
      <c r="D625" s="257" t="s">
        <v>14130</v>
      </c>
      <c r="E625" s="278" t="s">
        <v>13052</v>
      </c>
      <c r="F625" s="285">
        <v>430</v>
      </c>
      <c r="G625" s="279" t="s">
        <v>13052</v>
      </c>
    </row>
    <row r="626" spans="3:7" x14ac:dyDescent="0.2">
      <c r="C626" s="255">
        <v>46012.587500000001</v>
      </c>
      <c r="D626" s="257" t="s">
        <v>14130</v>
      </c>
      <c r="E626" s="278" t="s">
        <v>13052</v>
      </c>
      <c r="F626" s="285">
        <v>651</v>
      </c>
      <c r="G626" s="279" t="s">
        <v>13052</v>
      </c>
    </row>
    <row r="627" spans="3:7" x14ac:dyDescent="0.2">
      <c r="C627" s="255">
        <v>46012.065972222219</v>
      </c>
      <c r="D627" s="257" t="s">
        <v>14128</v>
      </c>
      <c r="E627" s="278" t="s">
        <v>13052</v>
      </c>
      <c r="F627" s="285">
        <v>487</v>
      </c>
      <c r="G627" s="279" t="s">
        <v>13052</v>
      </c>
    </row>
    <row r="628" spans="3:7" x14ac:dyDescent="0.2">
      <c r="C628" s="255">
        <v>46016.734722222223</v>
      </c>
      <c r="D628" s="257" t="s">
        <v>14141</v>
      </c>
      <c r="E628" s="278">
        <v>2356</v>
      </c>
      <c r="F628" s="285">
        <v>88492</v>
      </c>
      <c r="G628" s="279" t="s">
        <v>13052</v>
      </c>
    </row>
    <row r="629" spans="3:7" x14ac:dyDescent="0.2">
      <c r="C629" s="255">
        <v>46016.688194444447</v>
      </c>
      <c r="D629" s="257" t="s">
        <v>14150</v>
      </c>
      <c r="E629" s="278">
        <v>4</v>
      </c>
      <c r="F629" s="285">
        <v>190</v>
      </c>
      <c r="G629" s="279" t="s">
        <v>13052</v>
      </c>
    </row>
    <row r="630" spans="3:7" x14ac:dyDescent="0.2">
      <c r="C630" s="255">
        <v>46016.558333333334</v>
      </c>
      <c r="D630" s="257" t="s">
        <v>14144</v>
      </c>
      <c r="E630" s="278">
        <v>12</v>
      </c>
      <c r="F630" s="285">
        <v>486</v>
      </c>
      <c r="G630" s="279" t="s">
        <v>13052</v>
      </c>
    </row>
    <row r="631" spans="3:7" x14ac:dyDescent="0.2">
      <c r="C631" s="255">
        <v>46016.872916666667</v>
      </c>
      <c r="D631" s="257" t="s">
        <v>14167</v>
      </c>
      <c r="E631" s="278">
        <v>24</v>
      </c>
      <c r="F631" s="285">
        <v>916.08</v>
      </c>
      <c r="G631" s="279" t="s">
        <v>13052</v>
      </c>
    </row>
    <row r="632" spans="3:7" x14ac:dyDescent="0.2">
      <c r="C632" s="255">
        <v>46016.895833333336</v>
      </c>
      <c r="D632" s="257" t="s">
        <v>14128</v>
      </c>
      <c r="E632" s="278" t="s">
        <v>13052</v>
      </c>
      <c r="F632" s="285">
        <v>246</v>
      </c>
      <c r="G632" s="279" t="s">
        <v>13052</v>
      </c>
    </row>
    <row r="633" spans="3:7" x14ac:dyDescent="0.2">
      <c r="C633" s="255">
        <v>46016.544444444444</v>
      </c>
      <c r="D633" s="257" t="s">
        <v>14139</v>
      </c>
      <c r="E633" s="278" t="s">
        <v>13052</v>
      </c>
      <c r="F633" s="285">
        <v>869</v>
      </c>
      <c r="G633" s="279" t="s">
        <v>13052</v>
      </c>
    </row>
    <row r="634" spans="3:7" x14ac:dyDescent="0.2">
      <c r="C634" s="255">
        <v>46017.893055555556</v>
      </c>
      <c r="D634" s="257" t="s">
        <v>14150</v>
      </c>
      <c r="E634" s="278">
        <v>4</v>
      </c>
      <c r="F634" s="285">
        <v>161</v>
      </c>
      <c r="G634" s="279" t="s">
        <v>13052</v>
      </c>
    </row>
    <row r="635" spans="3:7" x14ac:dyDescent="0.2">
      <c r="C635" s="255">
        <v>46017.93472222222</v>
      </c>
      <c r="D635" s="257" t="s">
        <v>14130</v>
      </c>
      <c r="E635" s="278" t="s">
        <v>13052</v>
      </c>
      <c r="F635" s="285">
        <v>196</v>
      </c>
      <c r="G635" s="279" t="s">
        <v>13052</v>
      </c>
    </row>
    <row r="636" spans="3:7" x14ac:dyDescent="0.2">
      <c r="C636" s="255">
        <v>46018.613888888889</v>
      </c>
      <c r="D636" s="257" t="s">
        <v>14139</v>
      </c>
      <c r="E636" s="278" t="s">
        <v>13052</v>
      </c>
      <c r="F636" s="285">
        <v>181</v>
      </c>
      <c r="G636" s="279" t="s">
        <v>13052</v>
      </c>
    </row>
    <row r="637" spans="3:7" x14ac:dyDescent="0.2">
      <c r="C637" s="255">
        <v>46018.566666666666</v>
      </c>
      <c r="D637" s="257" t="s">
        <v>14173</v>
      </c>
      <c r="E637" s="278">
        <v>80</v>
      </c>
      <c r="F637" s="285">
        <v>3047</v>
      </c>
      <c r="G637" s="279" t="s">
        <v>13052</v>
      </c>
    </row>
    <row r="638" spans="3:7" x14ac:dyDescent="0.2">
      <c r="C638" s="255">
        <v>46019.719444444447</v>
      </c>
      <c r="D638" s="257" t="s">
        <v>14132</v>
      </c>
      <c r="E638" s="278" t="s">
        <v>13052</v>
      </c>
      <c r="F638" s="285">
        <v>1060.82</v>
      </c>
      <c r="G638" s="279" t="s">
        <v>13052</v>
      </c>
    </row>
    <row r="639" spans="3:7" x14ac:dyDescent="0.2">
      <c r="C639" s="255">
        <v>46021.443055555559</v>
      </c>
      <c r="D639" s="257" t="s">
        <v>14130</v>
      </c>
      <c r="E639" s="278" t="s">
        <v>13052</v>
      </c>
      <c r="F639" s="285">
        <v>149</v>
      </c>
      <c r="G639" s="279" t="s">
        <v>13052</v>
      </c>
    </row>
    <row r="640" spans="3:7" x14ac:dyDescent="0.2">
      <c r="C640" s="255">
        <v>46021</v>
      </c>
      <c r="D640" s="257" t="s">
        <v>14141</v>
      </c>
      <c r="E640" s="278">
        <v>-36</v>
      </c>
      <c r="F640" s="285">
        <v>1398</v>
      </c>
      <c r="G640" s="279" t="s">
        <v>14095</v>
      </c>
    </row>
    <row r="641" spans="3:7" x14ac:dyDescent="0.2">
      <c r="C641" s="255">
        <v>46022</v>
      </c>
      <c r="D641" s="257" t="s">
        <v>14141</v>
      </c>
      <c r="E641" s="278">
        <v>-32</v>
      </c>
      <c r="F641" s="285">
        <v>1259</v>
      </c>
      <c r="G641" s="279" t="s">
        <v>14095</v>
      </c>
    </row>
    <row r="642" spans="3:7" x14ac:dyDescent="0.2">
      <c r="C642" s="255">
        <v>46022</v>
      </c>
      <c r="D642" s="257" t="s">
        <v>14141</v>
      </c>
      <c r="E642" s="278">
        <v>-28</v>
      </c>
      <c r="F642" s="285">
        <v>1196</v>
      </c>
      <c r="G642" s="279" t="s">
        <v>14095</v>
      </c>
    </row>
    <row r="643" spans="3:7" x14ac:dyDescent="0.2">
      <c r="C643" s="255">
        <v>46022</v>
      </c>
      <c r="D643" s="257" t="s">
        <v>14141</v>
      </c>
      <c r="E643" s="278">
        <v>-72</v>
      </c>
      <c r="F643" s="285">
        <v>2734</v>
      </c>
      <c r="G643" s="279" t="s">
        <v>14095</v>
      </c>
    </row>
    <row r="644" spans="3:7" x14ac:dyDescent="0.2">
      <c r="C644" s="255">
        <v>46022</v>
      </c>
      <c r="D644" s="257" t="s">
        <v>14141</v>
      </c>
      <c r="E644" s="278">
        <v>-28</v>
      </c>
      <c r="F644" s="285">
        <v>1199</v>
      </c>
      <c r="G644" s="279" t="s">
        <v>14095</v>
      </c>
    </row>
    <row r="645" spans="3:7" x14ac:dyDescent="0.2">
      <c r="C645" s="255">
        <v>46022</v>
      </c>
      <c r="D645" s="257" t="s">
        <v>14141</v>
      </c>
      <c r="E645" s="278">
        <v>-68</v>
      </c>
      <c r="F645" s="285">
        <v>2590</v>
      </c>
      <c r="G645" s="279" t="s">
        <v>14095</v>
      </c>
    </row>
    <row r="646" spans="3:7" x14ac:dyDescent="0.2">
      <c r="C646" s="255">
        <v>46022</v>
      </c>
      <c r="D646" s="257" t="s">
        <v>14141</v>
      </c>
      <c r="E646" s="278">
        <v>-32</v>
      </c>
      <c r="F646" s="285">
        <v>1349</v>
      </c>
      <c r="G646" s="279" t="s">
        <v>14095</v>
      </c>
    </row>
    <row r="647" spans="3:7" x14ac:dyDescent="0.2">
      <c r="C647" s="255">
        <v>46022</v>
      </c>
      <c r="D647" s="257" t="s">
        <v>14141</v>
      </c>
      <c r="E647" s="278">
        <v>-28</v>
      </c>
      <c r="F647" s="285">
        <v>1099</v>
      </c>
      <c r="G647" s="279" t="s">
        <v>14095</v>
      </c>
    </row>
    <row r="648" spans="3:7" x14ac:dyDescent="0.2">
      <c r="C648" s="255">
        <v>46022</v>
      </c>
      <c r="D648" s="257" t="s">
        <v>14141</v>
      </c>
      <c r="E648" s="278">
        <v>-20</v>
      </c>
      <c r="F648" s="285">
        <v>849</v>
      </c>
      <c r="G648" s="279" t="s">
        <v>14095</v>
      </c>
    </row>
    <row r="649" spans="3:7" x14ac:dyDescent="0.2">
      <c r="C649" s="255">
        <v>46022</v>
      </c>
      <c r="D649" s="257" t="s">
        <v>14141</v>
      </c>
      <c r="E649" s="278">
        <v>-12</v>
      </c>
      <c r="F649" s="285">
        <v>479</v>
      </c>
      <c r="G649" s="279" t="s">
        <v>14095</v>
      </c>
    </row>
    <row r="650" spans="3:7" x14ac:dyDescent="0.2">
      <c r="C650" s="255">
        <v>46022</v>
      </c>
      <c r="D650" s="257" t="s">
        <v>14141</v>
      </c>
      <c r="E650" s="278">
        <v>-40</v>
      </c>
      <c r="F650" s="285">
        <v>1649</v>
      </c>
      <c r="G650" s="279" t="s">
        <v>14095</v>
      </c>
    </row>
    <row r="651" spans="3:7" x14ac:dyDescent="0.2">
      <c r="C651" s="255">
        <v>46022</v>
      </c>
      <c r="D651" s="257" t="s">
        <v>14141</v>
      </c>
      <c r="E651" s="278">
        <v>-32</v>
      </c>
      <c r="F651" s="285">
        <v>1299</v>
      </c>
      <c r="G651" s="279" t="s">
        <v>14095</v>
      </c>
    </row>
    <row r="652" spans="3:7" x14ac:dyDescent="0.2">
      <c r="C652" s="255">
        <v>46022</v>
      </c>
      <c r="D652" s="257" t="s">
        <v>14141</v>
      </c>
      <c r="E652" s="278">
        <v>-56</v>
      </c>
      <c r="F652" s="285">
        <v>2188</v>
      </c>
      <c r="G652" s="279" t="s">
        <v>14095</v>
      </c>
    </row>
    <row r="653" spans="3:7" x14ac:dyDescent="0.2">
      <c r="C653" s="255">
        <v>46022</v>
      </c>
      <c r="D653" s="257" t="s">
        <v>14141</v>
      </c>
      <c r="E653" s="278">
        <v>-68</v>
      </c>
      <c r="F653" s="285">
        <v>2599</v>
      </c>
      <c r="G653" s="279" t="s">
        <v>14095</v>
      </c>
    </row>
    <row r="654" spans="3:7" x14ac:dyDescent="0.2">
      <c r="C654" s="255">
        <v>46022</v>
      </c>
      <c r="D654" s="257" t="s">
        <v>14141</v>
      </c>
      <c r="E654" s="278">
        <v>-28</v>
      </c>
      <c r="F654" s="285">
        <v>1143</v>
      </c>
      <c r="G654" s="279" t="s">
        <v>14095</v>
      </c>
    </row>
    <row r="655" spans="3:7" x14ac:dyDescent="0.2">
      <c r="C655" s="255">
        <v>46022</v>
      </c>
      <c r="D655" s="257" t="s">
        <v>14141</v>
      </c>
      <c r="E655" s="278">
        <v>-24</v>
      </c>
      <c r="F655" s="285">
        <v>943</v>
      </c>
      <c r="G655" s="279" t="s">
        <v>14095</v>
      </c>
    </row>
    <row r="656" spans="3:7" x14ac:dyDescent="0.2">
      <c r="C656" s="255">
        <v>46022</v>
      </c>
      <c r="D656" s="257" t="s">
        <v>14141</v>
      </c>
      <c r="E656" s="278">
        <v>-36</v>
      </c>
      <c r="F656" s="285">
        <v>1499</v>
      </c>
      <c r="G656" s="279" t="s">
        <v>14095</v>
      </c>
    </row>
    <row r="657" spans="3:7" x14ac:dyDescent="0.2">
      <c r="C657" s="255">
        <v>46022</v>
      </c>
      <c r="D657" s="257" t="s">
        <v>14141</v>
      </c>
      <c r="E657" s="278">
        <v>-36</v>
      </c>
      <c r="F657" s="285">
        <v>1399</v>
      </c>
      <c r="G657" s="279" t="s">
        <v>14095</v>
      </c>
    </row>
    <row r="658" spans="3:7" x14ac:dyDescent="0.2">
      <c r="C658" s="255">
        <v>46022</v>
      </c>
      <c r="D658" s="257" t="s">
        <v>14141</v>
      </c>
      <c r="E658" s="278">
        <v>-32</v>
      </c>
      <c r="F658" s="285">
        <v>1299</v>
      </c>
      <c r="G658" s="279" t="s">
        <v>14095</v>
      </c>
    </row>
    <row r="659" spans="3:7" x14ac:dyDescent="0.2">
      <c r="C659" s="255">
        <v>46023.04583333333</v>
      </c>
      <c r="D659" s="257" t="s">
        <v>14150</v>
      </c>
      <c r="E659" s="278">
        <v>12</v>
      </c>
      <c r="F659" s="285">
        <v>507</v>
      </c>
      <c r="G659" s="279" t="s">
        <v>13052</v>
      </c>
    </row>
    <row r="660" spans="3:7" x14ac:dyDescent="0.2">
      <c r="C660" s="255">
        <v>46023</v>
      </c>
      <c r="D660" s="257" t="s">
        <v>14141</v>
      </c>
      <c r="E660" s="278">
        <v>-68</v>
      </c>
      <c r="F660" s="285">
        <v>2590</v>
      </c>
      <c r="G660" s="279" t="s">
        <v>14095</v>
      </c>
    </row>
    <row r="661" spans="3:7" x14ac:dyDescent="0.2">
      <c r="C661" s="255">
        <v>46023</v>
      </c>
      <c r="D661" s="257" t="s">
        <v>14141</v>
      </c>
      <c r="E661" s="278">
        <v>-36</v>
      </c>
      <c r="F661" s="285">
        <v>1463</v>
      </c>
      <c r="G661" s="279" t="s">
        <v>14095</v>
      </c>
    </row>
    <row r="662" spans="3:7" x14ac:dyDescent="0.2">
      <c r="C662" s="255">
        <v>46023</v>
      </c>
      <c r="D662" s="257" t="s">
        <v>14141</v>
      </c>
      <c r="E662" s="278">
        <v>-256</v>
      </c>
      <c r="F662" s="285">
        <v>9695</v>
      </c>
      <c r="G662" s="279" t="s">
        <v>14095</v>
      </c>
    </row>
    <row r="663" spans="3:7" x14ac:dyDescent="0.2">
      <c r="C663" s="255">
        <v>46023</v>
      </c>
      <c r="D663" s="257" t="s">
        <v>14141</v>
      </c>
      <c r="E663" s="278">
        <v>-152</v>
      </c>
      <c r="F663" s="285">
        <v>5849</v>
      </c>
      <c r="G663" s="279" t="s">
        <v>14095</v>
      </c>
    </row>
    <row r="664" spans="3:7" x14ac:dyDescent="0.2">
      <c r="C664" s="255">
        <v>46023</v>
      </c>
      <c r="D664" s="257" t="s">
        <v>14141</v>
      </c>
      <c r="E664" s="278">
        <v>-12</v>
      </c>
      <c r="F664" s="285">
        <v>565</v>
      </c>
      <c r="G664" s="279" t="s">
        <v>14095</v>
      </c>
    </row>
    <row r="665" spans="3:7" x14ac:dyDescent="0.2">
      <c r="C665" s="255">
        <v>46023</v>
      </c>
      <c r="D665" s="257" t="s">
        <v>14141</v>
      </c>
      <c r="E665" s="278">
        <v>-60</v>
      </c>
      <c r="F665" s="285">
        <v>2355</v>
      </c>
      <c r="G665" s="279" t="s">
        <v>14095</v>
      </c>
    </row>
    <row r="666" spans="3:7" x14ac:dyDescent="0.2">
      <c r="C666" s="255">
        <v>46023</v>
      </c>
      <c r="D666" s="257" t="s">
        <v>14141</v>
      </c>
      <c r="E666" s="278">
        <v>-32</v>
      </c>
      <c r="F666" s="285">
        <v>1231</v>
      </c>
      <c r="G666" s="279" t="s">
        <v>14095</v>
      </c>
    </row>
    <row r="667" spans="3:7" x14ac:dyDescent="0.2">
      <c r="C667" s="255">
        <v>46023</v>
      </c>
      <c r="D667" s="257" t="s">
        <v>14141</v>
      </c>
      <c r="E667" s="278">
        <v>-28</v>
      </c>
      <c r="F667" s="285">
        <v>1199</v>
      </c>
      <c r="G667" s="279" t="s">
        <v>14095</v>
      </c>
    </row>
    <row r="668" spans="3:7" x14ac:dyDescent="0.2">
      <c r="C668" s="255">
        <v>46023</v>
      </c>
      <c r="D668" s="257" t="s">
        <v>14141</v>
      </c>
      <c r="E668" s="278">
        <v>-28</v>
      </c>
      <c r="F668" s="285">
        <v>1094</v>
      </c>
      <c r="G668" s="279" t="s">
        <v>14095</v>
      </c>
    </row>
    <row r="669" spans="3:7" x14ac:dyDescent="0.2">
      <c r="C669" s="255">
        <v>46023</v>
      </c>
      <c r="D669" s="257" t="s">
        <v>14141</v>
      </c>
      <c r="E669" s="278">
        <v>-24</v>
      </c>
      <c r="F669" s="285">
        <v>909</v>
      </c>
      <c r="G669" s="279" t="s">
        <v>14095</v>
      </c>
    </row>
    <row r="670" spans="3:7" x14ac:dyDescent="0.2">
      <c r="C670" s="255">
        <v>46023</v>
      </c>
      <c r="D670" s="257" t="s">
        <v>14141</v>
      </c>
      <c r="E670" s="278">
        <v>-20</v>
      </c>
      <c r="F670" s="285">
        <v>799</v>
      </c>
      <c r="G670" s="279" t="s">
        <v>14095</v>
      </c>
    </row>
    <row r="671" spans="3:7" x14ac:dyDescent="0.2">
      <c r="C671" s="255">
        <v>46023</v>
      </c>
      <c r="D671" s="257" t="s">
        <v>14141</v>
      </c>
      <c r="E671" s="278">
        <v>-36</v>
      </c>
      <c r="F671" s="285">
        <v>1499</v>
      </c>
      <c r="G671" s="279" t="s">
        <v>14095</v>
      </c>
    </row>
    <row r="672" spans="3:7" x14ac:dyDescent="0.2">
      <c r="C672" s="255">
        <v>46023</v>
      </c>
      <c r="D672" s="257" t="s">
        <v>14141</v>
      </c>
      <c r="E672" s="278">
        <v>-60</v>
      </c>
      <c r="F672" s="285">
        <v>2399</v>
      </c>
      <c r="G672" s="279" t="s">
        <v>14095</v>
      </c>
    </row>
    <row r="673" spans="3:7" x14ac:dyDescent="0.2">
      <c r="C673" s="255">
        <v>46023</v>
      </c>
      <c r="D673" s="257" t="s">
        <v>14141</v>
      </c>
      <c r="E673" s="278">
        <v>-56</v>
      </c>
      <c r="F673" s="285">
        <v>2159</v>
      </c>
      <c r="G673" s="279" t="s">
        <v>14095</v>
      </c>
    </row>
    <row r="674" spans="3:7" x14ac:dyDescent="0.2">
      <c r="C674" s="255">
        <v>46023</v>
      </c>
      <c r="D674" s="257" t="s">
        <v>14141</v>
      </c>
      <c r="E674" s="278">
        <v>-72</v>
      </c>
      <c r="F674" s="285">
        <v>2735</v>
      </c>
      <c r="G674" s="279" t="s">
        <v>14095</v>
      </c>
    </row>
    <row r="675" spans="3:7" x14ac:dyDescent="0.2">
      <c r="C675" s="255">
        <v>46023</v>
      </c>
      <c r="D675" s="257" t="s">
        <v>14141</v>
      </c>
      <c r="E675" s="278">
        <v>-32</v>
      </c>
      <c r="F675" s="285">
        <v>1299</v>
      </c>
      <c r="G675" s="279" t="s">
        <v>14095</v>
      </c>
    </row>
    <row r="676" spans="3:7" x14ac:dyDescent="0.2">
      <c r="C676" s="255">
        <v>46023</v>
      </c>
      <c r="D676" s="257" t="s">
        <v>14141</v>
      </c>
      <c r="E676" s="278">
        <v>-68</v>
      </c>
      <c r="F676" s="285">
        <v>2583</v>
      </c>
      <c r="G676" s="279" t="s">
        <v>14095</v>
      </c>
    </row>
    <row r="677" spans="3:7" x14ac:dyDescent="0.2">
      <c r="C677" s="255">
        <v>46023</v>
      </c>
      <c r="D677" s="257" t="s">
        <v>14141</v>
      </c>
      <c r="E677" s="278">
        <v>-148</v>
      </c>
      <c r="F677" s="285">
        <v>5599</v>
      </c>
      <c r="G677" s="279" t="s">
        <v>14095</v>
      </c>
    </row>
    <row r="678" spans="3:7" x14ac:dyDescent="0.2">
      <c r="C678" s="255">
        <v>46023</v>
      </c>
      <c r="D678" s="257" t="s">
        <v>14141</v>
      </c>
      <c r="E678" s="278">
        <v>-68</v>
      </c>
      <c r="F678" s="285">
        <v>2583</v>
      </c>
      <c r="G678" s="279" t="s">
        <v>14095</v>
      </c>
    </row>
    <row r="679" spans="3:7" x14ac:dyDescent="0.2">
      <c r="C679" s="255">
        <v>46023</v>
      </c>
      <c r="D679" s="257" t="s">
        <v>14141</v>
      </c>
      <c r="E679" s="278">
        <v>-92</v>
      </c>
      <c r="F679" s="285">
        <v>3490</v>
      </c>
      <c r="G679" s="279" t="s">
        <v>14095</v>
      </c>
    </row>
    <row r="680" spans="3:7" x14ac:dyDescent="0.2">
      <c r="C680" s="255">
        <v>46023</v>
      </c>
      <c r="D680" s="257" t="s">
        <v>14141</v>
      </c>
      <c r="E680" s="278">
        <v>-24</v>
      </c>
      <c r="F680" s="285">
        <v>943</v>
      </c>
      <c r="G680" s="279" t="s">
        <v>14095</v>
      </c>
    </row>
    <row r="681" spans="3:7" x14ac:dyDescent="0.2">
      <c r="C681" s="255">
        <v>46023</v>
      </c>
      <c r="D681" s="257" t="s">
        <v>14141</v>
      </c>
      <c r="E681" s="278">
        <v>-24</v>
      </c>
      <c r="F681" s="285">
        <v>943</v>
      </c>
      <c r="G681" s="279" t="s">
        <v>14095</v>
      </c>
    </row>
    <row r="682" spans="3:7" x14ac:dyDescent="0.2">
      <c r="C682" s="255">
        <v>46025.519444444442</v>
      </c>
      <c r="D682" s="257" t="s">
        <v>14139</v>
      </c>
      <c r="E682" s="278" t="s">
        <v>13052</v>
      </c>
      <c r="F682" s="285">
        <v>817</v>
      </c>
      <c r="G682" s="279" t="s">
        <v>13052</v>
      </c>
    </row>
    <row r="683" spans="3:7" x14ac:dyDescent="0.2">
      <c r="C683" s="255">
        <v>46025</v>
      </c>
      <c r="D683" s="257" t="s">
        <v>14141</v>
      </c>
      <c r="E683" s="278">
        <v>-64</v>
      </c>
      <c r="F683" s="285">
        <v>2499</v>
      </c>
      <c r="G683" s="279" t="s">
        <v>14095</v>
      </c>
    </row>
    <row r="684" spans="3:7" x14ac:dyDescent="0.2">
      <c r="C684" s="255">
        <v>46025</v>
      </c>
      <c r="D684" s="257" t="s">
        <v>14141</v>
      </c>
      <c r="E684" s="278">
        <v>-60</v>
      </c>
      <c r="F684" s="285">
        <v>2342</v>
      </c>
      <c r="G684" s="279" t="s">
        <v>14095</v>
      </c>
    </row>
    <row r="685" spans="3:7" x14ac:dyDescent="0.2">
      <c r="C685" s="255">
        <v>46026.577777777777</v>
      </c>
      <c r="D685" s="257" t="s">
        <v>14149</v>
      </c>
      <c r="E685" s="278">
        <v>8</v>
      </c>
      <c r="F685" s="285">
        <v>387.88</v>
      </c>
      <c r="G685" s="279" t="s">
        <v>13052</v>
      </c>
    </row>
    <row r="686" spans="3:7" x14ac:dyDescent="0.2">
      <c r="C686" s="255">
        <v>46026.59097222222</v>
      </c>
      <c r="D686" s="257" t="s">
        <v>14130</v>
      </c>
      <c r="E686" s="278" t="s">
        <v>13052</v>
      </c>
      <c r="F686" s="285">
        <v>202</v>
      </c>
      <c r="G686" s="279" t="s">
        <v>13052</v>
      </c>
    </row>
    <row r="687" spans="3:7" x14ac:dyDescent="0.2">
      <c r="C687" s="255">
        <v>46027.754861111112</v>
      </c>
      <c r="D687" s="257" t="s">
        <v>14139</v>
      </c>
      <c r="E687" s="278" t="s">
        <v>13052</v>
      </c>
      <c r="F687" s="285">
        <v>107</v>
      </c>
      <c r="G687" s="279" t="s">
        <v>13052</v>
      </c>
    </row>
    <row r="688" spans="3:7" x14ac:dyDescent="0.2">
      <c r="C688" s="255">
        <v>46029.024305555555</v>
      </c>
      <c r="D688" s="257" t="s">
        <v>14150</v>
      </c>
      <c r="E688" s="278">
        <v>4</v>
      </c>
      <c r="F688" s="285">
        <v>169</v>
      </c>
      <c r="G688" s="279" t="s">
        <v>13052</v>
      </c>
    </row>
    <row r="689" spans="3:7" x14ac:dyDescent="0.2">
      <c r="C689" s="255">
        <v>46029.910416666666</v>
      </c>
      <c r="D689" s="257" t="s">
        <v>14144</v>
      </c>
      <c r="E689" s="278">
        <v>12</v>
      </c>
      <c r="F689" s="285">
        <v>531</v>
      </c>
      <c r="G689" s="279" t="s">
        <v>13052</v>
      </c>
    </row>
    <row r="690" spans="3:7" x14ac:dyDescent="0.2">
      <c r="C690" s="255">
        <v>46029</v>
      </c>
      <c r="D690" s="257" t="s">
        <v>14141</v>
      </c>
      <c r="E690" s="278">
        <v>-16</v>
      </c>
      <c r="F690" s="285">
        <v>719</v>
      </c>
      <c r="G690" s="279" t="s">
        <v>14095</v>
      </c>
    </row>
    <row r="691" spans="3:7" x14ac:dyDescent="0.2">
      <c r="C691" s="255">
        <v>46030.947916666664</v>
      </c>
      <c r="D691" s="257" t="s">
        <v>14127</v>
      </c>
      <c r="E691" s="278" t="s">
        <v>13052</v>
      </c>
      <c r="F691" s="285">
        <v>512</v>
      </c>
      <c r="G691" s="279" t="s">
        <v>13052</v>
      </c>
    </row>
    <row r="692" spans="3:7" x14ac:dyDescent="0.2">
      <c r="C692" s="255">
        <v>46030.947916666664</v>
      </c>
      <c r="D692" s="257" t="s">
        <v>14128</v>
      </c>
      <c r="E692" s="278" t="s">
        <v>13052</v>
      </c>
      <c r="F692" s="285">
        <v>377</v>
      </c>
      <c r="G692" s="279" t="s">
        <v>13052</v>
      </c>
    </row>
    <row r="693" spans="3:7" x14ac:dyDescent="0.2">
      <c r="C693" s="255">
        <v>46030.947916666664</v>
      </c>
      <c r="D693" s="257" t="s">
        <v>14174</v>
      </c>
      <c r="E693" s="278" t="s">
        <v>13052</v>
      </c>
      <c r="F693" s="285">
        <v>24864</v>
      </c>
      <c r="G693" s="279" t="s">
        <v>14095</v>
      </c>
    </row>
    <row r="694" spans="3:7" x14ac:dyDescent="0.2">
      <c r="C694" s="255">
        <v>46031.956250000003</v>
      </c>
      <c r="D694" s="257" t="s">
        <v>14144</v>
      </c>
      <c r="E694" s="278">
        <v>4</v>
      </c>
      <c r="F694" s="285">
        <v>168</v>
      </c>
      <c r="G694" s="279" t="s">
        <v>13052</v>
      </c>
    </row>
    <row r="695" spans="3:7" x14ac:dyDescent="0.2">
      <c r="C695" s="255">
        <v>46031</v>
      </c>
      <c r="D695" s="257" t="s">
        <v>14144</v>
      </c>
      <c r="E695" s="278">
        <v>-4</v>
      </c>
      <c r="F695" s="285">
        <v>168</v>
      </c>
      <c r="G695" s="279" t="s">
        <v>14095</v>
      </c>
    </row>
    <row r="696" spans="3:7" x14ac:dyDescent="0.2">
      <c r="C696" s="255">
        <v>46032.464583333334</v>
      </c>
      <c r="D696" s="257" t="s">
        <v>14144</v>
      </c>
      <c r="E696" s="278">
        <v>4</v>
      </c>
      <c r="F696" s="285">
        <v>282</v>
      </c>
      <c r="G696" s="279" t="s">
        <v>13052</v>
      </c>
    </row>
    <row r="697" spans="3:7" x14ac:dyDescent="0.2">
      <c r="C697" s="255">
        <v>46032.84375</v>
      </c>
      <c r="D697" s="257" t="s">
        <v>14144</v>
      </c>
      <c r="E697" s="278">
        <v>4</v>
      </c>
      <c r="F697" s="285">
        <v>169</v>
      </c>
      <c r="G697" s="279" t="s">
        <v>13052</v>
      </c>
    </row>
    <row r="698" spans="3:7" x14ac:dyDescent="0.2">
      <c r="C698" s="255">
        <v>46032.837500000001</v>
      </c>
      <c r="D698" s="257" t="s">
        <v>14144</v>
      </c>
      <c r="E698" s="278">
        <v>32</v>
      </c>
      <c r="F698" s="285">
        <v>1315</v>
      </c>
      <c r="G698" s="279" t="s">
        <v>13052</v>
      </c>
    </row>
    <row r="699" spans="3:7" x14ac:dyDescent="0.2">
      <c r="C699" s="255">
        <v>46032.888888888891</v>
      </c>
      <c r="D699" s="257" t="s">
        <v>14144</v>
      </c>
      <c r="E699" s="278">
        <v>28</v>
      </c>
      <c r="F699" s="285">
        <v>1164</v>
      </c>
      <c r="G699" s="279" t="s">
        <v>13052</v>
      </c>
    </row>
    <row r="700" spans="3:7" x14ac:dyDescent="0.2">
      <c r="C700" s="255">
        <v>46032.631944444445</v>
      </c>
      <c r="D700" s="257" t="s">
        <v>14139</v>
      </c>
      <c r="E700" s="278" t="s">
        <v>13052</v>
      </c>
      <c r="F700" s="285">
        <v>443</v>
      </c>
      <c r="G700" s="279" t="s">
        <v>13052</v>
      </c>
    </row>
    <row r="701" spans="3:7" x14ac:dyDescent="0.2">
      <c r="C701" s="255">
        <v>46032</v>
      </c>
      <c r="D701" s="257" t="s">
        <v>14144</v>
      </c>
      <c r="E701" s="278" t="s">
        <v>13052</v>
      </c>
      <c r="F701" s="285">
        <v>136</v>
      </c>
      <c r="G701" s="279" t="s">
        <v>14095</v>
      </c>
    </row>
    <row r="702" spans="3:7" x14ac:dyDescent="0.2">
      <c r="C702" s="255">
        <v>46032</v>
      </c>
      <c r="D702" s="257" t="s">
        <v>14144</v>
      </c>
      <c r="E702" s="278">
        <v>-28</v>
      </c>
      <c r="F702" s="285">
        <v>1179</v>
      </c>
      <c r="G702" s="279" t="s">
        <v>14095</v>
      </c>
    </row>
    <row r="703" spans="3:7" x14ac:dyDescent="0.2">
      <c r="C703" s="255">
        <v>46032</v>
      </c>
      <c r="D703" s="257" t="s">
        <v>14144</v>
      </c>
      <c r="E703" s="278" t="s">
        <v>13052</v>
      </c>
      <c r="F703" s="285">
        <v>1</v>
      </c>
      <c r="G703" s="279" t="s">
        <v>14095</v>
      </c>
    </row>
    <row r="704" spans="3:7" x14ac:dyDescent="0.2">
      <c r="C704" s="255">
        <v>46032</v>
      </c>
      <c r="D704" s="257" t="s">
        <v>14144</v>
      </c>
      <c r="E704" s="278">
        <v>-4</v>
      </c>
      <c r="F704" s="285">
        <v>279</v>
      </c>
      <c r="G704" s="279" t="s">
        <v>14095</v>
      </c>
    </row>
    <row r="705" spans="3:7" x14ac:dyDescent="0.2">
      <c r="C705" s="255">
        <v>46032</v>
      </c>
      <c r="D705" s="257" t="s">
        <v>14144</v>
      </c>
      <c r="E705" s="278" t="s">
        <v>13052</v>
      </c>
      <c r="F705" s="285">
        <v>94</v>
      </c>
      <c r="G705" s="279" t="s">
        <v>14095</v>
      </c>
    </row>
    <row r="706" spans="3:7" x14ac:dyDescent="0.2">
      <c r="C706" s="255">
        <v>46032</v>
      </c>
      <c r="D706" s="257" t="s">
        <v>14144</v>
      </c>
      <c r="E706" s="278">
        <v>-8</v>
      </c>
      <c r="F706" s="285">
        <v>430</v>
      </c>
      <c r="G706" s="279" t="s">
        <v>14095</v>
      </c>
    </row>
    <row r="707" spans="3:7" x14ac:dyDescent="0.2">
      <c r="C707" s="255">
        <v>46032</v>
      </c>
      <c r="D707" s="257" t="s">
        <v>14144</v>
      </c>
      <c r="E707" s="278" t="s">
        <v>13052</v>
      </c>
      <c r="F707" s="285">
        <v>9</v>
      </c>
      <c r="G707" s="279" t="s">
        <v>14095</v>
      </c>
    </row>
    <row r="708" spans="3:7" x14ac:dyDescent="0.2">
      <c r="C708" s="255">
        <v>46032</v>
      </c>
      <c r="D708" s="257" t="s">
        <v>14144</v>
      </c>
      <c r="E708" s="278">
        <v>-8</v>
      </c>
      <c r="F708" s="285">
        <v>351</v>
      </c>
      <c r="G708" s="279" t="s">
        <v>14095</v>
      </c>
    </row>
    <row r="709" spans="3:7" x14ac:dyDescent="0.2">
      <c r="C709" s="255">
        <v>46033.511805555558</v>
      </c>
      <c r="D709" s="257" t="s">
        <v>14144</v>
      </c>
      <c r="E709" s="278">
        <v>40</v>
      </c>
      <c r="F709" s="285">
        <v>1511</v>
      </c>
      <c r="G709" s="279" t="s">
        <v>13052</v>
      </c>
    </row>
    <row r="710" spans="3:7" x14ac:dyDescent="0.2">
      <c r="C710" s="255">
        <v>46033.759027777778</v>
      </c>
      <c r="D710" s="257" t="s">
        <v>14144</v>
      </c>
      <c r="E710" s="278">
        <v>4</v>
      </c>
      <c r="F710" s="285">
        <v>222</v>
      </c>
      <c r="G710" s="279" t="s">
        <v>13052</v>
      </c>
    </row>
    <row r="711" spans="3:7" x14ac:dyDescent="0.2">
      <c r="C711" s="255">
        <v>46033.546527777777</v>
      </c>
      <c r="D711" s="257" t="s">
        <v>14171</v>
      </c>
      <c r="E711" s="278">
        <v>16</v>
      </c>
      <c r="F711" s="285">
        <v>677</v>
      </c>
      <c r="G711" s="279" t="s">
        <v>13052</v>
      </c>
    </row>
    <row r="712" spans="3:7" x14ac:dyDescent="0.2">
      <c r="C712" s="255">
        <v>46033.681250000001</v>
      </c>
      <c r="D712" s="257" t="s">
        <v>14175</v>
      </c>
      <c r="E712" s="278">
        <v>16</v>
      </c>
      <c r="F712" s="285">
        <v>675</v>
      </c>
      <c r="G712" s="279" t="s">
        <v>13052</v>
      </c>
    </row>
    <row r="713" spans="3:7" x14ac:dyDescent="0.2">
      <c r="C713" s="255">
        <v>46033.824305555558</v>
      </c>
      <c r="D713" s="257" t="s">
        <v>14142</v>
      </c>
      <c r="E713" s="278">
        <v>32</v>
      </c>
      <c r="F713" s="285">
        <v>1311</v>
      </c>
      <c r="G713" s="279" t="s">
        <v>13052</v>
      </c>
    </row>
    <row r="714" spans="3:7" x14ac:dyDescent="0.2">
      <c r="C714" s="255">
        <v>46034.422222222223</v>
      </c>
      <c r="D714" s="257" t="s">
        <v>14130</v>
      </c>
      <c r="E714" s="278" t="s">
        <v>13052</v>
      </c>
      <c r="F714" s="285">
        <v>100</v>
      </c>
      <c r="G714" s="279" t="s">
        <v>13052</v>
      </c>
    </row>
    <row r="715" spans="3:7" x14ac:dyDescent="0.2">
      <c r="C715" s="255">
        <v>46036.881249999999</v>
      </c>
      <c r="D715" s="257" t="s">
        <v>14150</v>
      </c>
      <c r="E715" s="278">
        <v>16</v>
      </c>
      <c r="F715" s="285">
        <v>606</v>
      </c>
      <c r="G715" s="279" t="s">
        <v>13052</v>
      </c>
    </row>
    <row r="716" spans="3:7" x14ac:dyDescent="0.2">
      <c r="C716" s="255">
        <v>46036.906944444447</v>
      </c>
      <c r="D716" s="257" t="s">
        <v>14171</v>
      </c>
      <c r="E716" s="278">
        <v>28</v>
      </c>
      <c r="F716" s="285">
        <v>1131</v>
      </c>
      <c r="G716" s="279" t="s">
        <v>13052</v>
      </c>
    </row>
    <row r="717" spans="3:7" x14ac:dyDescent="0.2">
      <c r="C717" s="255">
        <v>46037.525694444441</v>
      </c>
      <c r="D717" s="257" t="s">
        <v>14130</v>
      </c>
      <c r="E717" s="278" t="s">
        <v>13052</v>
      </c>
      <c r="F717" s="285">
        <v>244</v>
      </c>
      <c r="G717" s="279" t="s">
        <v>13052</v>
      </c>
    </row>
    <row r="718" spans="3:7" x14ac:dyDescent="0.2">
      <c r="C718" s="255">
        <v>46038.486805555556</v>
      </c>
      <c r="D718" s="257" t="s">
        <v>14128</v>
      </c>
      <c r="E718" s="278" t="s">
        <v>13052</v>
      </c>
      <c r="F718" s="285">
        <v>219</v>
      </c>
      <c r="G718" s="279" t="s">
        <v>13052</v>
      </c>
    </row>
    <row r="719" spans="3:7" x14ac:dyDescent="0.2">
      <c r="C719" s="255">
        <v>46039.5625</v>
      </c>
      <c r="D719" s="257" t="s">
        <v>14144</v>
      </c>
      <c r="E719" s="278">
        <v>12</v>
      </c>
      <c r="F719" s="285">
        <v>480</v>
      </c>
      <c r="G719" s="279" t="s">
        <v>13052</v>
      </c>
    </row>
    <row r="720" spans="3:7" x14ac:dyDescent="0.2">
      <c r="C720" s="255">
        <v>46039</v>
      </c>
      <c r="D720" s="257" t="s">
        <v>14144</v>
      </c>
      <c r="E720" s="278" t="s">
        <v>13052</v>
      </c>
      <c r="F720" s="285">
        <v>15</v>
      </c>
      <c r="G720" s="279" t="s">
        <v>14095</v>
      </c>
    </row>
    <row r="721" spans="3:7" x14ac:dyDescent="0.2">
      <c r="C721" s="255">
        <v>46040.82916666667</v>
      </c>
      <c r="D721" s="257" t="s">
        <v>14144</v>
      </c>
      <c r="E721" s="278">
        <v>12</v>
      </c>
      <c r="F721" s="285">
        <v>591</v>
      </c>
      <c r="G721" s="279" t="s">
        <v>13052</v>
      </c>
    </row>
    <row r="722" spans="3:7" x14ac:dyDescent="0.2">
      <c r="C722" s="255">
        <v>46041</v>
      </c>
      <c r="D722" s="257" t="s">
        <v>14176</v>
      </c>
      <c r="E722" s="278" t="s">
        <v>13052</v>
      </c>
      <c r="F722" s="285">
        <v>5506</v>
      </c>
      <c r="G722" s="279" t="s">
        <v>13052</v>
      </c>
    </row>
    <row r="723" spans="3:7" x14ac:dyDescent="0.2">
      <c r="C723" s="255">
        <v>46041</v>
      </c>
      <c r="D723" s="257" t="s">
        <v>14177</v>
      </c>
      <c r="E723" s="278" t="s">
        <v>13052</v>
      </c>
      <c r="F723" s="285">
        <v>223</v>
      </c>
      <c r="G723" s="279" t="s">
        <v>13052</v>
      </c>
    </row>
    <row r="724" spans="3:7" x14ac:dyDescent="0.2">
      <c r="C724" s="255">
        <v>46041.831944444442</v>
      </c>
      <c r="D724" s="257" t="s">
        <v>14171</v>
      </c>
      <c r="E724" s="278">
        <v>16</v>
      </c>
      <c r="F724" s="285">
        <v>625</v>
      </c>
      <c r="G724" s="279" t="s">
        <v>13052</v>
      </c>
    </row>
    <row r="725" spans="3:7" x14ac:dyDescent="0.2">
      <c r="C725" s="255">
        <v>46041</v>
      </c>
      <c r="D725" s="257" t="s">
        <v>14178</v>
      </c>
      <c r="E725" s="278" t="s">
        <v>13052</v>
      </c>
      <c r="F725" s="285">
        <v>40.14</v>
      </c>
      <c r="G725" s="279" t="s">
        <v>13052</v>
      </c>
    </row>
    <row r="726" spans="3:7" x14ac:dyDescent="0.2">
      <c r="C726" s="255">
        <v>46042.363888888889</v>
      </c>
      <c r="D726" s="257" t="s">
        <v>14144</v>
      </c>
      <c r="E726" s="278">
        <v>60</v>
      </c>
      <c r="F726" s="285">
        <v>2377</v>
      </c>
      <c r="G726" s="279" t="s">
        <v>13052</v>
      </c>
    </row>
    <row r="727" spans="3:7" x14ac:dyDescent="0.2">
      <c r="C727" s="255">
        <v>46042.718055555553</v>
      </c>
      <c r="D727" s="257" t="s">
        <v>14130</v>
      </c>
      <c r="E727" s="278" t="s">
        <v>13052</v>
      </c>
      <c r="F727" s="285">
        <v>181</v>
      </c>
      <c r="G727" s="279" t="s">
        <v>13052</v>
      </c>
    </row>
    <row r="728" spans="3:7" x14ac:dyDescent="0.2">
      <c r="C728" s="255">
        <v>46045.918055555558</v>
      </c>
      <c r="D728" s="257" t="s">
        <v>14150</v>
      </c>
      <c r="E728" s="278">
        <v>20</v>
      </c>
      <c r="F728" s="285">
        <v>784</v>
      </c>
      <c r="G728" s="279" t="s">
        <v>13052</v>
      </c>
    </row>
    <row r="729" spans="3:7" x14ac:dyDescent="0.2">
      <c r="C729" s="255">
        <v>46045.691666666666</v>
      </c>
      <c r="D729" s="257" t="s">
        <v>14130</v>
      </c>
      <c r="E729" s="278" t="s">
        <v>13052</v>
      </c>
      <c r="F729" s="285">
        <v>123</v>
      </c>
      <c r="G729" s="279" t="s">
        <v>13052</v>
      </c>
    </row>
    <row r="730" spans="3:7" x14ac:dyDescent="0.2">
      <c r="C730" s="255">
        <v>46045</v>
      </c>
      <c r="D730" s="257" t="s">
        <v>14144</v>
      </c>
      <c r="E730" s="278">
        <v>-60</v>
      </c>
      <c r="F730" s="285">
        <v>2361</v>
      </c>
      <c r="G730" s="279" t="s">
        <v>14095</v>
      </c>
    </row>
    <row r="731" spans="3:7" x14ac:dyDescent="0.2">
      <c r="C731" s="255">
        <v>46046.486805555556</v>
      </c>
      <c r="D731" s="257" t="s">
        <v>14130</v>
      </c>
      <c r="E731" s="278" t="s">
        <v>13052</v>
      </c>
      <c r="F731" s="285">
        <v>168</v>
      </c>
      <c r="G731" s="279" t="s">
        <v>13052</v>
      </c>
    </row>
    <row r="732" spans="3:7" x14ac:dyDescent="0.2">
      <c r="C732" s="255">
        <v>46047.77847222222</v>
      </c>
      <c r="D732" s="257" t="s">
        <v>14157</v>
      </c>
      <c r="E732" s="278">
        <v>20</v>
      </c>
      <c r="F732" s="285">
        <v>778.48</v>
      </c>
      <c r="G732" s="279" t="s">
        <v>13052</v>
      </c>
    </row>
    <row r="733" spans="3:7" x14ac:dyDescent="0.2">
      <c r="C733" s="255">
        <v>46047.138194444444</v>
      </c>
      <c r="D733" s="257" t="s">
        <v>14144</v>
      </c>
      <c r="E733" s="278">
        <v>292</v>
      </c>
      <c r="F733" s="285">
        <v>11096</v>
      </c>
      <c r="G733" s="279" t="s">
        <v>13052</v>
      </c>
    </row>
    <row r="734" spans="3:7" x14ac:dyDescent="0.2">
      <c r="C734" s="255">
        <v>46047</v>
      </c>
      <c r="D734" s="257" t="s">
        <v>14157</v>
      </c>
      <c r="E734" s="278">
        <v>-16</v>
      </c>
      <c r="F734" s="285">
        <v>661.7</v>
      </c>
      <c r="G734" s="279" t="s">
        <v>14095</v>
      </c>
    </row>
    <row r="735" spans="3:7" x14ac:dyDescent="0.2">
      <c r="C735" s="255">
        <v>46048.086805555555</v>
      </c>
      <c r="D735" s="257" t="s">
        <v>14144</v>
      </c>
      <c r="E735" s="278">
        <v>660</v>
      </c>
      <c r="F735" s="285">
        <v>24814</v>
      </c>
      <c r="G735" s="279" t="s">
        <v>13052</v>
      </c>
    </row>
    <row r="736" spans="3:7" x14ac:dyDescent="0.2">
      <c r="C736" s="255">
        <v>46048.979861111111</v>
      </c>
      <c r="D736" s="257" t="s">
        <v>14139</v>
      </c>
      <c r="E736" s="278" t="s">
        <v>13052</v>
      </c>
      <c r="F736" s="285">
        <v>110</v>
      </c>
      <c r="G736" s="279" t="s">
        <v>13052</v>
      </c>
    </row>
    <row r="737" spans="3:7" x14ac:dyDescent="0.2">
      <c r="C737" s="255">
        <v>46049.756944444445</v>
      </c>
      <c r="D737" s="257" t="s">
        <v>14130</v>
      </c>
      <c r="E737" s="278" t="s">
        <v>13052</v>
      </c>
      <c r="F737" s="285">
        <v>179</v>
      </c>
      <c r="G737" s="279" t="s">
        <v>13052</v>
      </c>
    </row>
    <row r="738" spans="3:7" x14ac:dyDescent="0.2">
      <c r="C738" s="255">
        <v>46049</v>
      </c>
      <c r="D738" s="257" t="s">
        <v>14144</v>
      </c>
      <c r="E738" s="278">
        <v>-36</v>
      </c>
      <c r="F738" s="285">
        <v>1464</v>
      </c>
      <c r="G738" s="279" t="s">
        <v>14095</v>
      </c>
    </row>
    <row r="739" spans="3:7" x14ac:dyDescent="0.2">
      <c r="C739" s="255">
        <v>46049</v>
      </c>
      <c r="D739" s="257" t="s">
        <v>14144</v>
      </c>
      <c r="E739" s="278">
        <v>-36</v>
      </c>
      <c r="F739" s="285">
        <v>1476</v>
      </c>
      <c r="G739" s="279" t="s">
        <v>14095</v>
      </c>
    </row>
    <row r="740" spans="3:7" x14ac:dyDescent="0.2">
      <c r="C740" s="255">
        <v>46049</v>
      </c>
      <c r="D740" s="257" t="s">
        <v>14144</v>
      </c>
      <c r="E740" s="278">
        <v>-16</v>
      </c>
      <c r="F740" s="285">
        <v>697</v>
      </c>
      <c r="G740" s="279" t="s">
        <v>14095</v>
      </c>
    </row>
    <row r="741" spans="3:7" x14ac:dyDescent="0.2">
      <c r="C741" s="255">
        <v>46049</v>
      </c>
      <c r="D741" s="257" t="s">
        <v>14144</v>
      </c>
      <c r="E741" s="278">
        <v>-36</v>
      </c>
      <c r="F741" s="285">
        <v>1404</v>
      </c>
      <c r="G741" s="279" t="s">
        <v>14095</v>
      </c>
    </row>
    <row r="742" spans="3:7" x14ac:dyDescent="0.2">
      <c r="C742" s="255">
        <v>46049</v>
      </c>
      <c r="D742" s="257" t="s">
        <v>14144</v>
      </c>
      <c r="E742" s="278">
        <v>-28</v>
      </c>
      <c r="F742" s="285">
        <v>1080</v>
      </c>
      <c r="G742" s="279" t="s">
        <v>14095</v>
      </c>
    </row>
    <row r="743" spans="3:7" x14ac:dyDescent="0.2">
      <c r="C743" s="255">
        <v>46049</v>
      </c>
      <c r="D743" s="257" t="s">
        <v>14144</v>
      </c>
      <c r="E743" s="278">
        <v>-16</v>
      </c>
      <c r="F743" s="285">
        <v>703</v>
      </c>
      <c r="G743" s="279" t="s">
        <v>14095</v>
      </c>
    </row>
    <row r="744" spans="3:7" x14ac:dyDescent="0.2">
      <c r="C744" s="255">
        <v>46049</v>
      </c>
      <c r="D744" s="257" t="s">
        <v>14144</v>
      </c>
      <c r="E744" s="278">
        <v>-48</v>
      </c>
      <c r="F744" s="285">
        <v>1815</v>
      </c>
      <c r="G744" s="279" t="s">
        <v>14095</v>
      </c>
    </row>
    <row r="745" spans="3:7" x14ac:dyDescent="0.2">
      <c r="C745" s="255">
        <v>46049</v>
      </c>
      <c r="D745" s="257" t="s">
        <v>14144</v>
      </c>
      <c r="E745" s="278">
        <v>-16</v>
      </c>
      <c r="F745" s="285">
        <v>646</v>
      </c>
      <c r="G745" s="279" t="s">
        <v>14095</v>
      </c>
    </row>
    <row r="746" spans="3:7" x14ac:dyDescent="0.2">
      <c r="C746" s="255">
        <v>46049</v>
      </c>
      <c r="D746" s="257" t="s">
        <v>14144</v>
      </c>
      <c r="E746" s="278">
        <v>-28</v>
      </c>
      <c r="F746" s="285">
        <v>1189</v>
      </c>
      <c r="G746" s="279" t="s">
        <v>14095</v>
      </c>
    </row>
    <row r="747" spans="3:7" x14ac:dyDescent="0.2">
      <c r="C747" s="255">
        <v>46049</v>
      </c>
      <c r="D747" s="257" t="s">
        <v>14144</v>
      </c>
      <c r="E747" s="278">
        <v>-16</v>
      </c>
      <c r="F747" s="285">
        <v>717</v>
      </c>
      <c r="G747" s="279" t="s">
        <v>14095</v>
      </c>
    </row>
    <row r="748" spans="3:7" x14ac:dyDescent="0.2">
      <c r="C748" s="255">
        <v>46049</v>
      </c>
      <c r="D748" s="257" t="s">
        <v>14144</v>
      </c>
      <c r="E748" s="278">
        <v>-56</v>
      </c>
      <c r="F748" s="285">
        <v>2163</v>
      </c>
      <c r="G748" s="279" t="s">
        <v>14095</v>
      </c>
    </row>
    <row r="749" spans="3:7" x14ac:dyDescent="0.2">
      <c r="C749" s="255">
        <v>46049</v>
      </c>
      <c r="D749" s="257" t="s">
        <v>14144</v>
      </c>
      <c r="E749" s="278">
        <v>-44</v>
      </c>
      <c r="F749" s="285">
        <v>1778</v>
      </c>
      <c r="G749" s="279" t="s">
        <v>14095</v>
      </c>
    </row>
    <row r="750" spans="3:7" x14ac:dyDescent="0.2">
      <c r="C750" s="255">
        <v>46049</v>
      </c>
      <c r="D750" s="257" t="s">
        <v>14144</v>
      </c>
      <c r="E750" s="278">
        <v>-44</v>
      </c>
      <c r="F750" s="285">
        <v>1704</v>
      </c>
      <c r="G750" s="279" t="s">
        <v>14095</v>
      </c>
    </row>
    <row r="751" spans="3:7" x14ac:dyDescent="0.2">
      <c r="C751" s="255">
        <v>46049</v>
      </c>
      <c r="D751" s="257" t="s">
        <v>14144</v>
      </c>
      <c r="E751" s="278">
        <v>-4</v>
      </c>
      <c r="F751" s="285">
        <v>213</v>
      </c>
      <c r="G751" s="279" t="s">
        <v>14095</v>
      </c>
    </row>
    <row r="752" spans="3:7" x14ac:dyDescent="0.2">
      <c r="C752" s="255">
        <v>46049</v>
      </c>
      <c r="D752" s="257" t="s">
        <v>14144</v>
      </c>
      <c r="E752" s="278">
        <v>-36</v>
      </c>
      <c r="F752" s="285">
        <v>1468</v>
      </c>
      <c r="G752" s="279" t="s">
        <v>14095</v>
      </c>
    </row>
    <row r="753" spans="3:7" x14ac:dyDescent="0.2">
      <c r="C753" s="255">
        <v>46049</v>
      </c>
      <c r="D753" s="257" t="s">
        <v>14144</v>
      </c>
      <c r="E753" s="278">
        <v>-116</v>
      </c>
      <c r="F753" s="285">
        <v>4412</v>
      </c>
      <c r="G753" s="279" t="s">
        <v>14095</v>
      </c>
    </row>
    <row r="754" spans="3:7" x14ac:dyDescent="0.2">
      <c r="C754" s="255">
        <v>46049</v>
      </c>
      <c r="D754" s="257" t="s">
        <v>14144</v>
      </c>
      <c r="E754" s="278">
        <v>-16</v>
      </c>
      <c r="F754" s="285">
        <v>703</v>
      </c>
      <c r="G754" s="279" t="s">
        <v>14095</v>
      </c>
    </row>
    <row r="755" spans="3:7" x14ac:dyDescent="0.2">
      <c r="C755" s="255">
        <v>46049</v>
      </c>
      <c r="D755" s="257" t="s">
        <v>14144</v>
      </c>
      <c r="E755" s="278">
        <v>-148</v>
      </c>
      <c r="F755" s="285">
        <v>5639</v>
      </c>
      <c r="G755" s="279" t="s">
        <v>14095</v>
      </c>
    </row>
    <row r="756" spans="3:7" x14ac:dyDescent="0.2">
      <c r="C756" s="255">
        <v>46049</v>
      </c>
      <c r="D756" s="257" t="s">
        <v>14144</v>
      </c>
      <c r="E756" s="278">
        <v>-16</v>
      </c>
      <c r="F756" s="285">
        <v>661</v>
      </c>
      <c r="G756" s="279" t="s">
        <v>14095</v>
      </c>
    </row>
    <row r="757" spans="3:7" x14ac:dyDescent="0.2">
      <c r="C757" s="255">
        <v>46049</v>
      </c>
      <c r="D757" s="257" t="s">
        <v>14144</v>
      </c>
      <c r="E757" s="278">
        <v>-16</v>
      </c>
      <c r="F757" s="285">
        <v>699</v>
      </c>
      <c r="G757" s="279" t="s">
        <v>14095</v>
      </c>
    </row>
    <row r="758" spans="3:7" x14ac:dyDescent="0.2">
      <c r="C758" s="255">
        <v>46049</v>
      </c>
      <c r="D758" s="257" t="s">
        <v>14144</v>
      </c>
      <c r="E758" s="278">
        <v>-44</v>
      </c>
      <c r="F758" s="285">
        <v>1661</v>
      </c>
      <c r="G758" s="279" t="s">
        <v>14095</v>
      </c>
    </row>
    <row r="759" spans="3:7" x14ac:dyDescent="0.2">
      <c r="C759" s="255">
        <v>46049</v>
      </c>
      <c r="D759" s="257" t="s">
        <v>14144</v>
      </c>
      <c r="E759" s="278">
        <v>-56</v>
      </c>
      <c r="F759" s="285">
        <v>2135</v>
      </c>
      <c r="G759" s="279" t="s">
        <v>14095</v>
      </c>
    </row>
    <row r="760" spans="3:7" x14ac:dyDescent="0.2">
      <c r="C760" s="255">
        <v>46051.426388888889</v>
      </c>
      <c r="D760" s="257" t="s">
        <v>14130</v>
      </c>
      <c r="E760" s="278" t="s">
        <v>13052</v>
      </c>
      <c r="F760" s="285">
        <v>894</v>
      </c>
      <c r="G760" s="279" t="s">
        <v>13052</v>
      </c>
    </row>
    <row r="761" spans="3:7" x14ac:dyDescent="0.2">
      <c r="C761" s="255">
        <v>46052.710416666669</v>
      </c>
      <c r="D761" s="257" t="s">
        <v>14130</v>
      </c>
      <c r="E761" s="278" t="s">
        <v>13052</v>
      </c>
      <c r="F761" s="285">
        <v>283</v>
      </c>
      <c r="G761" s="279" t="s">
        <v>13052</v>
      </c>
    </row>
    <row r="762" spans="3:7" x14ac:dyDescent="0.2">
      <c r="C762" s="255">
        <v>46052.719444444447</v>
      </c>
      <c r="D762" s="257" t="s">
        <v>14130</v>
      </c>
      <c r="E762" s="278" t="s">
        <v>13052</v>
      </c>
      <c r="F762" s="285">
        <v>455</v>
      </c>
      <c r="G762" s="279" t="s">
        <v>13052</v>
      </c>
    </row>
    <row r="763" spans="3:7" x14ac:dyDescent="0.2">
      <c r="C763" s="255">
        <v>46052.972222222219</v>
      </c>
      <c r="D763" s="257" t="s">
        <v>14130</v>
      </c>
      <c r="E763" s="278" t="s">
        <v>13052</v>
      </c>
      <c r="F763" s="285">
        <v>147</v>
      </c>
      <c r="G763" s="279" t="s">
        <v>13052</v>
      </c>
    </row>
    <row r="764" spans="3:7" x14ac:dyDescent="0.2">
      <c r="C764" s="255">
        <v>46052.84375</v>
      </c>
      <c r="D764" s="257" t="s">
        <v>14171</v>
      </c>
      <c r="E764" s="278">
        <v>4</v>
      </c>
      <c r="F764" s="285">
        <v>213</v>
      </c>
      <c r="G764" s="279" t="s">
        <v>13052</v>
      </c>
    </row>
    <row r="765" spans="3:7" x14ac:dyDescent="0.2">
      <c r="C765" s="255">
        <v>46052</v>
      </c>
      <c r="D765" s="257" t="s">
        <v>14144</v>
      </c>
      <c r="E765" s="278">
        <v>-24</v>
      </c>
      <c r="F765" s="285">
        <v>991</v>
      </c>
      <c r="G765" s="279" t="s">
        <v>14095</v>
      </c>
    </row>
    <row r="766" spans="3:7" x14ac:dyDescent="0.2">
      <c r="C766" s="255">
        <v>46052</v>
      </c>
      <c r="D766" s="257" t="s">
        <v>14144</v>
      </c>
      <c r="E766" s="278">
        <v>-8</v>
      </c>
      <c r="F766" s="285">
        <v>306</v>
      </c>
      <c r="G766" s="279" t="s">
        <v>14095</v>
      </c>
    </row>
    <row r="767" spans="3:7" x14ac:dyDescent="0.2">
      <c r="C767" s="255">
        <v>46053.019444444442</v>
      </c>
      <c r="D767" s="257" t="s">
        <v>14150</v>
      </c>
      <c r="E767" s="278">
        <v>4</v>
      </c>
      <c r="F767" s="285">
        <v>279</v>
      </c>
      <c r="G767" s="279" t="s">
        <v>13052</v>
      </c>
    </row>
    <row r="768" spans="3:7" x14ac:dyDescent="0.2">
      <c r="C768" s="255">
        <v>46053.870138888888</v>
      </c>
      <c r="D768" s="257" t="s">
        <v>14144</v>
      </c>
      <c r="E768" s="278">
        <v>532</v>
      </c>
      <c r="F768" s="285">
        <v>20031</v>
      </c>
      <c r="G768" s="279" t="s">
        <v>13052</v>
      </c>
    </row>
    <row r="769" spans="3:7" x14ac:dyDescent="0.2">
      <c r="C769" s="255">
        <v>46053.949305555558</v>
      </c>
      <c r="D769" s="257" t="s">
        <v>14130</v>
      </c>
      <c r="E769" s="278" t="s">
        <v>13052</v>
      </c>
      <c r="F769" s="285">
        <v>209</v>
      </c>
      <c r="G769" s="279" t="s">
        <v>13052</v>
      </c>
    </row>
    <row r="770" spans="3:7" x14ac:dyDescent="0.2">
      <c r="C770" s="255">
        <v>46053.981944444444</v>
      </c>
      <c r="D770" s="257" t="s">
        <v>14130</v>
      </c>
      <c r="E770" s="278" t="s">
        <v>13052</v>
      </c>
      <c r="F770" s="285">
        <v>240</v>
      </c>
      <c r="G770" s="279" t="s">
        <v>13052</v>
      </c>
    </row>
    <row r="771" spans="3:7" x14ac:dyDescent="0.2">
      <c r="C771" s="255">
        <v>46053.522222222222</v>
      </c>
      <c r="D771" s="257" t="s">
        <v>14128</v>
      </c>
      <c r="E771" s="278" t="s">
        <v>13052</v>
      </c>
      <c r="F771" s="285">
        <v>731</v>
      </c>
      <c r="G771" s="279" t="s">
        <v>13052</v>
      </c>
    </row>
    <row r="772" spans="3:7" x14ac:dyDescent="0.2">
      <c r="C772" s="255">
        <v>46054.988194444442</v>
      </c>
      <c r="D772" s="257" t="s">
        <v>14141</v>
      </c>
      <c r="E772" s="278">
        <v>532</v>
      </c>
      <c r="F772" s="285">
        <v>20018</v>
      </c>
      <c r="G772" s="279" t="s">
        <v>13052</v>
      </c>
    </row>
    <row r="773" spans="3:7" x14ac:dyDescent="0.2">
      <c r="C773" s="255">
        <v>46055.94027777778</v>
      </c>
      <c r="D773" s="257" t="s">
        <v>14179</v>
      </c>
      <c r="E773" s="278">
        <v>124</v>
      </c>
      <c r="F773" s="285">
        <v>4707</v>
      </c>
      <c r="G773" s="279" t="s">
        <v>13052</v>
      </c>
    </row>
    <row r="774" spans="3:7" x14ac:dyDescent="0.2">
      <c r="C774" s="255">
        <v>46055.964583333334</v>
      </c>
      <c r="D774" s="257" t="s">
        <v>14152</v>
      </c>
      <c r="E774" s="278">
        <v>8</v>
      </c>
      <c r="F774" s="285">
        <v>331</v>
      </c>
      <c r="G774" s="279" t="s">
        <v>13052</v>
      </c>
    </row>
    <row r="775" spans="3:7" x14ac:dyDescent="0.2">
      <c r="C775" s="255">
        <v>46055.757638888892</v>
      </c>
      <c r="D775" s="257" t="s">
        <v>14130</v>
      </c>
      <c r="E775" s="278" t="s">
        <v>13052</v>
      </c>
      <c r="F775" s="285">
        <v>162</v>
      </c>
      <c r="G775" s="279" t="s">
        <v>13052</v>
      </c>
    </row>
    <row r="776" spans="3:7" x14ac:dyDescent="0.2">
      <c r="C776" s="255">
        <v>46056</v>
      </c>
      <c r="D776" s="257" t="s">
        <v>14180</v>
      </c>
      <c r="E776" s="278" t="s">
        <v>13052</v>
      </c>
      <c r="F776" s="285">
        <v>99</v>
      </c>
      <c r="G776" s="279" t="s">
        <v>13052</v>
      </c>
    </row>
    <row r="777" spans="3:7" x14ac:dyDescent="0.2">
      <c r="C777" s="255">
        <v>46056</v>
      </c>
      <c r="D777" s="257" t="s">
        <v>14181</v>
      </c>
      <c r="E777" s="278" t="s">
        <v>13052</v>
      </c>
      <c r="F777" s="285">
        <v>17.82</v>
      </c>
      <c r="G777" s="279" t="s">
        <v>13052</v>
      </c>
    </row>
    <row r="778" spans="3:7" x14ac:dyDescent="0.2">
      <c r="C778" s="255">
        <v>46056.789583333331</v>
      </c>
      <c r="D778" s="257" t="s">
        <v>14130</v>
      </c>
      <c r="E778" s="278" t="s">
        <v>13052</v>
      </c>
      <c r="F778" s="285">
        <v>104</v>
      </c>
      <c r="G778" s="279" t="s">
        <v>13052</v>
      </c>
    </row>
    <row r="779" spans="3:7" x14ac:dyDescent="0.2">
      <c r="C779" s="255">
        <v>46056</v>
      </c>
      <c r="D779" s="257" t="s">
        <v>14141</v>
      </c>
      <c r="E779" s="278">
        <v>-532</v>
      </c>
      <c r="F779" s="285">
        <v>19995</v>
      </c>
      <c r="G779" s="279" t="s">
        <v>14095</v>
      </c>
    </row>
    <row r="780" spans="3:7" x14ac:dyDescent="0.2">
      <c r="C780" s="255">
        <v>46057.921527777777</v>
      </c>
      <c r="D780" s="257" t="s">
        <v>14144</v>
      </c>
      <c r="E780" s="278">
        <v>12</v>
      </c>
      <c r="F780" s="285">
        <v>495</v>
      </c>
      <c r="G780" s="279" t="s">
        <v>13052</v>
      </c>
    </row>
    <row r="781" spans="3:7" x14ac:dyDescent="0.2">
      <c r="C781" s="255">
        <v>46057</v>
      </c>
      <c r="D781" s="257" t="s">
        <v>14144</v>
      </c>
      <c r="E781" s="278" t="s">
        <v>13052</v>
      </c>
      <c r="F781" s="285">
        <v>49</v>
      </c>
      <c r="G781" s="279" t="s">
        <v>14095</v>
      </c>
    </row>
    <row r="782" spans="3:7" x14ac:dyDescent="0.2">
      <c r="C782" s="255">
        <v>46058.742361111108</v>
      </c>
      <c r="D782" s="257" t="s">
        <v>14130</v>
      </c>
      <c r="E782" s="278" t="s">
        <v>13052</v>
      </c>
      <c r="F782" s="285">
        <v>231</v>
      </c>
      <c r="G782" s="279" t="s">
        <v>13052</v>
      </c>
    </row>
    <row r="783" spans="3:7" x14ac:dyDescent="0.2">
      <c r="C783" s="255">
        <v>46058</v>
      </c>
      <c r="D783" s="257" t="s">
        <v>14144</v>
      </c>
      <c r="E783" s="278">
        <v>-532</v>
      </c>
      <c r="F783" s="285">
        <v>20031</v>
      </c>
      <c r="G783" s="279" t="s">
        <v>14095</v>
      </c>
    </row>
    <row r="784" spans="3:7" x14ac:dyDescent="0.2">
      <c r="C784" s="255">
        <v>46059.541666666664</v>
      </c>
      <c r="D784" s="257" t="s">
        <v>14141</v>
      </c>
      <c r="E784" s="278">
        <v>656</v>
      </c>
      <c r="F784" s="285">
        <v>24710</v>
      </c>
      <c r="G784" s="279" t="s">
        <v>13052</v>
      </c>
    </row>
    <row r="785" spans="3:7" x14ac:dyDescent="0.2">
      <c r="C785" s="255">
        <v>46059.540972222225</v>
      </c>
      <c r="D785" s="257" t="s">
        <v>14144</v>
      </c>
      <c r="E785" s="278">
        <v>140</v>
      </c>
      <c r="F785" s="285">
        <v>5288</v>
      </c>
      <c r="G785" s="279" t="s">
        <v>13052</v>
      </c>
    </row>
    <row r="786" spans="3:7" x14ac:dyDescent="0.2">
      <c r="C786" s="255">
        <v>46060.041666666664</v>
      </c>
      <c r="D786" s="257" t="s">
        <v>14157</v>
      </c>
      <c r="E786" s="278">
        <v>8</v>
      </c>
      <c r="F786" s="285">
        <v>370.8</v>
      </c>
      <c r="G786" s="279" t="s">
        <v>13052</v>
      </c>
    </row>
    <row r="787" spans="3:7" x14ac:dyDescent="0.2">
      <c r="C787" s="255">
        <v>46060.56527777778</v>
      </c>
      <c r="D787" s="257" t="s">
        <v>14150</v>
      </c>
      <c r="E787" s="278">
        <v>4</v>
      </c>
      <c r="F787" s="285">
        <v>248</v>
      </c>
      <c r="G787" s="279" t="s">
        <v>13052</v>
      </c>
    </row>
    <row r="788" spans="3:7" x14ac:dyDescent="0.2">
      <c r="C788" s="255">
        <v>46060.041666666664</v>
      </c>
      <c r="D788" s="257" t="s">
        <v>14150</v>
      </c>
      <c r="E788" s="278">
        <v>12</v>
      </c>
      <c r="F788" s="285">
        <v>528</v>
      </c>
      <c r="G788" s="279" t="s">
        <v>13052</v>
      </c>
    </row>
    <row r="789" spans="3:7" x14ac:dyDescent="0.2">
      <c r="C789" s="255">
        <v>46060.059027777781</v>
      </c>
      <c r="D789" s="257" t="s">
        <v>14152</v>
      </c>
      <c r="E789" s="278">
        <v>12</v>
      </c>
      <c r="F789" s="285">
        <v>528</v>
      </c>
      <c r="G789" s="279" t="s">
        <v>13052</v>
      </c>
    </row>
    <row r="790" spans="3:7" x14ac:dyDescent="0.2">
      <c r="C790" s="255">
        <v>46061.62777777778</v>
      </c>
      <c r="D790" s="257" t="s">
        <v>14182</v>
      </c>
      <c r="E790" s="278" t="s">
        <v>13052</v>
      </c>
      <c r="F790" s="285">
        <v>30961</v>
      </c>
      <c r="G790" s="279" t="s">
        <v>14095</v>
      </c>
    </row>
    <row r="791" spans="3:7" x14ac:dyDescent="0.2">
      <c r="C791" s="255">
        <v>46061.62777777778</v>
      </c>
      <c r="D791" s="257" t="s">
        <v>14128</v>
      </c>
      <c r="E791" s="278" t="s">
        <v>13052</v>
      </c>
      <c r="F791" s="285">
        <v>614</v>
      </c>
      <c r="G791" s="279" t="s">
        <v>13052</v>
      </c>
    </row>
    <row r="792" spans="3:7" x14ac:dyDescent="0.2">
      <c r="C792" s="255">
        <v>46062.545138888891</v>
      </c>
      <c r="D792" s="257" t="s">
        <v>14171</v>
      </c>
      <c r="E792" s="278">
        <v>12</v>
      </c>
      <c r="F792" s="285">
        <v>576</v>
      </c>
      <c r="G792" s="279" t="s">
        <v>13052</v>
      </c>
    </row>
    <row r="793" spans="3:7" x14ac:dyDescent="0.2">
      <c r="C793" s="255">
        <v>46062</v>
      </c>
      <c r="D793" s="257" t="s">
        <v>14141</v>
      </c>
      <c r="E793" s="278">
        <v>-584</v>
      </c>
      <c r="F793" s="285">
        <v>21995</v>
      </c>
      <c r="G793" s="279" t="s">
        <v>14095</v>
      </c>
    </row>
    <row r="794" spans="3:7" x14ac:dyDescent="0.2">
      <c r="C794" s="255">
        <v>46063.084027777775</v>
      </c>
      <c r="D794" s="257" t="s">
        <v>14141</v>
      </c>
      <c r="E794" s="278">
        <v>340</v>
      </c>
      <c r="F794" s="285">
        <v>12816</v>
      </c>
      <c r="G794" s="279" t="s">
        <v>13052</v>
      </c>
    </row>
    <row r="795" spans="3:7" x14ac:dyDescent="0.2">
      <c r="C795" s="255">
        <v>46064.125</v>
      </c>
      <c r="D795" s="257" t="s">
        <v>14141</v>
      </c>
      <c r="E795" s="278">
        <v>144</v>
      </c>
      <c r="F795" s="285">
        <v>5419</v>
      </c>
      <c r="G795" s="279" t="s">
        <v>13052</v>
      </c>
    </row>
    <row r="796" spans="3:7" x14ac:dyDescent="0.2">
      <c r="C796" s="255">
        <v>46064.770138888889</v>
      </c>
      <c r="D796" s="257" t="s">
        <v>14150</v>
      </c>
      <c r="E796" s="278">
        <v>16</v>
      </c>
      <c r="F796" s="285">
        <v>642</v>
      </c>
      <c r="G796" s="279" t="s">
        <v>13052</v>
      </c>
    </row>
    <row r="797" spans="3:7" x14ac:dyDescent="0.2">
      <c r="C797" s="255">
        <v>46064.770833333336</v>
      </c>
      <c r="D797" s="257" t="s">
        <v>14150</v>
      </c>
      <c r="E797" s="278">
        <v>12</v>
      </c>
      <c r="F797" s="285">
        <v>573</v>
      </c>
      <c r="G797" s="279" t="s">
        <v>13052</v>
      </c>
    </row>
    <row r="798" spans="3:7" x14ac:dyDescent="0.2">
      <c r="C798" s="255">
        <v>46064.741666666669</v>
      </c>
      <c r="D798" s="257" t="s">
        <v>14144</v>
      </c>
      <c r="E798" s="278">
        <v>8</v>
      </c>
      <c r="F798" s="285">
        <v>320</v>
      </c>
      <c r="G798" s="279" t="s">
        <v>13052</v>
      </c>
    </row>
    <row r="799" spans="3:7" x14ac:dyDescent="0.2">
      <c r="C799" s="255">
        <v>46064</v>
      </c>
      <c r="D799" s="257" t="s">
        <v>14150</v>
      </c>
      <c r="E799" s="278" t="s">
        <v>13052</v>
      </c>
      <c r="F799" s="285">
        <v>115</v>
      </c>
      <c r="G799" s="279" t="s">
        <v>14095</v>
      </c>
    </row>
    <row r="800" spans="3:7" x14ac:dyDescent="0.2">
      <c r="C800" s="255">
        <v>46065.507638888892</v>
      </c>
      <c r="D800" s="257" t="s">
        <v>14139</v>
      </c>
      <c r="E800" s="278" t="s">
        <v>13052</v>
      </c>
      <c r="F800" s="285">
        <v>319</v>
      </c>
      <c r="G800" s="279" t="s">
        <v>13052</v>
      </c>
    </row>
    <row r="801" spans="3:7" x14ac:dyDescent="0.2">
      <c r="C801" s="255">
        <v>46065</v>
      </c>
      <c r="D801" s="257" t="s">
        <v>14144</v>
      </c>
      <c r="E801" s="278">
        <v>-140</v>
      </c>
      <c r="F801" s="285">
        <v>5288</v>
      </c>
      <c r="G801" s="279" t="s">
        <v>14095</v>
      </c>
    </row>
    <row r="802" spans="3:7" x14ac:dyDescent="0.2">
      <c r="C802" s="255">
        <v>46066.984722222223</v>
      </c>
      <c r="D802" s="257" t="s">
        <v>14150</v>
      </c>
      <c r="E802" s="278" t="s">
        <v>13052</v>
      </c>
      <c r="F802" s="285">
        <v>108</v>
      </c>
      <c r="G802" s="279" t="s">
        <v>13052</v>
      </c>
    </row>
    <row r="803" spans="3:7" x14ac:dyDescent="0.2">
      <c r="C803" s="255">
        <v>46066.473611111112</v>
      </c>
      <c r="D803" s="257" t="s">
        <v>14134</v>
      </c>
      <c r="E803" s="278">
        <v>48</v>
      </c>
      <c r="F803" s="285">
        <v>1925</v>
      </c>
      <c r="G803" s="279" t="s">
        <v>13052</v>
      </c>
    </row>
    <row r="804" spans="3:7" x14ac:dyDescent="0.2">
      <c r="C804" s="255">
        <v>46067.614583333336</v>
      </c>
      <c r="D804" s="257" t="s">
        <v>14150</v>
      </c>
      <c r="E804" s="278">
        <v>4</v>
      </c>
      <c r="F804" s="285">
        <v>263</v>
      </c>
      <c r="G804" s="279" t="s">
        <v>13052</v>
      </c>
    </row>
    <row r="805" spans="3:7" x14ac:dyDescent="0.2">
      <c r="C805" s="255">
        <v>46067.479166666664</v>
      </c>
      <c r="D805" s="257" t="s">
        <v>14144</v>
      </c>
      <c r="E805" s="278">
        <v>28</v>
      </c>
      <c r="F805" s="285">
        <v>1060</v>
      </c>
      <c r="G805" s="279" t="s">
        <v>13052</v>
      </c>
    </row>
    <row r="806" spans="3:7" x14ac:dyDescent="0.2">
      <c r="C806" s="255">
        <v>46068.758333333331</v>
      </c>
      <c r="D806" s="257" t="s">
        <v>14144</v>
      </c>
      <c r="E806" s="278">
        <v>40</v>
      </c>
      <c r="F806" s="285">
        <v>1622</v>
      </c>
      <c r="G806" s="279" t="s">
        <v>13052</v>
      </c>
    </row>
    <row r="807" spans="3:7" x14ac:dyDescent="0.2">
      <c r="C807" s="255">
        <v>46068.854861111111</v>
      </c>
      <c r="D807" s="257" t="s">
        <v>14127</v>
      </c>
      <c r="E807" s="278" t="s">
        <v>13052</v>
      </c>
      <c r="F807" s="285">
        <v>904</v>
      </c>
      <c r="G807" s="279" t="s">
        <v>13052</v>
      </c>
    </row>
    <row r="808" spans="3:7" x14ac:dyDescent="0.2">
      <c r="C808" s="255">
        <v>46068</v>
      </c>
      <c r="D808" s="257" t="s">
        <v>14141</v>
      </c>
      <c r="E808" s="278">
        <v>-48</v>
      </c>
      <c r="F808" s="285">
        <v>1948</v>
      </c>
      <c r="G808" s="279" t="s">
        <v>14095</v>
      </c>
    </row>
    <row r="809" spans="3:7" x14ac:dyDescent="0.2">
      <c r="C809" s="255">
        <v>46068</v>
      </c>
      <c r="D809" s="257" t="s">
        <v>14141</v>
      </c>
      <c r="E809" s="278">
        <v>-68</v>
      </c>
      <c r="F809" s="285">
        <v>2695</v>
      </c>
      <c r="G809" s="279" t="s">
        <v>14095</v>
      </c>
    </row>
    <row r="810" spans="3:7" x14ac:dyDescent="0.2">
      <c r="C810" s="255">
        <v>46068</v>
      </c>
      <c r="D810" s="257" t="s">
        <v>14144</v>
      </c>
      <c r="E810" s="278">
        <v>-28</v>
      </c>
      <c r="F810" s="285">
        <v>1134</v>
      </c>
      <c r="G810" s="279" t="s">
        <v>14095</v>
      </c>
    </row>
    <row r="811" spans="3:7" x14ac:dyDescent="0.2">
      <c r="C811" s="255">
        <v>46069.788888888892</v>
      </c>
      <c r="D811" s="257" t="s">
        <v>14144</v>
      </c>
      <c r="E811" s="278">
        <v>8</v>
      </c>
      <c r="F811" s="285">
        <v>309</v>
      </c>
      <c r="G811" s="279" t="s">
        <v>13052</v>
      </c>
    </row>
    <row r="812" spans="3:7" x14ac:dyDescent="0.2">
      <c r="C812" s="255">
        <v>46069</v>
      </c>
      <c r="D812" s="257" t="s">
        <v>14141</v>
      </c>
      <c r="E812" s="278">
        <v>-64</v>
      </c>
      <c r="F812" s="285">
        <v>2474</v>
      </c>
      <c r="G812" s="279" t="s">
        <v>14095</v>
      </c>
    </row>
    <row r="813" spans="3:7" x14ac:dyDescent="0.2">
      <c r="C813" s="255">
        <v>46070</v>
      </c>
      <c r="D813" s="257" t="s">
        <v>14141</v>
      </c>
      <c r="E813" s="278">
        <v>-64</v>
      </c>
      <c r="F813" s="285">
        <v>2474</v>
      </c>
      <c r="G813" s="279" t="s">
        <v>14095</v>
      </c>
    </row>
    <row r="814" spans="3:7" x14ac:dyDescent="0.2">
      <c r="C814" s="255">
        <v>46070</v>
      </c>
      <c r="D814" s="257" t="s">
        <v>14141</v>
      </c>
      <c r="E814" s="278">
        <v>-64</v>
      </c>
      <c r="F814" s="285">
        <v>2449</v>
      </c>
      <c r="G814" s="279" t="s">
        <v>14095</v>
      </c>
    </row>
    <row r="815" spans="3:7" x14ac:dyDescent="0.2">
      <c r="C815" s="255">
        <v>46070</v>
      </c>
      <c r="D815" s="257" t="s">
        <v>14141</v>
      </c>
      <c r="E815" s="278">
        <v>-64</v>
      </c>
      <c r="F815" s="285">
        <v>2449</v>
      </c>
      <c r="G815" s="279" t="s">
        <v>14095</v>
      </c>
    </row>
    <row r="816" spans="3:7" x14ac:dyDescent="0.2">
      <c r="C816" s="255">
        <v>46070</v>
      </c>
      <c r="D816" s="257" t="s">
        <v>14141</v>
      </c>
      <c r="E816" s="278">
        <v>-140</v>
      </c>
      <c r="F816" s="285">
        <v>5398.29</v>
      </c>
      <c r="G816" s="279" t="s">
        <v>14095</v>
      </c>
    </row>
    <row r="817" spans="3:7" x14ac:dyDescent="0.2">
      <c r="C817" s="255">
        <v>46071.774305555555</v>
      </c>
      <c r="D817" s="257" t="s">
        <v>14160</v>
      </c>
      <c r="E817" s="278" t="s">
        <v>13052</v>
      </c>
      <c r="F817" s="285">
        <v>50</v>
      </c>
      <c r="G817" s="279" t="s">
        <v>13052</v>
      </c>
    </row>
    <row r="818" spans="3:7" x14ac:dyDescent="0.2">
      <c r="C818" s="255">
        <v>46071.806250000001</v>
      </c>
      <c r="D818" s="257" t="s">
        <v>14160</v>
      </c>
      <c r="E818" s="278">
        <v>20</v>
      </c>
      <c r="F818" s="285">
        <v>831</v>
      </c>
      <c r="G818" s="279" t="s">
        <v>13052</v>
      </c>
    </row>
    <row r="819" spans="3:7" x14ac:dyDescent="0.2">
      <c r="C819" s="255">
        <v>46072</v>
      </c>
      <c r="D819" s="257" t="s">
        <v>14183</v>
      </c>
      <c r="E819" s="278" t="s">
        <v>13052</v>
      </c>
      <c r="F819" s="285">
        <v>5579</v>
      </c>
      <c r="G819" s="279" t="s">
        <v>13052</v>
      </c>
    </row>
    <row r="820" spans="3:7" x14ac:dyDescent="0.2">
      <c r="C820" s="255">
        <v>46072</v>
      </c>
      <c r="D820" s="257" t="s">
        <v>14184</v>
      </c>
      <c r="E820" s="278" t="s">
        <v>13052</v>
      </c>
      <c r="F820" s="285">
        <v>150</v>
      </c>
      <c r="G820" s="279" t="s">
        <v>13052</v>
      </c>
    </row>
    <row r="821" spans="3:7" x14ac:dyDescent="0.2">
      <c r="C821" s="255" t="s">
        <v>14185</v>
      </c>
      <c r="D821" s="257" t="s">
        <v>14186</v>
      </c>
      <c r="F821" s="285">
        <v>27</v>
      </c>
      <c r="G821" s="279" t="s">
        <v>13052</v>
      </c>
    </row>
    <row r="822" spans="3:7" x14ac:dyDescent="0.2">
      <c r="C822" s="255" t="s">
        <v>14187</v>
      </c>
      <c r="D822" s="257" t="s">
        <v>14144</v>
      </c>
      <c r="E822" s="278">
        <v>12</v>
      </c>
      <c r="F822" s="285">
        <v>586</v>
      </c>
      <c r="G822" s="279" t="s">
        <v>13052</v>
      </c>
    </row>
    <row r="823" spans="3:7" x14ac:dyDescent="0.2">
      <c r="C823" s="255" t="s">
        <v>14188</v>
      </c>
      <c r="D823" s="257" t="s">
        <v>14130</v>
      </c>
      <c r="F823" s="285">
        <v>157</v>
      </c>
      <c r="G823" s="279" t="s">
        <v>13052</v>
      </c>
    </row>
    <row r="824" spans="3:7" x14ac:dyDescent="0.2">
      <c r="C824" s="255" t="s">
        <v>14189</v>
      </c>
      <c r="D824" s="257" t="s">
        <v>14134</v>
      </c>
      <c r="F824" s="285">
        <v>91</v>
      </c>
      <c r="G824" s="279" t="s">
        <v>13052</v>
      </c>
    </row>
    <row r="825" spans="3:7" x14ac:dyDescent="0.2">
      <c r="C825" s="255" t="s">
        <v>14190</v>
      </c>
      <c r="D825" s="257" t="s">
        <v>14130</v>
      </c>
      <c r="F825" s="285">
        <v>177</v>
      </c>
      <c r="G825" s="279" t="s">
        <v>13052</v>
      </c>
    </row>
    <row r="826" spans="3:7" x14ac:dyDescent="0.2">
      <c r="C826" s="255" t="s">
        <v>14191</v>
      </c>
      <c r="D826" s="257" t="s">
        <v>14150</v>
      </c>
      <c r="E826" s="278">
        <v>12</v>
      </c>
      <c r="F826" s="285">
        <v>572</v>
      </c>
      <c r="G826" s="279" t="s">
        <v>13052</v>
      </c>
    </row>
    <row r="827" spans="3:7" x14ac:dyDescent="0.2">
      <c r="C827" s="255" t="s">
        <v>14192</v>
      </c>
      <c r="D827" s="257" t="s">
        <v>14135</v>
      </c>
      <c r="E827" s="278">
        <v>136</v>
      </c>
      <c r="F827" s="285">
        <v>5136</v>
      </c>
      <c r="G827" s="279" t="s">
        <v>13052</v>
      </c>
    </row>
    <row r="828" spans="3:7" x14ac:dyDescent="0.2">
      <c r="C828" s="255" t="s">
        <v>14193</v>
      </c>
      <c r="D828" s="257" t="s">
        <v>14144</v>
      </c>
      <c r="E828" s="278">
        <v>8</v>
      </c>
      <c r="F828" s="285">
        <v>350</v>
      </c>
      <c r="G828" s="279" t="s">
        <v>13052</v>
      </c>
    </row>
    <row r="829" spans="3:7" x14ac:dyDescent="0.2">
      <c r="C829" s="255" t="s">
        <v>14194</v>
      </c>
      <c r="D829" s="257" t="s">
        <v>14195</v>
      </c>
      <c r="F829" s="285">
        <v>338</v>
      </c>
      <c r="G829" s="279" t="s">
        <v>13052</v>
      </c>
    </row>
    <row r="830" spans="3:7" x14ac:dyDescent="0.2">
      <c r="C830" s="255" t="s">
        <v>14196</v>
      </c>
      <c r="D830" s="257" t="s">
        <v>14141</v>
      </c>
      <c r="E830" s="278">
        <v>24</v>
      </c>
      <c r="F830" s="285">
        <v>999</v>
      </c>
      <c r="G830" s="279" t="s">
        <v>14095</v>
      </c>
    </row>
    <row r="831" spans="3:7" x14ac:dyDescent="0.2">
      <c r="C831" s="255" t="s">
        <v>14197</v>
      </c>
      <c r="D831" s="257" t="s">
        <v>14157</v>
      </c>
      <c r="E831" s="278">
        <v>4</v>
      </c>
      <c r="F831" s="285">
        <v>252.25</v>
      </c>
      <c r="G831" s="279" t="s">
        <v>13052</v>
      </c>
    </row>
    <row r="832" spans="3:7" x14ac:dyDescent="0.2">
      <c r="C832" s="255" t="s">
        <v>14198</v>
      </c>
      <c r="D832" s="257" t="s">
        <v>14199</v>
      </c>
      <c r="F832" s="285">
        <v>2</v>
      </c>
      <c r="G832" s="279" t="s">
        <v>13052</v>
      </c>
    </row>
    <row r="833" spans="3:7" x14ac:dyDescent="0.2">
      <c r="C833" s="255" t="s">
        <v>14200</v>
      </c>
      <c r="D833" s="257" t="s">
        <v>14199</v>
      </c>
      <c r="F833" s="285">
        <v>2</v>
      </c>
      <c r="G833" s="279" t="s">
        <v>14095</v>
      </c>
    </row>
    <row r="834" spans="3:7" x14ac:dyDescent="0.2">
      <c r="C834" s="255" t="s">
        <v>14201</v>
      </c>
      <c r="D834" s="257" t="s">
        <v>14141</v>
      </c>
      <c r="E834" s="278">
        <v>2888</v>
      </c>
      <c r="F834" s="285">
        <v>108409</v>
      </c>
      <c r="G834" s="279" t="s">
        <v>13052</v>
      </c>
    </row>
    <row r="835" spans="3:7" x14ac:dyDescent="0.2">
      <c r="C835" s="255" t="s">
        <v>14202</v>
      </c>
      <c r="D835" s="257" t="s">
        <v>14150</v>
      </c>
      <c r="E835" s="278">
        <v>8</v>
      </c>
      <c r="F835" s="285">
        <v>336</v>
      </c>
      <c r="G835" s="279" t="s">
        <v>13052</v>
      </c>
    </row>
    <row r="836" spans="3:7" x14ac:dyDescent="0.2">
      <c r="C836" s="255" t="s">
        <v>14203</v>
      </c>
      <c r="D836" s="257" t="s">
        <v>14130</v>
      </c>
      <c r="F836" s="285">
        <v>381</v>
      </c>
      <c r="G836" s="279" t="s">
        <v>13052</v>
      </c>
    </row>
    <row r="837" spans="3:7" x14ac:dyDescent="0.2">
      <c r="C837" s="255" t="s">
        <v>14204</v>
      </c>
      <c r="D837" s="257" t="s">
        <v>14141</v>
      </c>
      <c r="E837" s="278">
        <v>1328</v>
      </c>
      <c r="F837" s="285">
        <v>49945</v>
      </c>
      <c r="G837" s="279" t="s">
        <v>14095</v>
      </c>
    </row>
    <row r="838" spans="3:7" x14ac:dyDescent="0.2">
      <c r="C838" s="255" t="s">
        <v>14204</v>
      </c>
      <c r="D838" s="257" t="s">
        <v>14135</v>
      </c>
      <c r="E838" s="278">
        <v>20</v>
      </c>
      <c r="F838" s="285">
        <v>784</v>
      </c>
      <c r="G838" s="279" t="s">
        <v>14095</v>
      </c>
    </row>
    <row r="839" spans="3:7" x14ac:dyDescent="0.2">
      <c r="C839" s="255" t="s">
        <v>14205</v>
      </c>
      <c r="D839" s="257" t="s">
        <v>14150</v>
      </c>
      <c r="E839" s="278">
        <v>8</v>
      </c>
      <c r="F839" s="285">
        <v>336</v>
      </c>
      <c r="G839" s="279" t="s">
        <v>13052</v>
      </c>
    </row>
    <row r="840" spans="3:7" x14ac:dyDescent="0.2">
      <c r="C840" s="255" t="s">
        <v>14206</v>
      </c>
      <c r="D840" s="257" t="s">
        <v>14160</v>
      </c>
      <c r="E840" s="278">
        <v>64</v>
      </c>
      <c r="F840" s="285">
        <v>2508</v>
      </c>
      <c r="G840" s="279" t="s">
        <v>13052</v>
      </c>
    </row>
    <row r="841" spans="3:7" x14ac:dyDescent="0.2">
      <c r="C841" s="255" t="s">
        <v>14207</v>
      </c>
      <c r="D841" s="257" t="s">
        <v>14141</v>
      </c>
      <c r="E841" s="278">
        <v>532</v>
      </c>
      <c r="F841" s="285">
        <v>19995</v>
      </c>
      <c r="G841" s="279" t="s">
        <v>14095</v>
      </c>
    </row>
    <row r="842" spans="3:7" x14ac:dyDescent="0.2">
      <c r="C842" s="255" t="s">
        <v>14207</v>
      </c>
      <c r="D842" s="257" t="s">
        <v>14135</v>
      </c>
      <c r="E842" s="278">
        <v>8</v>
      </c>
      <c r="F842" s="285">
        <v>389</v>
      </c>
      <c r="G842" s="279" t="s">
        <v>14095</v>
      </c>
    </row>
    <row r="843" spans="3:7" x14ac:dyDescent="0.2">
      <c r="C843" s="255" t="s">
        <v>14207</v>
      </c>
      <c r="D843" s="257" t="s">
        <v>14135</v>
      </c>
      <c r="F843" s="285">
        <v>98</v>
      </c>
      <c r="G843" s="279" t="s">
        <v>14095</v>
      </c>
    </row>
    <row r="844" spans="3:7" x14ac:dyDescent="0.2">
      <c r="C844" s="255" t="s">
        <v>14207</v>
      </c>
      <c r="D844" s="257" t="s">
        <v>14135</v>
      </c>
      <c r="F844" s="285">
        <v>131</v>
      </c>
      <c r="G844" s="279" t="s">
        <v>14095</v>
      </c>
    </row>
    <row r="845" spans="3:7" x14ac:dyDescent="0.2">
      <c r="C845" s="255" t="s">
        <v>14207</v>
      </c>
      <c r="D845" s="257" t="s">
        <v>14135</v>
      </c>
      <c r="E845" s="278">
        <v>4</v>
      </c>
      <c r="F845" s="285">
        <v>152</v>
      </c>
      <c r="G845" s="279" t="s">
        <v>14095</v>
      </c>
    </row>
    <row r="846" spans="3:7" x14ac:dyDescent="0.2">
      <c r="C846" s="255" t="s">
        <v>14208</v>
      </c>
      <c r="D846" s="257" t="s">
        <v>14132</v>
      </c>
      <c r="F846" s="285">
        <v>1060.82</v>
      </c>
      <c r="G846" s="279" t="s">
        <v>13052</v>
      </c>
    </row>
    <row r="847" spans="3:7" x14ac:dyDescent="0.2">
      <c r="C847" s="255" t="s">
        <v>14209</v>
      </c>
      <c r="D847" s="257" t="s">
        <v>14128</v>
      </c>
      <c r="F847" s="285">
        <v>271</v>
      </c>
      <c r="G847" s="279" t="s">
        <v>13052</v>
      </c>
    </row>
    <row r="848" spans="3:7" x14ac:dyDescent="0.2">
      <c r="C848" s="255" t="s">
        <v>14210</v>
      </c>
      <c r="D848" s="257" t="s">
        <v>14141</v>
      </c>
      <c r="E848" s="278">
        <v>1020</v>
      </c>
      <c r="F848" s="285">
        <v>38396</v>
      </c>
      <c r="G848" s="279" t="s">
        <v>14095</v>
      </c>
    </row>
    <row r="849" spans="3:7" x14ac:dyDescent="0.2">
      <c r="C849" s="255" t="s">
        <v>14210</v>
      </c>
      <c r="D849" s="257" t="s">
        <v>14135</v>
      </c>
      <c r="E849" s="278">
        <v>80</v>
      </c>
      <c r="F849" s="285">
        <v>3000</v>
      </c>
      <c r="G849" s="279" t="s">
        <v>14095</v>
      </c>
    </row>
    <row r="850" spans="3:7" x14ac:dyDescent="0.2">
      <c r="C850" s="255" t="s">
        <v>14210</v>
      </c>
      <c r="D850" s="257" t="s">
        <v>14135</v>
      </c>
      <c r="E850" s="278">
        <v>8</v>
      </c>
      <c r="F850" s="285">
        <v>394</v>
      </c>
      <c r="G850" s="279" t="s">
        <v>14095</v>
      </c>
    </row>
    <row r="851" spans="3:7" x14ac:dyDescent="0.2">
      <c r="C851" s="255" t="s">
        <v>14210</v>
      </c>
      <c r="D851" s="257" t="s">
        <v>14135</v>
      </c>
      <c r="E851" s="278">
        <v>4</v>
      </c>
      <c r="F851" s="285">
        <v>188</v>
      </c>
      <c r="G851" s="279" t="s">
        <v>14095</v>
      </c>
    </row>
    <row r="852" spans="3:7" x14ac:dyDescent="0.2">
      <c r="C852" s="255" t="s">
        <v>14211</v>
      </c>
      <c r="D852" s="257" t="s">
        <v>14130</v>
      </c>
      <c r="F852" s="285">
        <v>366</v>
      </c>
      <c r="G852" s="279" t="s">
        <v>13052</v>
      </c>
    </row>
    <row r="853" spans="3:7" x14ac:dyDescent="0.2">
      <c r="C853" s="255" t="s">
        <v>14212</v>
      </c>
      <c r="D853" s="257" t="s">
        <v>14213</v>
      </c>
      <c r="F853" s="285">
        <v>2</v>
      </c>
      <c r="G853" s="279" t="s">
        <v>13052</v>
      </c>
    </row>
    <row r="854" spans="3:7" x14ac:dyDescent="0.2">
      <c r="C854" s="255" t="s">
        <v>14214</v>
      </c>
      <c r="D854" s="257" t="s">
        <v>14213</v>
      </c>
      <c r="F854" s="285">
        <v>2</v>
      </c>
      <c r="G854" s="279" t="s">
        <v>14095</v>
      </c>
    </row>
    <row r="855" spans="3:7" x14ac:dyDescent="0.2">
      <c r="C855" s="255" t="s">
        <v>14215</v>
      </c>
      <c r="D855" s="257" t="s">
        <v>14149</v>
      </c>
      <c r="E855" s="278">
        <v>8</v>
      </c>
      <c r="F855" s="285">
        <v>413.84</v>
      </c>
      <c r="G855" s="279" t="s">
        <v>13052</v>
      </c>
    </row>
    <row r="856" spans="3:7" x14ac:dyDescent="0.2">
      <c r="C856" s="255" t="s">
        <v>14216</v>
      </c>
      <c r="D856" s="257" t="s">
        <v>14144</v>
      </c>
      <c r="E856" s="278">
        <v>692</v>
      </c>
      <c r="F856" s="285">
        <v>25975</v>
      </c>
      <c r="G856" s="279" t="s">
        <v>13052</v>
      </c>
    </row>
    <row r="857" spans="3:7" x14ac:dyDescent="0.2">
      <c r="C857" s="255" t="s">
        <v>14217</v>
      </c>
      <c r="D857" s="257" t="s">
        <v>14218</v>
      </c>
      <c r="F857" s="285">
        <v>29434</v>
      </c>
      <c r="G857" s="279" t="s">
        <v>14095</v>
      </c>
    </row>
    <row r="858" spans="3:7" x14ac:dyDescent="0.2">
      <c r="C858" s="255" t="s">
        <v>14219</v>
      </c>
      <c r="D858" s="257" t="s">
        <v>14128</v>
      </c>
      <c r="F858" s="285">
        <v>297</v>
      </c>
      <c r="G858" s="279" t="s">
        <v>13052</v>
      </c>
    </row>
    <row r="859" spans="3:7" x14ac:dyDescent="0.2">
      <c r="C859" s="255" t="s">
        <v>14220</v>
      </c>
      <c r="D859" s="257" t="s">
        <v>14128</v>
      </c>
      <c r="F859" s="285">
        <v>58</v>
      </c>
      <c r="G859" s="279" t="s">
        <v>14095</v>
      </c>
    </row>
    <row r="860" spans="3:7" x14ac:dyDescent="0.2">
      <c r="C860" s="255" t="s">
        <v>14221</v>
      </c>
      <c r="D860" s="257" t="s">
        <v>14150</v>
      </c>
      <c r="E860" s="278">
        <v>4</v>
      </c>
      <c r="F860" s="285">
        <v>297</v>
      </c>
      <c r="G860" s="279" t="s">
        <v>13052</v>
      </c>
    </row>
    <row r="861" spans="3:7" x14ac:dyDescent="0.2">
      <c r="C861" s="255" t="s">
        <v>14222</v>
      </c>
      <c r="D861" s="257" t="s">
        <v>14144</v>
      </c>
      <c r="E861" s="278">
        <v>4</v>
      </c>
      <c r="F861" s="285">
        <v>241</v>
      </c>
      <c r="G861" s="279" t="s">
        <v>13052</v>
      </c>
    </row>
    <row r="862" spans="3:7" x14ac:dyDescent="0.2">
      <c r="C862" s="255" t="s">
        <v>14223</v>
      </c>
      <c r="D862" s="257" t="s">
        <v>14130</v>
      </c>
      <c r="F862" s="285">
        <v>390</v>
      </c>
      <c r="G862" s="279" t="s">
        <v>13052</v>
      </c>
    </row>
    <row r="863" spans="3:7" x14ac:dyDescent="0.2">
      <c r="C863" s="255" t="s">
        <v>14224</v>
      </c>
      <c r="D863" s="257" t="s">
        <v>14157</v>
      </c>
      <c r="E863" s="278">
        <v>8</v>
      </c>
      <c r="F863" s="285">
        <v>335.45</v>
      </c>
      <c r="G863" s="279" t="s">
        <v>13052</v>
      </c>
    </row>
    <row r="864" spans="3:7" x14ac:dyDescent="0.2">
      <c r="C864" s="255" t="s">
        <v>14225</v>
      </c>
      <c r="D864" s="257" t="s">
        <v>14150</v>
      </c>
      <c r="E864" s="278">
        <v>8</v>
      </c>
      <c r="F864" s="285">
        <v>425</v>
      </c>
      <c r="G864" s="279" t="s">
        <v>13052</v>
      </c>
    </row>
    <row r="865" spans="3:7" x14ac:dyDescent="0.2">
      <c r="C865" s="255" t="s">
        <v>14226</v>
      </c>
      <c r="D865" s="257" t="s">
        <v>14150</v>
      </c>
      <c r="E865" s="278">
        <v>8</v>
      </c>
      <c r="F865" s="285">
        <v>425</v>
      </c>
      <c r="G865" s="279" t="s">
        <v>13052</v>
      </c>
    </row>
    <row r="866" spans="3:7" x14ac:dyDescent="0.2">
      <c r="C866" s="255" t="s">
        <v>14227</v>
      </c>
      <c r="D866" s="257" t="s">
        <v>14150</v>
      </c>
      <c r="E866" s="278">
        <v>8</v>
      </c>
      <c r="F866" s="285">
        <v>425</v>
      </c>
      <c r="G866" s="279" t="s">
        <v>14095</v>
      </c>
    </row>
    <row r="867" spans="3:7" x14ac:dyDescent="0.2">
      <c r="C867" s="255" t="s">
        <v>14227</v>
      </c>
      <c r="D867" s="257" t="s">
        <v>14157</v>
      </c>
      <c r="E867" s="278">
        <v>8</v>
      </c>
      <c r="F867" s="285">
        <v>335.45</v>
      </c>
      <c r="G867" s="279" t="s">
        <v>13052</v>
      </c>
    </row>
    <row r="868" spans="3:7" x14ac:dyDescent="0.2">
      <c r="C868" s="255" t="s">
        <v>14227</v>
      </c>
      <c r="D868" s="257" t="s">
        <v>14150</v>
      </c>
      <c r="E868" s="278">
        <v>8</v>
      </c>
      <c r="F868" s="285">
        <v>425</v>
      </c>
      <c r="G868" s="279" t="s">
        <v>13052</v>
      </c>
    </row>
    <row r="869" spans="3:7" x14ac:dyDescent="0.2">
      <c r="C869" s="255" t="s">
        <v>14227</v>
      </c>
      <c r="D869" s="257" t="s">
        <v>14150</v>
      </c>
      <c r="E869" s="278">
        <v>8</v>
      </c>
      <c r="F869" s="285">
        <v>425</v>
      </c>
      <c r="G869" s="279" t="s">
        <v>13052</v>
      </c>
    </row>
    <row r="870" spans="3:7" x14ac:dyDescent="0.2">
      <c r="C870" s="255" t="s">
        <v>14227</v>
      </c>
      <c r="D870" s="257" t="s">
        <v>14150</v>
      </c>
      <c r="E870" s="278">
        <v>8</v>
      </c>
      <c r="F870" s="285">
        <v>425</v>
      </c>
      <c r="G870" s="279" t="s">
        <v>14095</v>
      </c>
    </row>
    <row r="871" spans="3:7" x14ac:dyDescent="0.2">
      <c r="C871" s="255" t="s">
        <v>14227</v>
      </c>
      <c r="D871" s="257" t="s">
        <v>14150</v>
      </c>
      <c r="E871" s="278">
        <v>8</v>
      </c>
      <c r="F871" s="285">
        <v>425</v>
      </c>
      <c r="G871" s="279" t="s">
        <v>13052</v>
      </c>
    </row>
    <row r="872" spans="3:7" x14ac:dyDescent="0.2">
      <c r="C872" s="255" t="s">
        <v>14227</v>
      </c>
      <c r="D872" s="257" t="s">
        <v>14157</v>
      </c>
      <c r="E872" s="278">
        <v>8</v>
      </c>
      <c r="F872" s="285">
        <v>335.45</v>
      </c>
      <c r="G872" s="279" t="s">
        <v>14095</v>
      </c>
    </row>
    <row r="873" spans="3:7" x14ac:dyDescent="0.2">
      <c r="C873" s="255" t="s">
        <v>14227</v>
      </c>
      <c r="D873" s="257" t="s">
        <v>14150</v>
      </c>
      <c r="E873" s="278">
        <v>8</v>
      </c>
      <c r="F873" s="285">
        <v>425</v>
      </c>
      <c r="G873" s="279" t="s">
        <v>14095</v>
      </c>
    </row>
    <row r="874" spans="3:7" x14ac:dyDescent="0.2">
      <c r="C874" s="255" t="s">
        <v>14227</v>
      </c>
      <c r="D874" s="257" t="s">
        <v>14150</v>
      </c>
      <c r="E874" s="278">
        <v>8</v>
      </c>
      <c r="F874" s="285">
        <v>425</v>
      </c>
      <c r="G874" s="279" t="s">
        <v>14095</v>
      </c>
    </row>
    <row r="875" spans="3:7" x14ac:dyDescent="0.2">
      <c r="C875" s="255" t="s">
        <v>14228</v>
      </c>
      <c r="D875" s="257" t="s">
        <v>14157</v>
      </c>
      <c r="E875" s="278">
        <v>4</v>
      </c>
      <c r="F875" s="285">
        <v>178.1</v>
      </c>
      <c r="G875" s="279" t="s">
        <v>13052</v>
      </c>
    </row>
    <row r="876" spans="3:7" x14ac:dyDescent="0.2">
      <c r="C876" s="255" t="s">
        <v>14229</v>
      </c>
      <c r="D876" s="257" t="s">
        <v>14144</v>
      </c>
      <c r="E876" s="278">
        <v>12</v>
      </c>
      <c r="F876" s="285">
        <v>554</v>
      </c>
      <c r="G876" s="279" t="s">
        <v>13052</v>
      </c>
    </row>
    <row r="877" spans="3:7" x14ac:dyDescent="0.2">
      <c r="C877" s="255" t="s">
        <v>14230</v>
      </c>
      <c r="D877" s="257" t="s">
        <v>14130</v>
      </c>
      <c r="F877" s="285">
        <v>209</v>
      </c>
      <c r="G877" s="279" t="s">
        <v>13052</v>
      </c>
    </row>
    <row r="878" spans="3:7" x14ac:dyDescent="0.2">
      <c r="C878" s="255" t="s">
        <v>14231</v>
      </c>
      <c r="D878" s="257" t="s">
        <v>14150</v>
      </c>
      <c r="E878" s="278">
        <v>8</v>
      </c>
      <c r="F878" s="285">
        <v>331</v>
      </c>
      <c r="G878" s="279" t="s">
        <v>13052</v>
      </c>
    </row>
    <row r="879" spans="3:7" x14ac:dyDescent="0.2">
      <c r="C879" s="255" t="s">
        <v>14232</v>
      </c>
      <c r="D879" s="257" t="s">
        <v>14233</v>
      </c>
      <c r="F879" s="285">
        <v>5653</v>
      </c>
      <c r="G879" s="279" t="s">
        <v>13052</v>
      </c>
    </row>
    <row r="880" spans="3:7" x14ac:dyDescent="0.2">
      <c r="C880" s="255" t="s">
        <v>14232</v>
      </c>
      <c r="D880" s="257" t="s">
        <v>14234</v>
      </c>
      <c r="F880" s="285">
        <v>75</v>
      </c>
      <c r="G880" s="279" t="s">
        <v>13052</v>
      </c>
    </row>
    <row r="881" spans="3:7" x14ac:dyDescent="0.2">
      <c r="C881" s="255" t="s">
        <v>14235</v>
      </c>
      <c r="D881" s="257" t="s">
        <v>14150</v>
      </c>
      <c r="E881" s="278">
        <v>8</v>
      </c>
      <c r="F881" s="285">
        <v>424</v>
      </c>
      <c r="G881" s="279" t="s">
        <v>13052</v>
      </c>
    </row>
    <row r="882" spans="3:7" x14ac:dyDescent="0.2">
      <c r="C882" s="255" t="s">
        <v>14236</v>
      </c>
      <c r="D882" s="257" t="s">
        <v>14150</v>
      </c>
      <c r="E882" s="278">
        <v>4</v>
      </c>
      <c r="F882" s="285">
        <v>216</v>
      </c>
      <c r="G882" s="279" t="s">
        <v>13052</v>
      </c>
    </row>
    <row r="883" spans="3:7" x14ac:dyDescent="0.2">
      <c r="C883" s="255" t="s">
        <v>14232</v>
      </c>
      <c r="D883" s="257" t="s">
        <v>14237</v>
      </c>
      <c r="F883" s="285">
        <v>13.5</v>
      </c>
      <c r="G883" s="279" t="s">
        <v>13052</v>
      </c>
    </row>
    <row r="884" spans="3:7" x14ac:dyDescent="0.2">
      <c r="C884" s="255" t="s">
        <v>14238</v>
      </c>
      <c r="D884" s="257" t="s">
        <v>14150</v>
      </c>
      <c r="E884" s="278">
        <v>4</v>
      </c>
      <c r="F884" s="285">
        <v>168</v>
      </c>
      <c r="G884" s="279" t="s">
        <v>13052</v>
      </c>
    </row>
    <row r="885" spans="3:7" x14ac:dyDescent="0.2">
      <c r="C885" s="255" t="s">
        <v>14239</v>
      </c>
      <c r="D885" s="257" t="s">
        <v>14164</v>
      </c>
      <c r="E885" s="278">
        <v>36</v>
      </c>
      <c r="F885" s="285">
        <v>1428</v>
      </c>
      <c r="G885" s="279" t="s">
        <v>13052</v>
      </c>
    </row>
    <row r="886" spans="3:7" x14ac:dyDescent="0.2">
      <c r="C886" s="255" t="s">
        <v>14240</v>
      </c>
      <c r="D886" s="257" t="s">
        <v>14171</v>
      </c>
      <c r="E886" s="278">
        <v>16</v>
      </c>
      <c r="F886" s="285">
        <v>608</v>
      </c>
      <c r="G886" s="279" t="s">
        <v>13052</v>
      </c>
    </row>
    <row r="887" spans="3:7" x14ac:dyDescent="0.2">
      <c r="C887" s="255" t="s">
        <v>14241</v>
      </c>
      <c r="D887" s="257" t="s">
        <v>14171</v>
      </c>
      <c r="F887" s="285">
        <v>135</v>
      </c>
      <c r="G887" s="279" t="s">
        <v>14095</v>
      </c>
    </row>
    <row r="888" spans="3:7" x14ac:dyDescent="0.2">
      <c r="C888" s="255" t="s">
        <v>14242</v>
      </c>
      <c r="D888" s="257" t="s">
        <v>14150</v>
      </c>
      <c r="E888" s="278">
        <v>4</v>
      </c>
      <c r="F888" s="285">
        <v>232</v>
      </c>
      <c r="G888" s="279" t="s">
        <v>13052</v>
      </c>
    </row>
    <row r="889" spans="3:7" x14ac:dyDescent="0.2">
      <c r="C889" s="255" t="s">
        <v>14243</v>
      </c>
      <c r="D889" s="257" t="s">
        <v>14150</v>
      </c>
      <c r="F889" s="285">
        <v>144</v>
      </c>
      <c r="G889" s="279" t="s">
        <v>13052</v>
      </c>
    </row>
    <row r="890" spans="3:7" x14ac:dyDescent="0.2">
      <c r="C890" s="255" t="s">
        <v>14244</v>
      </c>
      <c r="D890" s="257" t="s">
        <v>14150</v>
      </c>
      <c r="E890" s="278">
        <v>16</v>
      </c>
      <c r="F890" s="285">
        <v>739</v>
      </c>
      <c r="G890" s="279" t="s">
        <v>13052</v>
      </c>
    </row>
    <row r="891" spans="3:7" x14ac:dyDescent="0.2">
      <c r="C891" s="255" t="s">
        <v>14245</v>
      </c>
      <c r="D891" s="257" t="s">
        <v>14171</v>
      </c>
      <c r="E891" s="278">
        <v>8</v>
      </c>
      <c r="F891" s="285">
        <v>410</v>
      </c>
      <c r="G891" s="279" t="s">
        <v>13052</v>
      </c>
    </row>
    <row r="892" spans="3:7" x14ac:dyDescent="0.2">
      <c r="C892" s="255" t="s">
        <v>14246</v>
      </c>
      <c r="D892" s="257" t="s">
        <v>14247</v>
      </c>
      <c r="E892" s="278">
        <v>36</v>
      </c>
      <c r="F892" s="285">
        <v>1350</v>
      </c>
      <c r="G892" s="279" t="s">
        <v>13052</v>
      </c>
    </row>
    <row r="893" spans="3:7" x14ac:dyDescent="0.2">
      <c r="C893" s="255" t="s">
        <v>14248</v>
      </c>
      <c r="D893" s="257" t="s">
        <v>14150</v>
      </c>
      <c r="E893" s="278">
        <v>8</v>
      </c>
      <c r="F893" s="285">
        <v>329</v>
      </c>
      <c r="G893" s="279" t="s">
        <v>13052</v>
      </c>
    </row>
    <row r="894" spans="3:7" x14ac:dyDescent="0.2">
      <c r="C894" s="255" t="s">
        <v>14249</v>
      </c>
      <c r="D894" s="257" t="s">
        <v>14250</v>
      </c>
      <c r="F894" s="285">
        <v>42200</v>
      </c>
      <c r="G894" s="279" t="s">
        <v>14095</v>
      </c>
    </row>
    <row r="895" spans="3:7" x14ac:dyDescent="0.2">
      <c r="C895" s="255" t="s">
        <v>14251</v>
      </c>
      <c r="D895" s="257" t="s">
        <v>14252</v>
      </c>
      <c r="F895" s="285">
        <v>378</v>
      </c>
      <c r="G895" s="279" t="s">
        <v>13052</v>
      </c>
    </row>
    <row r="896" spans="3:7" x14ac:dyDescent="0.2">
      <c r="C896" s="255" t="s">
        <v>14253</v>
      </c>
      <c r="D896" s="257" t="s">
        <v>14254</v>
      </c>
      <c r="F896" s="285">
        <v>237</v>
      </c>
      <c r="G896" s="279" t="s">
        <v>13052</v>
      </c>
    </row>
    <row r="897" spans="3:7" x14ac:dyDescent="0.2">
      <c r="C897" s="255" t="s">
        <v>14255</v>
      </c>
      <c r="D897" s="257" t="s">
        <v>14150</v>
      </c>
      <c r="E897" s="278">
        <v>4</v>
      </c>
      <c r="F897" s="285">
        <v>159</v>
      </c>
      <c r="G897" s="279" t="s">
        <v>13052</v>
      </c>
    </row>
    <row r="898" spans="3:7" x14ac:dyDescent="0.2">
      <c r="C898" s="255" t="s">
        <v>14256</v>
      </c>
      <c r="D898" s="257" t="s">
        <v>14254</v>
      </c>
      <c r="F898" s="285">
        <v>598</v>
      </c>
      <c r="G898" s="279" t="s">
        <v>13052</v>
      </c>
    </row>
    <row r="899" spans="3:7" x14ac:dyDescent="0.2">
      <c r="C899" s="255" t="s">
        <v>14257</v>
      </c>
      <c r="D899" s="257" t="s">
        <v>14150</v>
      </c>
      <c r="E899" s="278">
        <v>8</v>
      </c>
      <c r="F899" s="285">
        <v>365</v>
      </c>
      <c r="G899" s="279" t="s">
        <v>13052</v>
      </c>
    </row>
    <row r="900" spans="3:7" x14ac:dyDescent="0.2">
      <c r="C900" s="255" t="s">
        <v>14258</v>
      </c>
      <c r="D900" s="257" t="s">
        <v>14252</v>
      </c>
      <c r="F900" s="285">
        <v>236</v>
      </c>
      <c r="G900" s="279" t="s">
        <v>13052</v>
      </c>
    </row>
    <row r="901" spans="3:7" x14ac:dyDescent="0.2">
      <c r="C901" s="255" t="s">
        <v>14259</v>
      </c>
      <c r="D901" s="257" t="s">
        <v>14150</v>
      </c>
      <c r="E901" s="278">
        <v>8</v>
      </c>
      <c r="F901" s="285">
        <v>317</v>
      </c>
      <c r="G901" s="279" t="s">
        <v>13052</v>
      </c>
    </row>
    <row r="902" spans="3:7" x14ac:dyDescent="0.2">
      <c r="C902" s="255" t="s">
        <v>14260</v>
      </c>
      <c r="D902" s="257" t="s">
        <v>14254</v>
      </c>
      <c r="F902" s="285">
        <v>639</v>
      </c>
      <c r="G902" s="279" t="s">
        <v>13052</v>
      </c>
    </row>
    <row r="903" spans="3:7" x14ac:dyDescent="0.2">
      <c r="F903" s="285"/>
    </row>
    <row r="904" spans="3:7" x14ac:dyDescent="0.2">
      <c r="F904" s="285"/>
    </row>
    <row r="905" spans="3:7" x14ac:dyDescent="0.2">
      <c r="F905" s="285"/>
    </row>
    <row r="906" spans="3:7" x14ac:dyDescent="0.2">
      <c r="F906" s="285"/>
    </row>
    <row r="907" spans="3:7" x14ac:dyDescent="0.2">
      <c r="F907" s="285"/>
    </row>
    <row r="908" spans="3:7" x14ac:dyDescent="0.2">
      <c r="F908" s="285"/>
    </row>
    <row r="5442" spans="3:4" ht="18" x14ac:dyDescent="0.2">
      <c r="C5442" s="261"/>
      <c r="D5442" s="26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19CC-5F86-C34F-AE37-7EBB1A874387}">
  <dimension ref="C1:R5443"/>
  <sheetViews>
    <sheetView showGridLines="0" workbookViewId="0">
      <selection activeCell="D34" sqref="D34"/>
    </sheetView>
  </sheetViews>
  <sheetFormatPr baseColWidth="10" defaultRowHeight="16" x14ac:dyDescent="0.2"/>
  <cols>
    <col min="1" max="2" width="1" style="256" customWidth="1"/>
    <col min="3" max="3" width="27.6640625" style="255" bestFit="1" customWidth="1"/>
    <col min="4" max="4" width="69.6640625" style="257" bestFit="1" customWidth="1"/>
    <col min="5" max="5" width="20" style="278" bestFit="1" customWidth="1"/>
    <col min="6" max="6" width="19.33203125" style="279" bestFit="1" customWidth="1"/>
    <col min="7" max="7" width="12.33203125" style="279" bestFit="1" customWidth="1"/>
    <col min="8" max="8" width="10.83203125" style="256"/>
    <col min="9" max="9" width="12.6640625" style="256" bestFit="1" customWidth="1"/>
    <col min="10" max="10" width="11.1640625" style="256" bestFit="1" customWidth="1"/>
    <col min="11" max="11" width="1.83203125" style="256" bestFit="1" customWidth="1"/>
    <col min="12" max="12" width="15.33203125" style="256" bestFit="1" customWidth="1"/>
    <col min="13" max="13" width="2.1640625" style="256" bestFit="1" customWidth="1"/>
    <col min="14" max="14" width="17.1640625" style="256" bestFit="1" customWidth="1"/>
    <col min="15" max="15" width="2.1640625" style="256" bestFit="1" customWidth="1"/>
    <col min="16" max="16" width="15.1640625" style="256" bestFit="1" customWidth="1"/>
    <col min="17" max="17" width="2.1640625" style="256" bestFit="1" customWidth="1"/>
    <col min="18" max="18" width="11.5" style="256" bestFit="1" customWidth="1"/>
    <col min="19" max="16384" width="10.83203125" style="256"/>
  </cols>
  <sheetData>
    <row r="1" spans="3:18" ht="5" customHeight="1" x14ac:dyDescent="0.2"/>
    <row r="2" spans="3:18" ht="5" customHeight="1" x14ac:dyDescent="0.2"/>
    <row r="3" spans="3:18" x14ac:dyDescent="0.2">
      <c r="C3" s="291" t="s">
        <v>14079</v>
      </c>
      <c r="D3" s="292" t="s">
        <v>324</v>
      </c>
      <c r="E3" s="293" t="s">
        <v>14080</v>
      </c>
      <c r="F3" s="294" t="s">
        <v>14081</v>
      </c>
      <c r="G3" s="294" t="s">
        <v>14082</v>
      </c>
      <c r="I3" s="282" t="s">
        <v>93</v>
      </c>
      <c r="J3" s="283" t="s">
        <v>14083</v>
      </c>
      <c r="K3" s="283" t="s">
        <v>14084</v>
      </c>
      <c r="L3" s="283" t="s">
        <v>14085</v>
      </c>
      <c r="M3" s="283" t="s">
        <v>14086</v>
      </c>
      <c r="N3" s="283" t="s">
        <v>14087</v>
      </c>
      <c r="O3" s="283" t="s">
        <v>14086</v>
      </c>
      <c r="P3" s="283" t="s">
        <v>14088</v>
      </c>
      <c r="Q3" s="283" t="s">
        <v>14089</v>
      </c>
      <c r="R3" s="284" t="s">
        <v>14090</v>
      </c>
    </row>
    <row r="4" spans="3:18" x14ac:dyDescent="0.2">
      <c r="C4" s="255">
        <v>45934.5</v>
      </c>
      <c r="D4" s="257" t="s">
        <v>14261</v>
      </c>
      <c r="E4" s="278">
        <v>97</v>
      </c>
      <c r="F4" s="285">
        <v>6456.09</v>
      </c>
      <c r="G4" s="279" t="s">
        <v>13052</v>
      </c>
      <c r="I4" s="286">
        <v>45931</v>
      </c>
      <c r="J4" s="295">
        <v>0</v>
      </c>
      <c r="K4" s="295"/>
      <c r="L4" s="295">
        <v>121.53</v>
      </c>
      <c r="M4" s="295"/>
      <c r="N4" s="295">
        <v>8458.91</v>
      </c>
      <c r="O4" s="295"/>
      <c r="P4" s="295">
        <v>0</v>
      </c>
      <c r="Q4" s="295"/>
      <c r="R4" s="296">
        <v>8337</v>
      </c>
    </row>
    <row r="5" spans="3:18" x14ac:dyDescent="0.2">
      <c r="C5" s="255">
        <v>45940.744444444441</v>
      </c>
      <c r="D5" s="257" t="s">
        <v>14262</v>
      </c>
      <c r="E5" s="278" t="s">
        <v>13052</v>
      </c>
      <c r="F5" s="285">
        <v>116</v>
      </c>
      <c r="G5" s="279" t="s">
        <v>13052</v>
      </c>
      <c r="I5" s="286">
        <v>45962</v>
      </c>
      <c r="J5" s="295">
        <v>106</v>
      </c>
      <c r="K5" s="295"/>
      <c r="L5" s="295">
        <v>13841.27</v>
      </c>
      <c r="M5" s="295"/>
      <c r="N5" s="295">
        <v>30831.41</v>
      </c>
      <c r="O5" s="295"/>
      <c r="P5" s="295">
        <v>0</v>
      </c>
      <c r="Q5" s="295"/>
      <c r="R5" s="296">
        <v>25328</v>
      </c>
    </row>
    <row r="6" spans="3:18" x14ac:dyDescent="0.2">
      <c r="C6" s="255">
        <v>45940.939583333333</v>
      </c>
      <c r="D6" s="257" t="s">
        <v>14263</v>
      </c>
      <c r="E6" s="278" t="s">
        <v>13052</v>
      </c>
      <c r="F6" s="285">
        <v>397.86</v>
      </c>
      <c r="G6" s="279" t="s">
        <v>13052</v>
      </c>
      <c r="I6" s="286">
        <v>45992</v>
      </c>
      <c r="J6" s="295">
        <v>347</v>
      </c>
      <c r="K6" s="295"/>
      <c r="L6" s="295">
        <v>25378</v>
      </c>
      <c r="M6" s="295"/>
      <c r="N6" s="295">
        <v>9483.59</v>
      </c>
      <c r="O6" s="295"/>
      <c r="P6" s="295">
        <v>0</v>
      </c>
      <c r="Q6" s="295"/>
      <c r="R6" s="296">
        <v>9433</v>
      </c>
    </row>
    <row r="7" spans="3:18" x14ac:dyDescent="0.2">
      <c r="C7" s="255">
        <v>45940.424305555556</v>
      </c>
      <c r="D7" s="257" t="s">
        <v>14264</v>
      </c>
      <c r="E7" s="278" t="s">
        <v>13052</v>
      </c>
      <c r="F7" s="285">
        <v>32</v>
      </c>
      <c r="G7" s="279" t="s">
        <v>13052</v>
      </c>
      <c r="I7" s="286">
        <v>46023</v>
      </c>
      <c r="J7" s="295">
        <v>61</v>
      </c>
      <c r="K7" s="295"/>
      <c r="L7" s="295">
        <v>9433</v>
      </c>
      <c r="M7" s="295"/>
      <c r="N7" s="295">
        <v>16371.91</v>
      </c>
      <c r="O7" s="295"/>
      <c r="P7" s="295">
        <v>0</v>
      </c>
      <c r="Q7" s="295"/>
      <c r="R7" s="296">
        <v>16372</v>
      </c>
    </row>
    <row r="8" spans="3:18" x14ac:dyDescent="0.2">
      <c r="C8" s="255">
        <v>45940.579861111109</v>
      </c>
      <c r="D8" s="257" t="s">
        <v>14262</v>
      </c>
      <c r="E8" s="278" t="s">
        <v>13052</v>
      </c>
      <c r="F8" s="285">
        <v>84</v>
      </c>
      <c r="G8" s="279" t="s">
        <v>13052</v>
      </c>
      <c r="I8" s="288">
        <v>46054</v>
      </c>
      <c r="J8" s="297">
        <v>378</v>
      </c>
      <c r="K8" s="297"/>
      <c r="L8" s="297">
        <v>16372</v>
      </c>
      <c r="M8" s="297"/>
      <c r="N8" s="297">
        <v>14383.75</v>
      </c>
      <c r="O8" s="297"/>
      <c r="P8" s="297">
        <v>0</v>
      </c>
      <c r="Q8" s="297"/>
      <c r="R8" s="298">
        <v>14384</v>
      </c>
    </row>
    <row r="9" spans="3:18" x14ac:dyDescent="0.2">
      <c r="C9" s="255">
        <v>45941.524305555555</v>
      </c>
      <c r="D9" s="257" t="s">
        <v>14263</v>
      </c>
      <c r="E9" s="278" t="s">
        <v>13052</v>
      </c>
      <c r="F9" s="285">
        <v>121.53</v>
      </c>
      <c r="G9" s="279" t="s">
        <v>14095</v>
      </c>
      <c r="I9" s="288">
        <v>46082</v>
      </c>
      <c r="J9" s="297">
        <v>14383.77</v>
      </c>
      <c r="K9" s="297"/>
      <c r="L9" s="297">
        <v>14768.26</v>
      </c>
      <c r="M9" s="297"/>
      <c r="N9" s="297">
        <v>15251.79</v>
      </c>
      <c r="O9" s="297"/>
      <c r="P9" s="297">
        <v>0</v>
      </c>
      <c r="Q9" s="297"/>
      <c r="R9" s="298">
        <v>14867</v>
      </c>
    </row>
    <row r="10" spans="3:18" x14ac:dyDescent="0.2">
      <c r="C10" s="255">
        <v>45942.463194444441</v>
      </c>
      <c r="D10" s="257" t="s">
        <v>14265</v>
      </c>
      <c r="E10" s="278" t="s">
        <v>13052</v>
      </c>
      <c r="F10" s="285">
        <v>180</v>
      </c>
      <c r="G10" s="279" t="s">
        <v>13052</v>
      </c>
      <c r="I10" s="288">
        <v>46113</v>
      </c>
      <c r="J10" s="297">
        <v>14867.3</v>
      </c>
      <c r="K10" s="297"/>
      <c r="L10" s="297">
        <v>14972</v>
      </c>
      <c r="M10" s="297"/>
      <c r="N10" s="297">
        <v>7542.71</v>
      </c>
      <c r="O10" s="297"/>
      <c r="P10" s="297">
        <v>0</v>
      </c>
      <c r="Q10" s="297"/>
      <c r="R10" s="298">
        <v>7438</v>
      </c>
    </row>
    <row r="11" spans="3:18" ht="16" customHeight="1" x14ac:dyDescent="0.2">
      <c r="C11" s="255">
        <v>45943.431250000001</v>
      </c>
      <c r="D11" s="257" t="s">
        <v>14264</v>
      </c>
      <c r="E11" s="278" t="s">
        <v>13052</v>
      </c>
      <c r="F11" s="285">
        <v>38</v>
      </c>
      <c r="G11" s="279" t="s">
        <v>13052</v>
      </c>
    </row>
    <row r="12" spans="3:18" x14ac:dyDescent="0.2">
      <c r="C12" s="255">
        <v>45943.455555555556</v>
      </c>
      <c r="D12" s="257" t="s">
        <v>14262</v>
      </c>
      <c r="E12" s="278" t="s">
        <v>13052</v>
      </c>
      <c r="F12" s="285">
        <v>70</v>
      </c>
      <c r="G12" s="279" t="s">
        <v>13052</v>
      </c>
    </row>
    <row r="13" spans="3:18" x14ac:dyDescent="0.2">
      <c r="C13" s="255">
        <v>45943.567361111112</v>
      </c>
      <c r="D13" s="257" t="s">
        <v>14262</v>
      </c>
      <c r="E13" s="278" t="s">
        <v>13052</v>
      </c>
      <c r="F13" s="285">
        <v>150</v>
      </c>
      <c r="G13" s="279" t="s">
        <v>13052</v>
      </c>
    </row>
    <row r="14" spans="3:18" x14ac:dyDescent="0.2">
      <c r="C14" s="255">
        <v>45943.798611111109</v>
      </c>
      <c r="D14" s="257" t="s">
        <v>14264</v>
      </c>
      <c r="E14" s="278" t="s">
        <v>13052</v>
      </c>
      <c r="F14" s="285">
        <v>42</v>
      </c>
      <c r="G14" s="279" t="s">
        <v>13052</v>
      </c>
    </row>
    <row r="15" spans="3:18" x14ac:dyDescent="0.2">
      <c r="C15" s="255">
        <v>45947.581944444442</v>
      </c>
      <c r="D15" s="257" t="s">
        <v>14262</v>
      </c>
      <c r="E15" s="278" t="s">
        <v>13052</v>
      </c>
      <c r="F15" s="285">
        <v>84</v>
      </c>
      <c r="G15" s="279" t="s">
        <v>13052</v>
      </c>
    </row>
    <row r="16" spans="3:18" x14ac:dyDescent="0.2">
      <c r="C16" s="255">
        <v>45948.711805555555</v>
      </c>
      <c r="D16" s="257" t="s">
        <v>14266</v>
      </c>
      <c r="E16" s="278" t="s">
        <v>13052</v>
      </c>
      <c r="F16" s="285">
        <v>808.96</v>
      </c>
      <c r="G16" s="279" t="s">
        <v>13052</v>
      </c>
    </row>
    <row r="17" spans="3:7" x14ac:dyDescent="0.2">
      <c r="C17" s="255">
        <v>45951.554166666669</v>
      </c>
      <c r="D17" s="257" t="s">
        <v>14267</v>
      </c>
      <c r="E17" s="278" t="s">
        <v>13052</v>
      </c>
      <c r="F17" s="285">
        <v>1000</v>
      </c>
      <c r="G17" s="279" t="s">
        <v>13052</v>
      </c>
    </row>
    <row r="18" spans="3:7" x14ac:dyDescent="0.2">
      <c r="C18" s="255">
        <v>45951.878472222219</v>
      </c>
      <c r="D18" s="257" t="s">
        <v>14268</v>
      </c>
      <c r="E18" s="278" t="s">
        <v>13052</v>
      </c>
      <c r="F18" s="285">
        <v>413.56</v>
      </c>
      <c r="G18" s="279" t="s">
        <v>13052</v>
      </c>
    </row>
    <row r="19" spans="3:7" x14ac:dyDescent="0.2">
      <c r="C19" s="255">
        <v>45952.626388888886</v>
      </c>
      <c r="D19" s="257" t="s">
        <v>14269</v>
      </c>
      <c r="E19" s="278" t="s">
        <v>13052</v>
      </c>
      <c r="F19" s="285">
        <v>20</v>
      </c>
      <c r="G19" s="279" t="s">
        <v>13052</v>
      </c>
    </row>
    <row r="20" spans="3:7" x14ac:dyDescent="0.2">
      <c r="C20" s="255">
        <v>45953.479166666664</v>
      </c>
      <c r="D20" s="257" t="s">
        <v>14268</v>
      </c>
      <c r="E20" s="278" t="s">
        <v>13052</v>
      </c>
      <c r="F20" s="285">
        <v>210.24</v>
      </c>
      <c r="G20" s="279" t="s">
        <v>13052</v>
      </c>
    </row>
    <row r="21" spans="3:7" x14ac:dyDescent="0.2">
      <c r="C21" s="255">
        <v>45953.634722222225</v>
      </c>
      <c r="D21" s="257" t="s">
        <v>14270</v>
      </c>
      <c r="E21" s="278" t="s">
        <v>13052</v>
      </c>
      <c r="F21" s="285">
        <v>60</v>
      </c>
      <c r="G21" s="279" t="s">
        <v>13052</v>
      </c>
    </row>
    <row r="22" spans="3:7" x14ac:dyDescent="0.2">
      <c r="C22" s="255">
        <v>45953.883333333331</v>
      </c>
      <c r="D22" s="257" t="s">
        <v>14271</v>
      </c>
      <c r="E22" s="278" t="s">
        <v>13052</v>
      </c>
      <c r="F22" s="285">
        <v>136</v>
      </c>
      <c r="G22" s="279" t="s">
        <v>13052</v>
      </c>
    </row>
    <row r="23" spans="3:7" x14ac:dyDescent="0.2">
      <c r="C23" s="255">
        <v>45954.638888888891</v>
      </c>
      <c r="D23" s="257" t="s">
        <v>14268</v>
      </c>
      <c r="E23" s="278" t="s">
        <v>13052</v>
      </c>
      <c r="F23" s="285">
        <v>329.32</v>
      </c>
      <c r="G23" s="279" t="s">
        <v>13052</v>
      </c>
    </row>
    <row r="24" spans="3:7" x14ac:dyDescent="0.2">
      <c r="C24" s="255">
        <v>45955.709027777775</v>
      </c>
      <c r="D24" s="257" t="s">
        <v>14268</v>
      </c>
      <c r="E24" s="278" t="s">
        <v>13052</v>
      </c>
      <c r="F24" s="285">
        <v>336.31</v>
      </c>
      <c r="G24" s="279" t="s">
        <v>13052</v>
      </c>
    </row>
    <row r="25" spans="3:7" x14ac:dyDescent="0.2">
      <c r="C25" s="255">
        <v>45956.902777777781</v>
      </c>
      <c r="D25" s="257" t="s">
        <v>14272</v>
      </c>
      <c r="E25" s="278" t="s">
        <v>13052</v>
      </c>
      <c r="F25" s="285">
        <v>20</v>
      </c>
      <c r="G25" s="279" t="s">
        <v>13052</v>
      </c>
    </row>
    <row r="26" spans="3:7" x14ac:dyDescent="0.2">
      <c r="C26" s="255">
        <v>45956.917361111111</v>
      </c>
      <c r="D26" s="257" t="s">
        <v>14273</v>
      </c>
      <c r="E26" s="278" t="s">
        <v>13052</v>
      </c>
      <c r="F26" s="285">
        <v>280</v>
      </c>
      <c r="G26" s="279" t="s">
        <v>13052</v>
      </c>
    </row>
    <row r="27" spans="3:7" x14ac:dyDescent="0.2">
      <c r="C27" s="255">
        <v>45956.929166666669</v>
      </c>
      <c r="D27" s="257" t="s">
        <v>14274</v>
      </c>
      <c r="E27" s="278" t="s">
        <v>13052</v>
      </c>
      <c r="F27" s="285">
        <v>20</v>
      </c>
      <c r="G27" s="279" t="s">
        <v>13052</v>
      </c>
    </row>
    <row r="28" spans="3:7" x14ac:dyDescent="0.2">
      <c r="C28" s="255">
        <v>45956.589583333334</v>
      </c>
      <c r="D28" s="257" t="s">
        <v>14275</v>
      </c>
      <c r="E28" s="278" t="s">
        <v>13052</v>
      </c>
      <c r="F28" s="285">
        <v>150</v>
      </c>
      <c r="G28" s="279" t="s">
        <v>13052</v>
      </c>
    </row>
    <row r="29" spans="3:7" x14ac:dyDescent="0.2">
      <c r="C29" s="255">
        <v>45957.005555555559</v>
      </c>
      <c r="D29" s="257" t="s">
        <v>14268</v>
      </c>
      <c r="E29" s="278" t="s">
        <v>13052</v>
      </c>
      <c r="F29" s="285">
        <v>236.27</v>
      </c>
      <c r="G29" s="279" t="s">
        <v>13052</v>
      </c>
    </row>
    <row r="30" spans="3:7" x14ac:dyDescent="0.2">
      <c r="C30" s="255">
        <v>45957.729861111111</v>
      </c>
      <c r="D30" s="257" t="s">
        <v>14276</v>
      </c>
      <c r="E30" s="278" t="s">
        <v>13052</v>
      </c>
      <c r="F30" s="285">
        <v>1070</v>
      </c>
      <c r="G30" s="279" t="s">
        <v>13052</v>
      </c>
    </row>
    <row r="31" spans="3:7" x14ac:dyDescent="0.2">
      <c r="C31" s="255">
        <v>45957.803472222222</v>
      </c>
      <c r="D31" s="257" t="s">
        <v>14277</v>
      </c>
      <c r="E31" s="278" t="s">
        <v>13052</v>
      </c>
      <c r="F31" s="285">
        <v>15</v>
      </c>
      <c r="G31" s="279" t="s">
        <v>13052</v>
      </c>
    </row>
    <row r="32" spans="3:7" x14ac:dyDescent="0.2">
      <c r="C32" s="255">
        <v>45957.803472222222</v>
      </c>
      <c r="D32" s="257" t="s">
        <v>14277</v>
      </c>
      <c r="E32" s="278" t="s">
        <v>13052</v>
      </c>
      <c r="F32" s="285">
        <v>3</v>
      </c>
      <c r="G32" s="279" t="s">
        <v>13052</v>
      </c>
    </row>
    <row r="33" spans="3:7" x14ac:dyDescent="0.2">
      <c r="C33" s="255">
        <v>45957.17083333333</v>
      </c>
      <c r="D33" s="257" t="s">
        <v>14268</v>
      </c>
      <c r="E33" s="278" t="s">
        <v>13052</v>
      </c>
      <c r="F33" s="285">
        <v>236.27</v>
      </c>
      <c r="G33" s="279" t="s">
        <v>14095</v>
      </c>
    </row>
    <row r="34" spans="3:7" x14ac:dyDescent="0.2">
      <c r="C34" s="255">
        <v>45958.663888888892</v>
      </c>
      <c r="D34" s="257" t="s">
        <v>14278</v>
      </c>
      <c r="E34" s="278" t="s">
        <v>13052</v>
      </c>
      <c r="F34" s="285">
        <v>90</v>
      </c>
      <c r="G34" s="279" t="s">
        <v>13052</v>
      </c>
    </row>
    <row r="35" spans="3:7" x14ac:dyDescent="0.2">
      <c r="C35" s="255">
        <v>45958.674305555556</v>
      </c>
      <c r="D35" s="257" t="s">
        <v>14279</v>
      </c>
      <c r="E35" s="278" t="s">
        <v>13052</v>
      </c>
      <c r="F35" s="285">
        <v>40</v>
      </c>
      <c r="G35" s="279" t="s">
        <v>13052</v>
      </c>
    </row>
    <row r="36" spans="3:7" x14ac:dyDescent="0.2">
      <c r="C36" s="255">
        <v>45959.583333333336</v>
      </c>
      <c r="D36" s="257" t="s">
        <v>14267</v>
      </c>
      <c r="E36" s="278" t="s">
        <v>13052</v>
      </c>
      <c r="F36" s="285">
        <v>5000</v>
      </c>
      <c r="G36" s="279" t="s">
        <v>13052</v>
      </c>
    </row>
    <row r="37" spans="3:7" x14ac:dyDescent="0.2">
      <c r="C37" s="255">
        <v>45959.919444444444</v>
      </c>
      <c r="D37" s="257" t="s">
        <v>14280</v>
      </c>
      <c r="E37" s="278" t="s">
        <v>13052</v>
      </c>
      <c r="F37" s="285">
        <v>170</v>
      </c>
      <c r="G37" s="279" t="s">
        <v>13052</v>
      </c>
    </row>
    <row r="38" spans="3:7" x14ac:dyDescent="0.2">
      <c r="C38" s="255">
        <v>45960.456944444442</v>
      </c>
      <c r="D38" s="257" t="s">
        <v>14268</v>
      </c>
      <c r="E38" s="278" t="s">
        <v>13052</v>
      </c>
      <c r="F38" s="285">
        <v>49.96</v>
      </c>
      <c r="G38" s="279" t="s">
        <v>13052</v>
      </c>
    </row>
    <row r="39" spans="3:7" x14ac:dyDescent="0.2">
      <c r="C39" s="255">
        <v>45960.533333333333</v>
      </c>
      <c r="D39" s="257" t="s">
        <v>14281</v>
      </c>
      <c r="E39" s="278" t="s">
        <v>13052</v>
      </c>
      <c r="F39" s="285">
        <v>6400</v>
      </c>
      <c r="G39" s="279" t="s">
        <v>13052</v>
      </c>
    </row>
    <row r="40" spans="3:7" x14ac:dyDescent="0.2">
      <c r="C40" s="255">
        <v>45960.894444444442</v>
      </c>
      <c r="D40" s="257" t="s">
        <v>14282</v>
      </c>
      <c r="E40" s="278" t="s">
        <v>13052</v>
      </c>
      <c r="F40" s="285">
        <v>6370.7</v>
      </c>
      <c r="G40" s="279" t="s">
        <v>13052</v>
      </c>
    </row>
    <row r="41" spans="3:7" x14ac:dyDescent="0.2">
      <c r="C41" s="255">
        <v>45960</v>
      </c>
      <c r="D41" s="257" t="s">
        <v>14283</v>
      </c>
      <c r="E41" s="278" t="s">
        <v>13052</v>
      </c>
      <c r="F41" s="285">
        <v>4289</v>
      </c>
      <c r="G41" s="279" t="s">
        <v>14095</v>
      </c>
    </row>
    <row r="42" spans="3:7" x14ac:dyDescent="0.2">
      <c r="C42" s="255">
        <v>45961.667361111111</v>
      </c>
      <c r="D42" s="257" t="s">
        <v>14284</v>
      </c>
      <c r="E42" s="278" t="s">
        <v>13052</v>
      </c>
      <c r="F42" s="285">
        <v>101.41</v>
      </c>
      <c r="G42" s="279" t="s">
        <v>13052</v>
      </c>
    </row>
    <row r="43" spans="3:7" x14ac:dyDescent="0.2">
      <c r="C43" s="255">
        <v>45961.67083333333</v>
      </c>
      <c r="D43" s="257" t="s">
        <v>14284</v>
      </c>
      <c r="E43" s="278" t="s">
        <v>13052</v>
      </c>
      <c r="F43" s="285">
        <v>202.24</v>
      </c>
      <c r="G43" s="279" t="s">
        <v>13052</v>
      </c>
    </row>
    <row r="44" spans="3:7" x14ac:dyDescent="0.2">
      <c r="C44" s="255">
        <v>45961.447916666664</v>
      </c>
      <c r="D44" s="257" t="s">
        <v>14285</v>
      </c>
      <c r="E44" s="278" t="s">
        <v>13052</v>
      </c>
      <c r="F44" s="285">
        <v>979</v>
      </c>
      <c r="G44" s="279" t="s">
        <v>13052</v>
      </c>
    </row>
    <row r="45" spans="3:7" x14ac:dyDescent="0.2">
      <c r="C45" s="255">
        <v>45961.486111111109</v>
      </c>
      <c r="D45" s="257" t="s">
        <v>14285</v>
      </c>
      <c r="E45" s="278" t="s">
        <v>13052</v>
      </c>
      <c r="F45" s="285">
        <v>979</v>
      </c>
      <c r="G45" s="279" t="s">
        <v>13052</v>
      </c>
    </row>
    <row r="46" spans="3:7" x14ac:dyDescent="0.2">
      <c r="C46" s="255">
        <v>45961.45</v>
      </c>
      <c r="D46" s="257" t="s">
        <v>14285</v>
      </c>
      <c r="E46" s="278" t="s">
        <v>13052</v>
      </c>
      <c r="F46" s="285">
        <v>979</v>
      </c>
      <c r="G46" s="279" t="s">
        <v>14095</v>
      </c>
    </row>
    <row r="47" spans="3:7" x14ac:dyDescent="0.2">
      <c r="C47" s="255">
        <v>45963.893055555556</v>
      </c>
      <c r="D47" s="257" t="s">
        <v>14286</v>
      </c>
      <c r="E47" s="278" t="s">
        <v>13052</v>
      </c>
      <c r="F47" s="285">
        <v>80</v>
      </c>
      <c r="G47" s="279" t="s">
        <v>13052</v>
      </c>
    </row>
    <row r="48" spans="3:7" x14ac:dyDescent="0.2">
      <c r="C48" s="255">
        <v>45963.899305555555</v>
      </c>
      <c r="D48" s="257" t="s">
        <v>14287</v>
      </c>
      <c r="E48" s="278" t="s">
        <v>13052</v>
      </c>
      <c r="F48" s="285">
        <v>80</v>
      </c>
      <c r="G48" s="279" t="s">
        <v>13052</v>
      </c>
    </row>
    <row r="49" spans="3:7" x14ac:dyDescent="0.2">
      <c r="C49" s="255">
        <v>45964.541666666664</v>
      </c>
      <c r="D49" s="257" t="s">
        <v>14288</v>
      </c>
      <c r="E49" s="278" t="s">
        <v>13052</v>
      </c>
      <c r="F49" s="285">
        <v>50</v>
      </c>
      <c r="G49" s="279" t="s">
        <v>13052</v>
      </c>
    </row>
    <row r="50" spans="3:7" x14ac:dyDescent="0.2">
      <c r="C50" s="255">
        <v>45965.568055555559</v>
      </c>
      <c r="D50" s="257" t="s">
        <v>14262</v>
      </c>
      <c r="E50" s="278" t="s">
        <v>13052</v>
      </c>
      <c r="F50" s="285">
        <v>52</v>
      </c>
      <c r="G50" s="279" t="s">
        <v>13052</v>
      </c>
    </row>
    <row r="51" spans="3:7" x14ac:dyDescent="0.2">
      <c r="C51" s="255">
        <v>45965.84375</v>
      </c>
      <c r="D51" s="257" t="s">
        <v>14289</v>
      </c>
      <c r="E51" s="278" t="s">
        <v>13052</v>
      </c>
      <c r="F51" s="285">
        <v>46</v>
      </c>
      <c r="G51" s="279" t="s">
        <v>13052</v>
      </c>
    </row>
    <row r="52" spans="3:7" x14ac:dyDescent="0.2">
      <c r="C52" s="255">
        <v>45965.879861111112</v>
      </c>
      <c r="D52" s="257" t="s">
        <v>14268</v>
      </c>
      <c r="E52" s="278" t="s">
        <v>13052</v>
      </c>
      <c r="F52" s="285">
        <v>165.61</v>
      </c>
      <c r="G52" s="279" t="s">
        <v>13052</v>
      </c>
    </row>
    <row r="53" spans="3:7" x14ac:dyDescent="0.2">
      <c r="C53" s="255">
        <v>45966.554166666669</v>
      </c>
      <c r="D53" s="257" t="s">
        <v>14262</v>
      </c>
      <c r="E53" s="278" t="s">
        <v>13052</v>
      </c>
      <c r="F53" s="285">
        <v>84</v>
      </c>
      <c r="G53" s="279" t="s">
        <v>13052</v>
      </c>
    </row>
    <row r="54" spans="3:7" x14ac:dyDescent="0.2">
      <c r="C54" s="255">
        <v>45967.631249999999</v>
      </c>
      <c r="D54" s="257" t="s">
        <v>14262</v>
      </c>
      <c r="E54" s="278" t="s">
        <v>13052</v>
      </c>
      <c r="F54" s="285">
        <v>78</v>
      </c>
      <c r="G54" s="279" t="s">
        <v>13052</v>
      </c>
    </row>
    <row r="55" spans="3:7" x14ac:dyDescent="0.2">
      <c r="C55" s="255">
        <v>45967.631249999999</v>
      </c>
      <c r="D55" s="257" t="s">
        <v>14290</v>
      </c>
      <c r="E55" s="278" t="s">
        <v>13052</v>
      </c>
      <c r="F55" s="285">
        <v>8337</v>
      </c>
      <c r="G55" s="279" t="s">
        <v>14095</v>
      </c>
    </row>
    <row r="56" spans="3:7" x14ac:dyDescent="0.2">
      <c r="C56" s="255">
        <v>45968.863194444442</v>
      </c>
      <c r="D56" s="257" t="s">
        <v>14268</v>
      </c>
      <c r="E56" s="278" t="s">
        <v>13052</v>
      </c>
      <c r="F56" s="285">
        <v>179.13</v>
      </c>
      <c r="G56" s="279" t="s">
        <v>13052</v>
      </c>
    </row>
    <row r="57" spans="3:7" x14ac:dyDescent="0.2">
      <c r="C57" s="255">
        <v>45968.994444444441</v>
      </c>
      <c r="D57" s="257" t="s">
        <v>14291</v>
      </c>
      <c r="E57" s="278" t="s">
        <v>13052</v>
      </c>
      <c r="F57" s="285">
        <v>102</v>
      </c>
      <c r="G57" s="279" t="s">
        <v>13052</v>
      </c>
    </row>
    <row r="58" spans="3:7" x14ac:dyDescent="0.2">
      <c r="C58" s="255">
        <v>45969.825694444444</v>
      </c>
      <c r="D58" s="257" t="s">
        <v>14292</v>
      </c>
      <c r="E58" s="278" t="s">
        <v>13052</v>
      </c>
      <c r="F58" s="285">
        <v>340</v>
      </c>
      <c r="G58" s="279" t="s">
        <v>13052</v>
      </c>
    </row>
    <row r="59" spans="3:7" x14ac:dyDescent="0.2">
      <c r="C59" s="255">
        <v>45969.866666666669</v>
      </c>
      <c r="D59" s="257" t="s">
        <v>14293</v>
      </c>
      <c r="E59" s="278" t="s">
        <v>13052</v>
      </c>
      <c r="F59" s="285">
        <v>30</v>
      </c>
      <c r="G59" s="279" t="s">
        <v>13052</v>
      </c>
    </row>
    <row r="60" spans="3:7" x14ac:dyDescent="0.2">
      <c r="C60" s="255">
        <v>45969.011111111111</v>
      </c>
      <c r="D60" s="257" t="s">
        <v>14294</v>
      </c>
      <c r="E60" s="278" t="s">
        <v>13052</v>
      </c>
      <c r="F60" s="285">
        <v>20</v>
      </c>
      <c r="G60" s="279" t="s">
        <v>13052</v>
      </c>
    </row>
    <row r="61" spans="3:7" x14ac:dyDescent="0.2">
      <c r="C61" s="255">
        <v>45969.055555555555</v>
      </c>
      <c r="D61" s="257" t="s">
        <v>14295</v>
      </c>
      <c r="E61" s="278" t="s">
        <v>13052</v>
      </c>
      <c r="F61" s="285">
        <v>257</v>
      </c>
      <c r="G61" s="279" t="s">
        <v>13052</v>
      </c>
    </row>
    <row r="62" spans="3:7" x14ac:dyDescent="0.2">
      <c r="C62" s="255">
        <v>45970.890277777777</v>
      </c>
      <c r="D62" s="257" t="s">
        <v>14268</v>
      </c>
      <c r="E62" s="278" t="s">
        <v>13052</v>
      </c>
      <c r="F62" s="285">
        <v>186.46</v>
      </c>
      <c r="G62" s="279" t="s">
        <v>13052</v>
      </c>
    </row>
    <row r="63" spans="3:7" x14ac:dyDescent="0.2">
      <c r="C63" s="255">
        <v>45970.902777777781</v>
      </c>
      <c r="D63" s="257" t="s">
        <v>14265</v>
      </c>
      <c r="E63" s="278" t="s">
        <v>13052</v>
      </c>
      <c r="F63" s="285">
        <v>103.95</v>
      </c>
      <c r="G63" s="279" t="s">
        <v>13052</v>
      </c>
    </row>
    <row r="64" spans="3:7" x14ac:dyDescent="0.2">
      <c r="C64" s="255">
        <v>45970.00277777778</v>
      </c>
      <c r="D64" s="257" t="s">
        <v>14296</v>
      </c>
      <c r="E64" s="278" t="s">
        <v>13052</v>
      </c>
      <c r="F64" s="285">
        <v>1020</v>
      </c>
      <c r="G64" s="279" t="s">
        <v>13052</v>
      </c>
    </row>
    <row r="65" spans="3:7" x14ac:dyDescent="0.2">
      <c r="C65" s="255">
        <v>45970.530555555553</v>
      </c>
      <c r="D65" s="257" t="s">
        <v>14284</v>
      </c>
      <c r="E65" s="278" t="s">
        <v>13052</v>
      </c>
      <c r="F65" s="285">
        <v>298.39</v>
      </c>
      <c r="G65" s="279" t="s">
        <v>13052</v>
      </c>
    </row>
    <row r="66" spans="3:7" x14ac:dyDescent="0.2">
      <c r="C66" s="255">
        <v>45971.743055555555</v>
      </c>
      <c r="D66" s="257" t="s">
        <v>14262</v>
      </c>
      <c r="E66" s="278" t="s">
        <v>13052</v>
      </c>
      <c r="F66" s="285">
        <v>96</v>
      </c>
      <c r="G66" s="279" t="s">
        <v>13052</v>
      </c>
    </row>
    <row r="67" spans="3:7" x14ac:dyDescent="0.2">
      <c r="C67" s="255">
        <v>45972.671527777777</v>
      </c>
      <c r="D67" s="257" t="s">
        <v>14264</v>
      </c>
      <c r="E67" s="278" t="s">
        <v>13052</v>
      </c>
      <c r="F67" s="285">
        <v>30</v>
      </c>
      <c r="G67" s="279" t="s">
        <v>13052</v>
      </c>
    </row>
    <row r="68" spans="3:7" x14ac:dyDescent="0.2">
      <c r="C68" s="255">
        <v>45972.906944444447</v>
      </c>
      <c r="D68" s="257" t="s">
        <v>14289</v>
      </c>
      <c r="E68" s="278" t="s">
        <v>13052</v>
      </c>
      <c r="F68" s="285">
        <v>37</v>
      </c>
      <c r="G68" s="279" t="s">
        <v>13052</v>
      </c>
    </row>
    <row r="69" spans="3:7" x14ac:dyDescent="0.2">
      <c r="C69" s="255">
        <v>45973.569444444445</v>
      </c>
      <c r="D69" s="257" t="s">
        <v>14262</v>
      </c>
      <c r="E69" s="278" t="s">
        <v>13052</v>
      </c>
      <c r="F69" s="285">
        <v>84</v>
      </c>
      <c r="G69" s="279" t="s">
        <v>13052</v>
      </c>
    </row>
    <row r="70" spans="3:7" x14ac:dyDescent="0.2">
      <c r="C70" s="255">
        <v>45973.696527777778</v>
      </c>
      <c r="D70" s="257" t="s">
        <v>14289</v>
      </c>
      <c r="E70" s="278" t="s">
        <v>13052</v>
      </c>
      <c r="F70" s="285">
        <v>32</v>
      </c>
      <c r="G70" s="279" t="s">
        <v>13052</v>
      </c>
    </row>
    <row r="71" spans="3:7" x14ac:dyDescent="0.2">
      <c r="C71" s="255">
        <v>45973.832638888889</v>
      </c>
      <c r="D71" s="257" t="s">
        <v>14289</v>
      </c>
      <c r="E71" s="278" t="s">
        <v>13052</v>
      </c>
      <c r="F71" s="285">
        <v>69</v>
      </c>
      <c r="G71" s="279" t="s">
        <v>13052</v>
      </c>
    </row>
    <row r="72" spans="3:7" x14ac:dyDescent="0.2">
      <c r="C72" s="255">
        <v>45973.847916666666</v>
      </c>
      <c r="D72" s="257" t="s">
        <v>14297</v>
      </c>
      <c r="E72" s="278" t="s">
        <v>13052</v>
      </c>
      <c r="F72" s="285">
        <v>101</v>
      </c>
      <c r="G72" s="279" t="s">
        <v>13052</v>
      </c>
    </row>
    <row r="73" spans="3:7" x14ac:dyDescent="0.2">
      <c r="C73" s="255">
        <v>45974.981249999997</v>
      </c>
      <c r="D73" s="257" t="s">
        <v>14298</v>
      </c>
      <c r="E73" s="278" t="s">
        <v>13052</v>
      </c>
      <c r="F73" s="285">
        <v>20</v>
      </c>
      <c r="G73" s="279" t="s">
        <v>13052</v>
      </c>
    </row>
    <row r="74" spans="3:7" x14ac:dyDescent="0.2">
      <c r="C74" s="255">
        <v>45975.556944444441</v>
      </c>
      <c r="D74" s="257" t="s">
        <v>14262</v>
      </c>
      <c r="E74" s="278" t="s">
        <v>13052</v>
      </c>
      <c r="F74" s="285">
        <v>136</v>
      </c>
      <c r="G74" s="279" t="s">
        <v>13052</v>
      </c>
    </row>
    <row r="75" spans="3:7" x14ac:dyDescent="0.2">
      <c r="C75" s="255">
        <v>45975.87222222222</v>
      </c>
      <c r="D75" s="257" t="s">
        <v>14299</v>
      </c>
      <c r="E75" s="278" t="s">
        <v>13052</v>
      </c>
      <c r="F75" s="285">
        <v>40</v>
      </c>
      <c r="G75" s="279" t="s">
        <v>13052</v>
      </c>
    </row>
    <row r="76" spans="3:7" x14ac:dyDescent="0.2">
      <c r="C76" s="255">
        <v>45976.540277777778</v>
      </c>
      <c r="D76" s="257" t="s">
        <v>14289</v>
      </c>
      <c r="E76" s="278" t="s">
        <v>13052</v>
      </c>
      <c r="F76" s="285">
        <v>61</v>
      </c>
      <c r="G76" s="279" t="s">
        <v>13052</v>
      </c>
    </row>
    <row r="77" spans="3:7" x14ac:dyDescent="0.2">
      <c r="C77" s="255">
        <v>45976.543749999997</v>
      </c>
      <c r="D77" s="257" t="s">
        <v>14297</v>
      </c>
      <c r="E77" s="278" t="s">
        <v>13052</v>
      </c>
      <c r="F77" s="285">
        <v>100</v>
      </c>
      <c r="G77" s="279" t="s">
        <v>13052</v>
      </c>
    </row>
    <row r="78" spans="3:7" x14ac:dyDescent="0.2">
      <c r="C78" s="255">
        <v>45976.572222222225</v>
      </c>
      <c r="D78" s="257" t="s">
        <v>14300</v>
      </c>
      <c r="E78" s="278" t="s">
        <v>13052</v>
      </c>
      <c r="F78" s="285">
        <v>550</v>
      </c>
      <c r="G78" s="279" t="s">
        <v>13052</v>
      </c>
    </row>
    <row r="79" spans="3:7" x14ac:dyDescent="0.2">
      <c r="C79" s="255">
        <v>45976.640972222223</v>
      </c>
      <c r="D79" s="257" t="s">
        <v>14301</v>
      </c>
      <c r="E79" s="278" t="s">
        <v>13052</v>
      </c>
      <c r="F79" s="285">
        <v>150</v>
      </c>
      <c r="G79" s="279" t="s">
        <v>13052</v>
      </c>
    </row>
    <row r="80" spans="3:7" x14ac:dyDescent="0.2">
      <c r="C80" s="255">
        <v>45976.779166666667</v>
      </c>
      <c r="D80" s="257" t="s">
        <v>14289</v>
      </c>
      <c r="E80" s="278" t="s">
        <v>13052</v>
      </c>
      <c r="F80" s="285">
        <v>72</v>
      </c>
      <c r="G80" s="279" t="s">
        <v>13052</v>
      </c>
    </row>
    <row r="81" spans="3:7" x14ac:dyDescent="0.2">
      <c r="C81" s="255">
        <v>45976.871527777781</v>
      </c>
      <c r="D81" s="257" t="s">
        <v>14289</v>
      </c>
      <c r="E81" s="278" t="s">
        <v>13052</v>
      </c>
      <c r="F81" s="285">
        <v>33</v>
      </c>
      <c r="G81" s="279" t="s">
        <v>13052</v>
      </c>
    </row>
    <row r="82" spans="3:7" x14ac:dyDescent="0.2">
      <c r="C82" s="255">
        <v>45976.87222222222</v>
      </c>
      <c r="D82" s="257" t="s">
        <v>14302</v>
      </c>
      <c r="E82" s="278" t="s">
        <v>13052</v>
      </c>
      <c r="F82" s="285">
        <v>60</v>
      </c>
      <c r="G82" s="279" t="s">
        <v>13052</v>
      </c>
    </row>
    <row r="83" spans="3:7" x14ac:dyDescent="0.2">
      <c r="C83" s="255">
        <v>45976.003472222219</v>
      </c>
      <c r="D83" s="257" t="s">
        <v>14303</v>
      </c>
      <c r="E83" s="278" t="s">
        <v>13052</v>
      </c>
      <c r="F83" s="285">
        <v>47.86</v>
      </c>
      <c r="G83" s="279" t="s">
        <v>13052</v>
      </c>
    </row>
    <row r="84" spans="3:7" x14ac:dyDescent="0.2">
      <c r="C84" s="255">
        <v>45978.563194444447</v>
      </c>
      <c r="D84" s="257" t="s">
        <v>14262</v>
      </c>
      <c r="E84" s="278" t="s">
        <v>13052</v>
      </c>
      <c r="F84" s="285">
        <v>111</v>
      </c>
      <c r="G84" s="279" t="s">
        <v>13052</v>
      </c>
    </row>
    <row r="85" spans="3:7" x14ac:dyDescent="0.2">
      <c r="C85" s="255">
        <v>45979.457638888889</v>
      </c>
      <c r="D85" s="257" t="s">
        <v>14289</v>
      </c>
      <c r="E85" s="278" t="s">
        <v>13052</v>
      </c>
      <c r="F85" s="285">
        <v>40</v>
      </c>
      <c r="G85" s="279" t="s">
        <v>13052</v>
      </c>
    </row>
    <row r="86" spans="3:7" x14ac:dyDescent="0.2">
      <c r="C86" s="255">
        <v>45979.574999999997</v>
      </c>
      <c r="D86" s="257" t="s">
        <v>14262</v>
      </c>
      <c r="E86" s="278" t="s">
        <v>13052</v>
      </c>
      <c r="F86" s="285">
        <v>105</v>
      </c>
      <c r="G86" s="279" t="s">
        <v>13052</v>
      </c>
    </row>
    <row r="87" spans="3:7" x14ac:dyDescent="0.2">
      <c r="C87" s="255">
        <v>45980.595138888886</v>
      </c>
      <c r="D87" s="257" t="s">
        <v>14304</v>
      </c>
      <c r="E87" s="278" t="s">
        <v>13052</v>
      </c>
      <c r="F87" s="285">
        <v>788</v>
      </c>
      <c r="G87" s="279" t="s">
        <v>13052</v>
      </c>
    </row>
    <row r="88" spans="3:7" x14ac:dyDescent="0.2">
      <c r="C88" s="255">
        <v>45980.647222222222</v>
      </c>
      <c r="D88" s="257" t="s">
        <v>14305</v>
      </c>
      <c r="E88" s="278" t="s">
        <v>13052</v>
      </c>
      <c r="F88" s="285">
        <v>74</v>
      </c>
      <c r="G88" s="279" t="s">
        <v>13052</v>
      </c>
    </row>
    <row r="89" spans="3:7" x14ac:dyDescent="0.2">
      <c r="C89" s="255">
        <v>45980.740972222222</v>
      </c>
      <c r="D89" s="257" t="s">
        <v>14306</v>
      </c>
      <c r="E89" s="278" t="s">
        <v>13052</v>
      </c>
      <c r="F89" s="285">
        <v>60</v>
      </c>
      <c r="G89" s="279" t="s">
        <v>13052</v>
      </c>
    </row>
    <row r="90" spans="3:7" x14ac:dyDescent="0.2">
      <c r="C90" s="255">
        <v>45980.939583333333</v>
      </c>
      <c r="D90" s="257" t="s">
        <v>14307</v>
      </c>
      <c r="E90" s="278" t="s">
        <v>13052</v>
      </c>
      <c r="F90" s="285">
        <v>80</v>
      </c>
      <c r="G90" s="279" t="s">
        <v>13052</v>
      </c>
    </row>
    <row r="91" spans="3:7" x14ac:dyDescent="0.2">
      <c r="C91" s="255">
        <v>45980.449305555558</v>
      </c>
      <c r="D91" s="257" t="s">
        <v>14308</v>
      </c>
      <c r="E91" s="278" t="s">
        <v>14309</v>
      </c>
      <c r="F91" s="285">
        <v>848.35</v>
      </c>
      <c r="G91" s="279" t="s">
        <v>13052</v>
      </c>
    </row>
    <row r="92" spans="3:7" x14ac:dyDescent="0.2">
      <c r="C92" s="255">
        <v>45981.064583333333</v>
      </c>
      <c r="D92" s="257" t="s">
        <v>14310</v>
      </c>
      <c r="E92" s="278" t="s">
        <v>13052</v>
      </c>
      <c r="F92" s="285">
        <v>252</v>
      </c>
      <c r="G92" s="279" t="s">
        <v>13052</v>
      </c>
    </row>
    <row r="93" spans="3:7" x14ac:dyDescent="0.2">
      <c r="C93" s="255">
        <v>45982.561805555553</v>
      </c>
      <c r="D93" s="257" t="s">
        <v>14262</v>
      </c>
      <c r="E93" s="278" t="s">
        <v>13052</v>
      </c>
      <c r="F93" s="285">
        <v>84</v>
      </c>
      <c r="G93" s="279" t="s">
        <v>13052</v>
      </c>
    </row>
    <row r="94" spans="3:7" x14ac:dyDescent="0.2">
      <c r="C94" s="255">
        <v>45982.757638888892</v>
      </c>
      <c r="D94" s="257" t="s">
        <v>14289</v>
      </c>
      <c r="E94" s="278" t="s">
        <v>13052</v>
      </c>
      <c r="F94" s="285">
        <v>28</v>
      </c>
      <c r="G94" s="279" t="s">
        <v>13052</v>
      </c>
    </row>
    <row r="95" spans="3:7" x14ac:dyDescent="0.2">
      <c r="C95" s="255">
        <v>45983.629861111112</v>
      </c>
      <c r="D95" s="257" t="s">
        <v>14311</v>
      </c>
      <c r="E95" s="278" t="s">
        <v>13052</v>
      </c>
      <c r="F95" s="285">
        <v>551</v>
      </c>
      <c r="G95" s="279" t="s">
        <v>13052</v>
      </c>
    </row>
    <row r="96" spans="3:7" x14ac:dyDescent="0.2">
      <c r="C96" s="255">
        <v>45983.000694444447</v>
      </c>
      <c r="D96" s="257" t="s">
        <v>14312</v>
      </c>
      <c r="E96" s="278" t="s">
        <v>13052</v>
      </c>
      <c r="F96" s="285">
        <v>760</v>
      </c>
      <c r="G96" s="279" t="s">
        <v>13052</v>
      </c>
    </row>
    <row r="97" spans="3:7" x14ac:dyDescent="0.2">
      <c r="C97" s="255">
        <v>45984.945138888892</v>
      </c>
      <c r="D97" s="257" t="s">
        <v>14268</v>
      </c>
      <c r="E97" s="278" t="s">
        <v>13052</v>
      </c>
      <c r="F97" s="285">
        <v>307.33999999999997</v>
      </c>
      <c r="G97" s="279" t="s">
        <v>13052</v>
      </c>
    </row>
    <row r="98" spans="3:7" x14ac:dyDescent="0.2">
      <c r="C98" s="255">
        <v>45985.556944444441</v>
      </c>
      <c r="D98" s="257" t="s">
        <v>14262</v>
      </c>
      <c r="E98" s="278" t="s">
        <v>13052</v>
      </c>
      <c r="F98" s="285">
        <v>52</v>
      </c>
      <c r="G98" s="279" t="s">
        <v>13052</v>
      </c>
    </row>
    <row r="99" spans="3:7" x14ac:dyDescent="0.2">
      <c r="C99" s="255">
        <v>45986.575694444444</v>
      </c>
      <c r="D99" s="257" t="s">
        <v>14262</v>
      </c>
      <c r="E99" s="278" t="s">
        <v>13052</v>
      </c>
      <c r="F99" s="285">
        <v>84</v>
      </c>
      <c r="G99" s="279" t="s">
        <v>13052</v>
      </c>
    </row>
    <row r="100" spans="3:7" x14ac:dyDescent="0.2">
      <c r="C100" s="255">
        <v>45986.803472222222</v>
      </c>
      <c r="D100" s="257" t="s">
        <v>14303</v>
      </c>
      <c r="E100" s="278" t="s">
        <v>13052</v>
      </c>
      <c r="F100" s="285">
        <v>30.88</v>
      </c>
      <c r="G100" s="279" t="s">
        <v>13052</v>
      </c>
    </row>
    <row r="101" spans="3:7" x14ac:dyDescent="0.2">
      <c r="C101" s="255">
        <v>45987.040972222225</v>
      </c>
      <c r="D101" s="257" t="s">
        <v>14303</v>
      </c>
      <c r="E101" s="278" t="s">
        <v>13052</v>
      </c>
      <c r="F101" s="285">
        <v>15.45</v>
      </c>
      <c r="G101" s="279" t="s">
        <v>13052</v>
      </c>
    </row>
    <row r="102" spans="3:7" x14ac:dyDescent="0.2">
      <c r="C102" s="255">
        <v>45987.822222222225</v>
      </c>
      <c r="D102" s="257" t="s">
        <v>14303</v>
      </c>
      <c r="E102" s="278" t="s">
        <v>13052</v>
      </c>
      <c r="F102" s="285">
        <v>28.54</v>
      </c>
      <c r="G102" s="279" t="s">
        <v>13052</v>
      </c>
    </row>
    <row r="103" spans="3:7" x14ac:dyDescent="0.2">
      <c r="C103" s="255">
        <v>45988.763194444444</v>
      </c>
      <c r="D103" s="257" t="s">
        <v>14296</v>
      </c>
      <c r="E103" s="278" t="s">
        <v>13052</v>
      </c>
      <c r="F103" s="285">
        <v>798</v>
      </c>
      <c r="G103" s="279" t="s">
        <v>13052</v>
      </c>
    </row>
    <row r="104" spans="3:7" x14ac:dyDescent="0.2">
      <c r="C104" s="255">
        <v>45988.038194444445</v>
      </c>
      <c r="D104" s="257" t="s">
        <v>14313</v>
      </c>
      <c r="E104" s="278" t="s">
        <v>13052</v>
      </c>
      <c r="F104" s="285">
        <v>1732</v>
      </c>
      <c r="G104" s="279" t="s">
        <v>13052</v>
      </c>
    </row>
    <row r="105" spans="3:7" x14ac:dyDescent="0.2">
      <c r="C105" s="255">
        <v>45988.805555555555</v>
      </c>
      <c r="D105" s="257" t="s">
        <v>14314</v>
      </c>
      <c r="E105" s="278" t="s">
        <v>13052</v>
      </c>
      <c r="F105" s="285">
        <v>44</v>
      </c>
      <c r="G105" s="279" t="s">
        <v>13052</v>
      </c>
    </row>
    <row r="106" spans="3:7" x14ac:dyDescent="0.2">
      <c r="C106" s="255">
        <v>45988.969444444447</v>
      </c>
      <c r="D106" s="257" t="s">
        <v>14315</v>
      </c>
      <c r="E106" s="278" t="s">
        <v>13052</v>
      </c>
      <c r="F106" s="285">
        <v>284.38</v>
      </c>
      <c r="G106" s="279" t="s">
        <v>13052</v>
      </c>
    </row>
    <row r="107" spans="3:7" x14ac:dyDescent="0.2">
      <c r="C107" s="255">
        <v>45989.430555555555</v>
      </c>
      <c r="D107" s="257" t="s">
        <v>14289</v>
      </c>
      <c r="E107" s="278" t="s">
        <v>13052</v>
      </c>
      <c r="F107" s="285">
        <v>31</v>
      </c>
      <c r="G107" s="279" t="s">
        <v>13052</v>
      </c>
    </row>
    <row r="108" spans="3:7" x14ac:dyDescent="0.2">
      <c r="C108" s="255">
        <v>45989.768055555556</v>
      </c>
      <c r="D108" s="257" t="s">
        <v>14289</v>
      </c>
      <c r="E108" s="278" t="s">
        <v>13052</v>
      </c>
      <c r="F108" s="285">
        <v>32</v>
      </c>
      <c r="G108" s="279" t="s">
        <v>13052</v>
      </c>
    </row>
    <row r="109" spans="3:7" x14ac:dyDescent="0.2">
      <c r="C109" s="255">
        <v>45989.818055555559</v>
      </c>
      <c r="D109" s="257" t="s">
        <v>14289</v>
      </c>
      <c r="E109" s="278" t="s">
        <v>13052</v>
      </c>
      <c r="F109" s="285">
        <v>35</v>
      </c>
      <c r="G109" s="279" t="s">
        <v>13052</v>
      </c>
    </row>
    <row r="110" spans="3:7" x14ac:dyDescent="0.2">
      <c r="C110" s="255">
        <v>45990.65625</v>
      </c>
      <c r="D110" s="257" t="s">
        <v>14316</v>
      </c>
      <c r="E110" s="278" t="s">
        <v>13052</v>
      </c>
      <c r="F110" s="285">
        <v>152</v>
      </c>
      <c r="G110" s="279" t="s">
        <v>13052</v>
      </c>
    </row>
    <row r="111" spans="3:7" x14ac:dyDescent="0.2">
      <c r="C111" s="255">
        <v>45991.38958333333</v>
      </c>
      <c r="D111" s="257" t="s">
        <v>14317</v>
      </c>
      <c r="E111" s="278" t="s">
        <v>13052</v>
      </c>
      <c r="F111" s="285">
        <v>184</v>
      </c>
      <c r="G111" s="279" t="s">
        <v>13052</v>
      </c>
    </row>
    <row r="112" spans="3:7" x14ac:dyDescent="0.2">
      <c r="C112" s="255">
        <v>45992.55972222222</v>
      </c>
      <c r="D112" s="257" t="s">
        <v>14262</v>
      </c>
      <c r="E112" s="278" t="s">
        <v>13052</v>
      </c>
      <c r="F112" s="285">
        <v>79</v>
      </c>
      <c r="G112" s="279" t="s">
        <v>13052</v>
      </c>
    </row>
    <row r="113" spans="3:7" x14ac:dyDescent="0.2">
      <c r="C113" s="255">
        <v>45992.711111111108</v>
      </c>
      <c r="D113" s="257" t="s">
        <v>14289</v>
      </c>
      <c r="E113" s="278" t="s">
        <v>13052</v>
      </c>
      <c r="F113" s="285">
        <v>37</v>
      </c>
      <c r="G113" s="279" t="s">
        <v>13052</v>
      </c>
    </row>
    <row r="114" spans="3:7" x14ac:dyDescent="0.2">
      <c r="C114" s="255">
        <v>45994.010416666664</v>
      </c>
      <c r="D114" s="257" t="s">
        <v>14296</v>
      </c>
      <c r="E114" s="278" t="s">
        <v>13052</v>
      </c>
      <c r="F114" s="285">
        <v>135</v>
      </c>
      <c r="G114" s="279" t="s">
        <v>13052</v>
      </c>
    </row>
    <row r="115" spans="3:7" x14ac:dyDescent="0.2">
      <c r="C115" s="255">
        <v>45994.831944444442</v>
      </c>
      <c r="D115" s="257" t="s">
        <v>14289</v>
      </c>
      <c r="E115" s="278" t="s">
        <v>13052</v>
      </c>
      <c r="F115" s="285">
        <v>37</v>
      </c>
      <c r="G115" s="279" t="s">
        <v>13052</v>
      </c>
    </row>
    <row r="116" spans="3:7" x14ac:dyDescent="0.2">
      <c r="C116" s="255">
        <v>45995.439583333333</v>
      </c>
      <c r="D116" s="257" t="s">
        <v>14289</v>
      </c>
      <c r="E116" s="278" t="s">
        <v>13052</v>
      </c>
      <c r="F116" s="285">
        <v>41</v>
      </c>
      <c r="G116" s="279" t="s">
        <v>13052</v>
      </c>
    </row>
    <row r="117" spans="3:7" x14ac:dyDescent="0.2">
      <c r="C117" s="255">
        <v>45995.638194444444</v>
      </c>
      <c r="D117" s="257" t="s">
        <v>14303</v>
      </c>
      <c r="E117" s="278" t="s">
        <v>13052</v>
      </c>
      <c r="F117" s="285">
        <v>149</v>
      </c>
      <c r="G117" s="279" t="s">
        <v>13052</v>
      </c>
    </row>
    <row r="118" spans="3:7" x14ac:dyDescent="0.2">
      <c r="C118" s="255">
        <v>45995.707638888889</v>
      </c>
      <c r="D118" s="257" t="s">
        <v>14318</v>
      </c>
      <c r="E118" s="278" t="s">
        <v>13052</v>
      </c>
      <c r="F118" s="285">
        <v>329</v>
      </c>
      <c r="G118" s="279" t="s">
        <v>13052</v>
      </c>
    </row>
    <row r="119" spans="3:7" x14ac:dyDescent="0.2">
      <c r="C119" s="255">
        <v>45995.707638888889</v>
      </c>
      <c r="D119" s="257" t="s">
        <v>14318</v>
      </c>
      <c r="E119" s="278" t="s">
        <v>13052</v>
      </c>
      <c r="F119" s="285">
        <v>15</v>
      </c>
      <c r="G119" s="279" t="s">
        <v>13052</v>
      </c>
    </row>
    <row r="120" spans="3:7" x14ac:dyDescent="0.2">
      <c r="C120" s="255">
        <v>45995.78125</v>
      </c>
      <c r="D120" s="257" t="s">
        <v>14289</v>
      </c>
      <c r="E120" s="278" t="s">
        <v>13052</v>
      </c>
      <c r="F120" s="285">
        <v>36</v>
      </c>
      <c r="G120" s="279" t="s">
        <v>13052</v>
      </c>
    </row>
    <row r="121" spans="3:7" x14ac:dyDescent="0.2">
      <c r="C121" s="255">
        <v>45995.940972222219</v>
      </c>
      <c r="D121" s="257" t="s">
        <v>14319</v>
      </c>
      <c r="E121" s="278" t="s">
        <v>13052</v>
      </c>
      <c r="F121" s="285">
        <v>50</v>
      </c>
      <c r="G121" s="279" t="s">
        <v>13052</v>
      </c>
    </row>
    <row r="122" spans="3:7" x14ac:dyDescent="0.2">
      <c r="C122" s="255">
        <v>45996.777777777781</v>
      </c>
      <c r="D122" s="257" t="s">
        <v>14289</v>
      </c>
      <c r="E122" s="278" t="s">
        <v>13052</v>
      </c>
      <c r="F122" s="285">
        <v>43</v>
      </c>
      <c r="G122" s="279" t="s">
        <v>13052</v>
      </c>
    </row>
    <row r="123" spans="3:7" x14ac:dyDescent="0.2">
      <c r="C123" s="255">
        <v>45996.479861111111</v>
      </c>
      <c r="D123" s="257" t="s">
        <v>14320</v>
      </c>
      <c r="E123" s="278" t="s">
        <v>13052</v>
      </c>
      <c r="F123" s="285">
        <v>25328</v>
      </c>
      <c r="G123" s="279" t="s">
        <v>14095</v>
      </c>
    </row>
    <row r="124" spans="3:7" x14ac:dyDescent="0.2">
      <c r="C124" s="255">
        <v>45997.79583333333</v>
      </c>
      <c r="D124" s="257" t="s">
        <v>14321</v>
      </c>
      <c r="E124" s="278" t="s">
        <v>13052</v>
      </c>
      <c r="F124" s="285">
        <v>76</v>
      </c>
      <c r="G124" s="279" t="s">
        <v>13052</v>
      </c>
    </row>
    <row r="125" spans="3:7" x14ac:dyDescent="0.2">
      <c r="C125" s="255">
        <v>45998.492361111108</v>
      </c>
      <c r="D125" s="257" t="s">
        <v>14322</v>
      </c>
      <c r="E125" s="278" t="s">
        <v>13052</v>
      </c>
      <c r="F125" s="285">
        <v>116.82</v>
      </c>
      <c r="G125" s="279" t="s">
        <v>13052</v>
      </c>
    </row>
    <row r="126" spans="3:7" x14ac:dyDescent="0.2">
      <c r="C126" s="255">
        <v>45999.739583333336</v>
      </c>
      <c r="D126" s="257" t="s">
        <v>14323</v>
      </c>
      <c r="E126" s="278" t="s">
        <v>13052</v>
      </c>
      <c r="F126" s="285">
        <v>270</v>
      </c>
      <c r="G126" s="279" t="s">
        <v>13052</v>
      </c>
    </row>
    <row r="127" spans="3:7" x14ac:dyDescent="0.2">
      <c r="C127" s="255">
        <v>45999.352777777778</v>
      </c>
      <c r="D127" s="257" t="s">
        <v>14324</v>
      </c>
      <c r="E127" s="278" t="s">
        <v>13052</v>
      </c>
      <c r="F127" s="285">
        <v>51</v>
      </c>
      <c r="G127" s="279" t="s">
        <v>13052</v>
      </c>
    </row>
    <row r="128" spans="3:7" x14ac:dyDescent="0.2">
      <c r="C128" s="255">
        <v>45999.552083333336</v>
      </c>
      <c r="D128" s="257" t="s">
        <v>14325</v>
      </c>
      <c r="E128" s="278" t="s">
        <v>13052</v>
      </c>
      <c r="F128" s="285">
        <v>15</v>
      </c>
      <c r="G128" s="279" t="s">
        <v>13052</v>
      </c>
    </row>
    <row r="129" spans="3:7" x14ac:dyDescent="0.2">
      <c r="C129" s="255">
        <v>45999.684027777781</v>
      </c>
      <c r="D129" s="257" t="s">
        <v>14324</v>
      </c>
      <c r="E129" s="278" t="s">
        <v>13052</v>
      </c>
      <c r="F129" s="285">
        <v>76</v>
      </c>
      <c r="G129" s="279" t="s">
        <v>13052</v>
      </c>
    </row>
    <row r="130" spans="3:7" x14ac:dyDescent="0.2">
      <c r="C130" s="255">
        <v>45999.700694444444</v>
      </c>
      <c r="D130" s="257" t="s">
        <v>14319</v>
      </c>
      <c r="E130" s="278" t="s">
        <v>13052</v>
      </c>
      <c r="F130" s="285">
        <v>50</v>
      </c>
      <c r="G130" s="279" t="s">
        <v>14095</v>
      </c>
    </row>
    <row r="131" spans="3:7" x14ac:dyDescent="0.2">
      <c r="C131" s="255">
        <v>46000.683333333334</v>
      </c>
      <c r="D131" s="257" t="s">
        <v>14303</v>
      </c>
      <c r="E131" s="278" t="s">
        <v>13052</v>
      </c>
      <c r="F131" s="285">
        <v>80.7</v>
      </c>
      <c r="G131" s="279" t="s">
        <v>13052</v>
      </c>
    </row>
    <row r="132" spans="3:7" x14ac:dyDescent="0.2">
      <c r="C132" s="255">
        <v>46001.383333333331</v>
      </c>
      <c r="D132" s="257" t="s">
        <v>14324</v>
      </c>
      <c r="E132" s="278" t="s">
        <v>13052</v>
      </c>
      <c r="F132" s="285">
        <v>45</v>
      </c>
      <c r="G132" s="279" t="s">
        <v>13052</v>
      </c>
    </row>
    <row r="133" spans="3:7" x14ac:dyDescent="0.2">
      <c r="C133" s="255">
        <v>46001.698611111111</v>
      </c>
      <c r="D133" s="257" t="s">
        <v>14326</v>
      </c>
      <c r="E133" s="278" t="s">
        <v>13052</v>
      </c>
      <c r="F133" s="285">
        <v>157</v>
      </c>
      <c r="G133" s="279" t="s">
        <v>13052</v>
      </c>
    </row>
    <row r="134" spans="3:7" x14ac:dyDescent="0.2">
      <c r="C134" s="255">
        <v>46003.396527777775</v>
      </c>
      <c r="D134" s="257" t="s">
        <v>14324</v>
      </c>
      <c r="E134" s="278" t="s">
        <v>13052</v>
      </c>
      <c r="F134" s="285">
        <v>66</v>
      </c>
      <c r="G134" s="279" t="s">
        <v>13052</v>
      </c>
    </row>
    <row r="135" spans="3:7" x14ac:dyDescent="0.2">
      <c r="C135" s="255">
        <v>46004.574305555558</v>
      </c>
      <c r="D135" s="257" t="s">
        <v>14264</v>
      </c>
      <c r="E135" s="278" t="s">
        <v>13052</v>
      </c>
      <c r="F135" s="285">
        <v>110</v>
      </c>
      <c r="G135" s="279" t="s">
        <v>13052</v>
      </c>
    </row>
    <row r="136" spans="3:7" x14ac:dyDescent="0.2">
      <c r="C136" s="255">
        <v>46004.679861111108</v>
      </c>
      <c r="D136" s="257" t="s">
        <v>14327</v>
      </c>
      <c r="E136" s="278" t="s">
        <v>13052</v>
      </c>
      <c r="F136" s="285">
        <v>735</v>
      </c>
      <c r="G136" s="279" t="s">
        <v>13052</v>
      </c>
    </row>
    <row r="137" spans="3:7" x14ac:dyDescent="0.2">
      <c r="C137" s="255">
        <v>46006.551388888889</v>
      </c>
      <c r="D137" s="257" t="s">
        <v>14262</v>
      </c>
      <c r="E137" s="278" t="s">
        <v>13052</v>
      </c>
      <c r="F137" s="285">
        <v>52</v>
      </c>
      <c r="G137" s="279" t="s">
        <v>13052</v>
      </c>
    </row>
    <row r="138" spans="3:7" x14ac:dyDescent="0.2">
      <c r="C138" s="255">
        <v>46008.657638888886</v>
      </c>
      <c r="D138" s="257" t="s">
        <v>14321</v>
      </c>
      <c r="E138" s="278" t="s">
        <v>13052</v>
      </c>
      <c r="F138" s="285">
        <v>59</v>
      </c>
      <c r="G138" s="279" t="s">
        <v>13052</v>
      </c>
    </row>
    <row r="139" spans="3:7" x14ac:dyDescent="0.2">
      <c r="C139" s="255">
        <v>46008.664583333331</v>
      </c>
      <c r="D139" s="257" t="s">
        <v>14328</v>
      </c>
      <c r="E139" s="278" t="s">
        <v>13052</v>
      </c>
      <c r="F139" s="285">
        <v>99</v>
      </c>
      <c r="G139" s="279" t="s">
        <v>13052</v>
      </c>
    </row>
    <row r="140" spans="3:7" x14ac:dyDescent="0.2">
      <c r="C140" s="255">
        <v>46008.890972222223</v>
      </c>
      <c r="D140" s="257" t="s">
        <v>14303</v>
      </c>
      <c r="E140" s="278" t="s">
        <v>13052</v>
      </c>
      <c r="F140" s="285">
        <v>76.13</v>
      </c>
      <c r="G140" s="279" t="s">
        <v>13052</v>
      </c>
    </row>
    <row r="141" spans="3:7" x14ac:dyDescent="0.2">
      <c r="C141" s="255">
        <v>46009.455555555556</v>
      </c>
      <c r="D141" s="257" t="s">
        <v>14264</v>
      </c>
      <c r="E141" s="278" t="s">
        <v>13052</v>
      </c>
      <c r="F141" s="285">
        <v>38</v>
      </c>
      <c r="G141" s="279" t="s">
        <v>13052</v>
      </c>
    </row>
    <row r="142" spans="3:7" x14ac:dyDescent="0.2">
      <c r="C142" s="255">
        <v>46009.73333333333</v>
      </c>
      <c r="D142" s="257" t="s">
        <v>14289</v>
      </c>
      <c r="E142" s="278" t="s">
        <v>13052</v>
      </c>
      <c r="F142" s="285">
        <v>37</v>
      </c>
      <c r="G142" s="279" t="s">
        <v>13052</v>
      </c>
    </row>
    <row r="143" spans="3:7" x14ac:dyDescent="0.2">
      <c r="C143" s="255">
        <v>46010.038194444445</v>
      </c>
      <c r="D143" s="257" t="s">
        <v>14289</v>
      </c>
      <c r="E143" s="278" t="s">
        <v>13052</v>
      </c>
      <c r="F143" s="285">
        <v>39</v>
      </c>
      <c r="G143" s="279" t="s">
        <v>13052</v>
      </c>
    </row>
    <row r="144" spans="3:7" x14ac:dyDescent="0.2">
      <c r="C144" s="255">
        <v>46012.54791666667</v>
      </c>
      <c r="D144" s="257" t="s">
        <v>14329</v>
      </c>
      <c r="E144" s="278" t="s">
        <v>13052</v>
      </c>
      <c r="F144" s="285">
        <v>121.65</v>
      </c>
      <c r="G144" s="279" t="s">
        <v>13052</v>
      </c>
    </row>
    <row r="145" spans="3:7" x14ac:dyDescent="0.2">
      <c r="C145" s="255">
        <v>46013.767361111109</v>
      </c>
      <c r="D145" s="257" t="s">
        <v>14330</v>
      </c>
      <c r="E145" s="278" t="s">
        <v>13052</v>
      </c>
      <c r="F145" s="285">
        <v>27</v>
      </c>
      <c r="G145" s="279" t="s">
        <v>13052</v>
      </c>
    </row>
    <row r="146" spans="3:7" x14ac:dyDescent="0.2">
      <c r="C146" s="255">
        <v>46013.481944444444</v>
      </c>
      <c r="D146" s="257" t="s">
        <v>14289</v>
      </c>
      <c r="E146" s="278" t="s">
        <v>13052</v>
      </c>
      <c r="F146" s="285">
        <v>33</v>
      </c>
      <c r="G146" s="279" t="s">
        <v>13052</v>
      </c>
    </row>
    <row r="147" spans="3:7" x14ac:dyDescent="0.2">
      <c r="C147" s="255">
        <v>46014.897222222222</v>
      </c>
      <c r="D147" s="257" t="s">
        <v>14331</v>
      </c>
      <c r="E147" s="278" t="s">
        <v>13052</v>
      </c>
      <c r="F147" s="285">
        <v>75</v>
      </c>
      <c r="G147" s="279" t="s">
        <v>13052</v>
      </c>
    </row>
    <row r="148" spans="3:7" x14ac:dyDescent="0.2">
      <c r="C148" s="255">
        <v>46014.480555555558</v>
      </c>
      <c r="D148" s="257" t="s">
        <v>14289</v>
      </c>
      <c r="E148" s="278" t="s">
        <v>13052</v>
      </c>
      <c r="F148" s="285">
        <v>29</v>
      </c>
      <c r="G148" s="279" t="s">
        <v>13052</v>
      </c>
    </row>
    <row r="149" spans="3:7" x14ac:dyDescent="0.2">
      <c r="C149" s="255">
        <v>46014.570138888892</v>
      </c>
      <c r="D149" s="257" t="s">
        <v>14262</v>
      </c>
      <c r="E149" s="278" t="s">
        <v>13052</v>
      </c>
      <c r="F149" s="285">
        <v>145</v>
      </c>
      <c r="G149" s="279" t="s">
        <v>13052</v>
      </c>
    </row>
    <row r="150" spans="3:7" x14ac:dyDescent="0.2">
      <c r="C150" s="255">
        <v>46015.548611111109</v>
      </c>
      <c r="D150" s="257" t="s">
        <v>14262</v>
      </c>
      <c r="E150" s="278" t="s">
        <v>13052</v>
      </c>
      <c r="F150" s="285">
        <v>78</v>
      </c>
      <c r="G150" s="279" t="s">
        <v>13052</v>
      </c>
    </row>
    <row r="151" spans="3:7" x14ac:dyDescent="0.2">
      <c r="C151" s="255">
        <v>46017.38958333333</v>
      </c>
      <c r="D151" s="257" t="s">
        <v>14329</v>
      </c>
      <c r="E151" s="278" t="s">
        <v>13052</v>
      </c>
      <c r="F151" s="285">
        <v>208.95</v>
      </c>
      <c r="G151" s="279" t="s">
        <v>13052</v>
      </c>
    </row>
    <row r="152" spans="3:7" x14ac:dyDescent="0.2">
      <c r="C152" s="255">
        <v>46018.730555555558</v>
      </c>
      <c r="D152" s="257" t="s">
        <v>14289</v>
      </c>
      <c r="E152" s="278" t="s">
        <v>13052</v>
      </c>
      <c r="F152" s="285">
        <v>137</v>
      </c>
      <c r="G152" s="279" t="s">
        <v>13052</v>
      </c>
    </row>
    <row r="153" spans="3:7" x14ac:dyDescent="0.2">
      <c r="C153" s="255">
        <v>46020.961111111108</v>
      </c>
      <c r="D153" s="257" t="s">
        <v>14303</v>
      </c>
      <c r="E153" s="278" t="s">
        <v>13052</v>
      </c>
      <c r="F153" s="285">
        <v>20.94</v>
      </c>
      <c r="G153" s="279" t="s">
        <v>13052</v>
      </c>
    </row>
    <row r="154" spans="3:7" x14ac:dyDescent="0.2">
      <c r="C154" s="255">
        <v>46020.446527777778</v>
      </c>
      <c r="D154" s="257" t="s">
        <v>14289</v>
      </c>
      <c r="E154" s="278" t="s">
        <v>13052</v>
      </c>
      <c r="F154" s="285">
        <v>38</v>
      </c>
      <c r="G154" s="279" t="s">
        <v>13052</v>
      </c>
    </row>
    <row r="155" spans="3:7" x14ac:dyDescent="0.2">
      <c r="C155" s="255">
        <v>46020</v>
      </c>
      <c r="D155" s="257" t="s">
        <v>14261</v>
      </c>
      <c r="E155" s="278" t="s">
        <v>14332</v>
      </c>
      <c r="F155" s="285">
        <v>3502.86</v>
      </c>
      <c r="G155" s="279" t="s">
        <v>13052</v>
      </c>
    </row>
    <row r="156" spans="3:7" x14ac:dyDescent="0.2">
      <c r="C156" s="255">
        <v>46021.702777777777</v>
      </c>
      <c r="D156" s="257" t="s">
        <v>14262</v>
      </c>
      <c r="E156" s="278" t="s">
        <v>13052</v>
      </c>
      <c r="F156" s="285">
        <v>103</v>
      </c>
      <c r="G156" s="279" t="s">
        <v>13052</v>
      </c>
    </row>
    <row r="157" spans="3:7" x14ac:dyDescent="0.2">
      <c r="C157" s="255">
        <v>46022.693749999999</v>
      </c>
      <c r="D157" s="257" t="s">
        <v>14333</v>
      </c>
      <c r="E157" s="278" t="s">
        <v>13052</v>
      </c>
      <c r="F157" s="285">
        <v>462</v>
      </c>
      <c r="G157" s="279" t="s">
        <v>13052</v>
      </c>
    </row>
    <row r="158" spans="3:7" x14ac:dyDescent="0.2">
      <c r="C158" s="255">
        <v>46024.673611111109</v>
      </c>
      <c r="D158" s="257" t="s">
        <v>14262</v>
      </c>
      <c r="E158" s="278" t="s">
        <v>13052</v>
      </c>
      <c r="F158" s="285">
        <v>66</v>
      </c>
      <c r="G158" s="279" t="s">
        <v>13052</v>
      </c>
    </row>
    <row r="159" spans="3:7" x14ac:dyDescent="0.2">
      <c r="C159" s="255">
        <v>46025.930555555555</v>
      </c>
      <c r="D159" s="257" t="s">
        <v>14268</v>
      </c>
      <c r="E159" s="278" t="s">
        <v>13052</v>
      </c>
      <c r="F159" s="285">
        <v>157.18</v>
      </c>
      <c r="G159" s="279" t="s">
        <v>13052</v>
      </c>
    </row>
    <row r="160" spans="3:7" x14ac:dyDescent="0.2">
      <c r="C160" s="255">
        <v>46025.932638888888</v>
      </c>
      <c r="D160" s="257" t="s">
        <v>14268</v>
      </c>
      <c r="E160" s="278" t="s">
        <v>13052</v>
      </c>
      <c r="F160" s="285">
        <v>160.72</v>
      </c>
      <c r="G160" s="279" t="s">
        <v>13052</v>
      </c>
    </row>
    <row r="161" spans="3:7" x14ac:dyDescent="0.2">
      <c r="C161" s="255">
        <v>46026.719444444447</v>
      </c>
      <c r="D161" s="257" t="s">
        <v>14327</v>
      </c>
      <c r="E161" s="278" t="s">
        <v>13052</v>
      </c>
      <c r="F161" s="285">
        <v>1012.5</v>
      </c>
      <c r="G161" s="279" t="s">
        <v>13052</v>
      </c>
    </row>
    <row r="162" spans="3:7" x14ac:dyDescent="0.2">
      <c r="C162" s="255">
        <v>46026.784722222219</v>
      </c>
      <c r="D162" s="257" t="s">
        <v>14334</v>
      </c>
      <c r="E162" s="278" t="s">
        <v>13052</v>
      </c>
      <c r="F162" s="285">
        <v>221</v>
      </c>
      <c r="G162" s="279" t="s">
        <v>13052</v>
      </c>
    </row>
    <row r="163" spans="3:7" x14ac:dyDescent="0.2">
      <c r="C163" s="255">
        <v>46026.856944444444</v>
      </c>
      <c r="D163" s="257" t="s">
        <v>14289</v>
      </c>
      <c r="E163" s="278" t="s">
        <v>13052</v>
      </c>
      <c r="F163" s="285">
        <v>54</v>
      </c>
      <c r="G163" s="279" t="s">
        <v>13052</v>
      </c>
    </row>
    <row r="164" spans="3:7" x14ac:dyDescent="0.2">
      <c r="C164" s="255">
        <v>46027.549305555556</v>
      </c>
      <c r="D164" s="257" t="s">
        <v>14335</v>
      </c>
      <c r="E164" s="278" t="s">
        <v>13052</v>
      </c>
      <c r="F164" s="285">
        <v>25</v>
      </c>
      <c r="G164" s="279" t="s">
        <v>13052</v>
      </c>
    </row>
    <row r="165" spans="3:7" x14ac:dyDescent="0.2">
      <c r="C165" s="255">
        <v>46029.025000000001</v>
      </c>
      <c r="D165" s="257" t="s">
        <v>14336</v>
      </c>
      <c r="E165" s="278" t="s">
        <v>13052</v>
      </c>
      <c r="F165" s="285">
        <v>222.6</v>
      </c>
      <c r="G165" s="279" t="s">
        <v>13052</v>
      </c>
    </row>
    <row r="166" spans="3:7" x14ac:dyDescent="0.2">
      <c r="C166" s="255">
        <v>46029.560416666667</v>
      </c>
      <c r="D166" s="257" t="s">
        <v>14262</v>
      </c>
      <c r="E166" s="278" t="s">
        <v>13052</v>
      </c>
      <c r="F166" s="285">
        <v>84</v>
      </c>
      <c r="G166" s="279" t="s">
        <v>13052</v>
      </c>
    </row>
    <row r="167" spans="3:7" x14ac:dyDescent="0.2">
      <c r="C167" s="255">
        <v>46030.95</v>
      </c>
      <c r="D167" s="257" t="s">
        <v>14337</v>
      </c>
      <c r="E167" s="278" t="s">
        <v>13052</v>
      </c>
      <c r="F167" s="285">
        <v>601</v>
      </c>
      <c r="G167" s="279" t="s">
        <v>13052</v>
      </c>
    </row>
    <row r="168" spans="3:7" x14ac:dyDescent="0.2">
      <c r="C168" s="255">
        <v>46030.95</v>
      </c>
      <c r="D168" s="257" t="s">
        <v>14338</v>
      </c>
      <c r="E168" s="278" t="s">
        <v>13052</v>
      </c>
      <c r="F168" s="285">
        <v>9433</v>
      </c>
      <c r="G168" s="279" t="s">
        <v>14095</v>
      </c>
    </row>
    <row r="169" spans="3:7" x14ac:dyDescent="0.2">
      <c r="C169" s="255">
        <v>46031.989583333336</v>
      </c>
      <c r="D169" s="257" t="s">
        <v>14289</v>
      </c>
      <c r="E169" s="278" t="s">
        <v>13052</v>
      </c>
      <c r="F169" s="285">
        <v>36</v>
      </c>
      <c r="G169" s="279" t="s">
        <v>13052</v>
      </c>
    </row>
    <row r="170" spans="3:7" x14ac:dyDescent="0.2">
      <c r="C170" s="255">
        <v>46032.776388888888</v>
      </c>
      <c r="D170" s="257" t="s">
        <v>14339</v>
      </c>
      <c r="E170" s="278" t="s">
        <v>13052</v>
      </c>
      <c r="F170" s="285">
        <v>148.80000000000001</v>
      </c>
      <c r="G170" s="279" t="s">
        <v>13052</v>
      </c>
    </row>
    <row r="171" spans="3:7" x14ac:dyDescent="0.2">
      <c r="C171" s="255">
        <v>46033.527083333334</v>
      </c>
      <c r="D171" s="257" t="s">
        <v>14340</v>
      </c>
      <c r="E171" s="278" t="s">
        <v>13052</v>
      </c>
      <c r="F171" s="285">
        <v>21</v>
      </c>
      <c r="G171" s="279" t="s">
        <v>13052</v>
      </c>
    </row>
    <row r="172" spans="3:7" x14ac:dyDescent="0.2">
      <c r="C172" s="255">
        <v>46033.570138888892</v>
      </c>
      <c r="D172" s="257" t="s">
        <v>14339</v>
      </c>
      <c r="E172" s="278" t="s">
        <v>13052</v>
      </c>
      <c r="F172" s="285">
        <v>53.8</v>
      </c>
      <c r="G172" s="279" t="s">
        <v>13052</v>
      </c>
    </row>
    <row r="173" spans="3:7" x14ac:dyDescent="0.2">
      <c r="C173" s="255">
        <v>46034.579861111109</v>
      </c>
      <c r="D173" s="257" t="s">
        <v>14262</v>
      </c>
      <c r="E173" s="278" t="s">
        <v>13052</v>
      </c>
      <c r="F173" s="285">
        <v>39</v>
      </c>
      <c r="G173" s="279" t="s">
        <v>13052</v>
      </c>
    </row>
    <row r="174" spans="3:7" x14ac:dyDescent="0.2">
      <c r="C174" s="255">
        <v>46034.679861111108</v>
      </c>
      <c r="D174" s="257" t="s">
        <v>14289</v>
      </c>
      <c r="E174" s="278" t="s">
        <v>13052</v>
      </c>
      <c r="F174" s="285">
        <v>43</v>
      </c>
      <c r="G174" s="279" t="s">
        <v>13052</v>
      </c>
    </row>
    <row r="175" spans="3:7" x14ac:dyDescent="0.2">
      <c r="C175" s="255">
        <v>46034.695138888892</v>
      </c>
      <c r="D175" s="257" t="s">
        <v>14340</v>
      </c>
      <c r="E175" s="278" t="s">
        <v>13052</v>
      </c>
      <c r="F175" s="285">
        <v>21</v>
      </c>
      <c r="G175" s="279" t="s">
        <v>13052</v>
      </c>
    </row>
    <row r="176" spans="3:7" x14ac:dyDescent="0.2">
      <c r="C176" s="255">
        <v>46036.724305555559</v>
      </c>
      <c r="D176" s="257" t="s">
        <v>14289</v>
      </c>
      <c r="E176" s="278" t="s">
        <v>13052</v>
      </c>
      <c r="F176" s="285">
        <v>40</v>
      </c>
      <c r="G176" s="279" t="s">
        <v>13052</v>
      </c>
    </row>
    <row r="177" spans="3:7" x14ac:dyDescent="0.2">
      <c r="C177" s="255">
        <v>46036.726388888892</v>
      </c>
      <c r="D177" s="257" t="s">
        <v>14340</v>
      </c>
      <c r="E177" s="278" t="s">
        <v>13052</v>
      </c>
      <c r="F177" s="285">
        <v>21</v>
      </c>
      <c r="G177" s="279" t="s">
        <v>13052</v>
      </c>
    </row>
    <row r="178" spans="3:7" x14ac:dyDescent="0.2">
      <c r="C178" s="255">
        <v>46036.369444444441</v>
      </c>
      <c r="D178" s="257" t="s">
        <v>14341</v>
      </c>
      <c r="E178" s="278" t="s">
        <v>13052</v>
      </c>
      <c r="F178" s="285">
        <v>202.52</v>
      </c>
      <c r="G178" s="279" t="s">
        <v>13052</v>
      </c>
    </row>
    <row r="179" spans="3:7" x14ac:dyDescent="0.2">
      <c r="C179" s="255">
        <v>46036.571527777778</v>
      </c>
      <c r="D179" s="257" t="s">
        <v>14262</v>
      </c>
      <c r="E179" s="278" t="s">
        <v>13052</v>
      </c>
      <c r="F179" s="285">
        <v>105</v>
      </c>
      <c r="G179" s="279" t="s">
        <v>13052</v>
      </c>
    </row>
    <row r="180" spans="3:7" x14ac:dyDescent="0.2">
      <c r="C180" s="255">
        <v>46037.410416666666</v>
      </c>
      <c r="D180" s="257" t="s">
        <v>14265</v>
      </c>
      <c r="E180" s="278" t="s">
        <v>13052</v>
      </c>
      <c r="F180" s="285">
        <v>181.84</v>
      </c>
      <c r="G180" s="279" t="s">
        <v>13052</v>
      </c>
    </row>
    <row r="181" spans="3:7" x14ac:dyDescent="0.2">
      <c r="C181" s="255">
        <v>46038.525694444441</v>
      </c>
      <c r="D181" s="257" t="s">
        <v>14342</v>
      </c>
      <c r="E181" s="278" t="s">
        <v>13052</v>
      </c>
      <c r="F181" s="285">
        <v>146.75</v>
      </c>
      <c r="G181" s="279" t="s">
        <v>13052</v>
      </c>
    </row>
    <row r="182" spans="3:7" x14ac:dyDescent="0.2">
      <c r="C182" s="255">
        <v>46039.816666666666</v>
      </c>
      <c r="D182" s="257" t="s">
        <v>14289</v>
      </c>
      <c r="E182" s="278" t="s">
        <v>13052</v>
      </c>
      <c r="F182" s="285">
        <v>68</v>
      </c>
      <c r="G182" s="279" t="s">
        <v>13052</v>
      </c>
    </row>
    <row r="183" spans="3:7" x14ac:dyDescent="0.2">
      <c r="C183" s="255">
        <v>46039.900694444441</v>
      </c>
      <c r="D183" s="257" t="s">
        <v>14289</v>
      </c>
      <c r="E183" s="278" t="s">
        <v>13052</v>
      </c>
      <c r="F183" s="285">
        <v>54</v>
      </c>
      <c r="G183" s="279" t="s">
        <v>13052</v>
      </c>
    </row>
    <row r="184" spans="3:7" x14ac:dyDescent="0.2">
      <c r="C184" s="255">
        <v>46039.952777777777</v>
      </c>
      <c r="D184" s="257" t="s">
        <v>14308</v>
      </c>
      <c r="E184" s="278" t="s">
        <v>14343</v>
      </c>
      <c r="F184" s="285">
        <v>1735.68</v>
      </c>
      <c r="G184" s="279" t="s">
        <v>13052</v>
      </c>
    </row>
    <row r="185" spans="3:7" x14ac:dyDescent="0.2">
      <c r="C185" s="255">
        <v>46039.880555555559</v>
      </c>
      <c r="D185" s="257" t="s">
        <v>14344</v>
      </c>
      <c r="E185" s="278" t="s">
        <v>14345</v>
      </c>
      <c r="F185" s="285">
        <v>2506</v>
      </c>
      <c r="G185" s="279" t="s">
        <v>13052</v>
      </c>
    </row>
    <row r="186" spans="3:7" x14ac:dyDescent="0.2">
      <c r="C186" s="255">
        <v>46040.572222222225</v>
      </c>
      <c r="D186" s="257" t="s">
        <v>14289</v>
      </c>
      <c r="E186" s="278" t="s">
        <v>13052</v>
      </c>
      <c r="F186" s="285">
        <v>46</v>
      </c>
      <c r="G186" s="279" t="s">
        <v>13052</v>
      </c>
    </row>
    <row r="187" spans="3:7" x14ac:dyDescent="0.2">
      <c r="C187" s="255">
        <v>46040.700694444444</v>
      </c>
      <c r="D187" s="257" t="s">
        <v>14346</v>
      </c>
      <c r="E187" s="278" t="s">
        <v>13052</v>
      </c>
      <c r="F187" s="285">
        <v>300</v>
      </c>
      <c r="G187" s="279" t="s">
        <v>13052</v>
      </c>
    </row>
    <row r="188" spans="3:7" x14ac:dyDescent="0.2">
      <c r="C188" s="255">
        <v>46040.702777777777</v>
      </c>
      <c r="D188" s="257" t="s">
        <v>14346</v>
      </c>
      <c r="E188" s="278" t="s">
        <v>13052</v>
      </c>
      <c r="F188" s="285">
        <v>600</v>
      </c>
      <c r="G188" s="279" t="s">
        <v>13052</v>
      </c>
    </row>
    <row r="189" spans="3:7" x14ac:dyDescent="0.2">
      <c r="C189" s="255">
        <v>46040.731944444444</v>
      </c>
      <c r="D189" s="257" t="s">
        <v>14347</v>
      </c>
      <c r="E189" s="278" t="s">
        <v>13052</v>
      </c>
      <c r="F189" s="285">
        <v>200</v>
      </c>
      <c r="G189" s="279" t="s">
        <v>13052</v>
      </c>
    </row>
    <row r="190" spans="3:7" x14ac:dyDescent="0.2">
      <c r="C190" s="255">
        <v>46040.740277777775</v>
      </c>
      <c r="D190" s="257" t="s">
        <v>14348</v>
      </c>
      <c r="E190" s="278" t="s">
        <v>13052</v>
      </c>
      <c r="F190" s="285">
        <v>120</v>
      </c>
      <c r="G190" s="279" t="s">
        <v>13052</v>
      </c>
    </row>
    <row r="191" spans="3:7" x14ac:dyDescent="0.2">
      <c r="C191" s="255">
        <v>46040.747916666667</v>
      </c>
      <c r="D191" s="257" t="s">
        <v>14349</v>
      </c>
      <c r="E191" s="278" t="s">
        <v>13052</v>
      </c>
      <c r="F191" s="285">
        <v>1000</v>
      </c>
      <c r="G191" s="279" t="s">
        <v>13052</v>
      </c>
    </row>
    <row r="192" spans="3:7" x14ac:dyDescent="0.2">
      <c r="C192" s="255">
        <v>46040.806944444441</v>
      </c>
      <c r="D192" s="257" t="s">
        <v>14289</v>
      </c>
      <c r="E192" s="278" t="s">
        <v>13052</v>
      </c>
      <c r="F192" s="285">
        <v>45</v>
      </c>
      <c r="G192" s="279" t="s">
        <v>13052</v>
      </c>
    </row>
    <row r="193" spans="3:7" x14ac:dyDescent="0.2">
      <c r="C193" s="255">
        <v>46040.811805555553</v>
      </c>
      <c r="D193" s="257" t="s">
        <v>14268</v>
      </c>
      <c r="E193" s="278" t="s">
        <v>13052</v>
      </c>
      <c r="F193" s="285">
        <v>304.12</v>
      </c>
      <c r="G193" s="279" t="s">
        <v>13052</v>
      </c>
    </row>
    <row r="194" spans="3:7" x14ac:dyDescent="0.2">
      <c r="C194" s="255">
        <v>46040.606249999997</v>
      </c>
      <c r="D194" s="257" t="s">
        <v>14344</v>
      </c>
      <c r="E194" s="278" t="s">
        <v>14350</v>
      </c>
      <c r="F194" s="285">
        <v>698</v>
      </c>
      <c r="G194" s="279" t="s">
        <v>13052</v>
      </c>
    </row>
    <row r="195" spans="3:7" x14ac:dyDescent="0.2">
      <c r="C195" s="255">
        <v>46041.763888888891</v>
      </c>
      <c r="D195" s="257" t="s">
        <v>14289</v>
      </c>
      <c r="E195" s="278" t="s">
        <v>13052</v>
      </c>
      <c r="F195" s="285">
        <v>50</v>
      </c>
      <c r="G195" s="279" t="s">
        <v>13052</v>
      </c>
    </row>
    <row r="196" spans="3:7" x14ac:dyDescent="0.2">
      <c r="C196" s="255">
        <v>46042.543749999997</v>
      </c>
      <c r="D196" s="257" t="s">
        <v>14262</v>
      </c>
      <c r="E196" s="278" t="s">
        <v>13052</v>
      </c>
      <c r="F196" s="285">
        <v>39</v>
      </c>
      <c r="G196" s="279" t="s">
        <v>13052</v>
      </c>
    </row>
    <row r="197" spans="3:7" x14ac:dyDescent="0.2">
      <c r="C197" s="255">
        <v>46042.734722222223</v>
      </c>
      <c r="D197" s="257" t="s">
        <v>14351</v>
      </c>
      <c r="E197" s="278" t="s">
        <v>13052</v>
      </c>
      <c r="F197" s="285">
        <v>400</v>
      </c>
      <c r="G197" s="279" t="s">
        <v>13052</v>
      </c>
    </row>
    <row r="198" spans="3:7" x14ac:dyDescent="0.2">
      <c r="C198" s="255">
        <v>46042.445833333331</v>
      </c>
      <c r="D198" s="257" t="s">
        <v>14289</v>
      </c>
      <c r="E198" s="278" t="s">
        <v>13052</v>
      </c>
      <c r="F198" s="285">
        <v>53</v>
      </c>
      <c r="G198" s="279" t="s">
        <v>13052</v>
      </c>
    </row>
    <row r="199" spans="3:7" x14ac:dyDescent="0.2">
      <c r="C199" s="255">
        <v>46042</v>
      </c>
      <c r="D199" s="257" t="s">
        <v>14352</v>
      </c>
      <c r="E199" s="278" t="s">
        <v>13052</v>
      </c>
      <c r="F199" s="285">
        <v>1499</v>
      </c>
      <c r="G199" s="279" t="s">
        <v>13052</v>
      </c>
    </row>
    <row r="200" spans="3:7" x14ac:dyDescent="0.2">
      <c r="C200" s="255">
        <v>46042</v>
      </c>
      <c r="D200" s="257" t="s">
        <v>14353</v>
      </c>
      <c r="E200" s="278" t="s">
        <v>13052</v>
      </c>
      <c r="F200" s="285">
        <v>269.82</v>
      </c>
      <c r="G200" s="279" t="s">
        <v>13052</v>
      </c>
    </row>
    <row r="201" spans="3:7" x14ac:dyDescent="0.2">
      <c r="C201" s="255">
        <v>46043.402083333334</v>
      </c>
      <c r="D201" s="257" t="s">
        <v>14341</v>
      </c>
      <c r="E201" s="278" t="s">
        <v>13052</v>
      </c>
      <c r="F201" s="285">
        <v>559.5</v>
      </c>
      <c r="G201" s="279" t="s">
        <v>13052</v>
      </c>
    </row>
    <row r="202" spans="3:7" x14ac:dyDescent="0.2">
      <c r="C202" s="255">
        <v>46043.40347222222</v>
      </c>
      <c r="D202" s="257" t="s">
        <v>14285</v>
      </c>
      <c r="E202" s="278" t="s">
        <v>13052</v>
      </c>
      <c r="F202" s="285">
        <v>999.33</v>
      </c>
      <c r="G202" s="279" t="s">
        <v>13052</v>
      </c>
    </row>
    <row r="203" spans="3:7" x14ac:dyDescent="0.2">
      <c r="C203" s="255">
        <v>46044.55972222222</v>
      </c>
      <c r="D203" s="257" t="s">
        <v>14262</v>
      </c>
      <c r="E203" s="278" t="s">
        <v>13052</v>
      </c>
      <c r="F203" s="285">
        <v>39</v>
      </c>
      <c r="G203" s="279" t="s">
        <v>13052</v>
      </c>
    </row>
    <row r="204" spans="3:7" x14ac:dyDescent="0.2">
      <c r="C204" s="255">
        <v>46044.751388888886</v>
      </c>
      <c r="D204" s="257" t="s">
        <v>14289</v>
      </c>
      <c r="E204" s="278" t="s">
        <v>13052</v>
      </c>
      <c r="F204" s="285">
        <v>25</v>
      </c>
      <c r="G204" s="279" t="s">
        <v>13052</v>
      </c>
    </row>
    <row r="205" spans="3:7" x14ac:dyDescent="0.2">
      <c r="C205" s="255">
        <v>46045.686111111114</v>
      </c>
      <c r="D205" s="257" t="s">
        <v>14354</v>
      </c>
      <c r="E205" s="278" t="s">
        <v>13052</v>
      </c>
      <c r="F205" s="285">
        <v>313</v>
      </c>
      <c r="G205" s="279" t="s">
        <v>13052</v>
      </c>
    </row>
    <row r="206" spans="3:7" x14ac:dyDescent="0.2">
      <c r="C206" s="255">
        <v>46046.93472222222</v>
      </c>
      <c r="D206" s="257" t="s">
        <v>14355</v>
      </c>
      <c r="E206" s="278" t="s">
        <v>13052</v>
      </c>
      <c r="F206" s="285">
        <v>515</v>
      </c>
      <c r="G206" s="279" t="s">
        <v>13052</v>
      </c>
    </row>
    <row r="207" spans="3:7" x14ac:dyDescent="0.2">
      <c r="C207" s="255">
        <v>46047.461111111108</v>
      </c>
      <c r="D207" s="257" t="s">
        <v>14356</v>
      </c>
      <c r="E207" s="278" t="s">
        <v>13052</v>
      </c>
      <c r="F207" s="285">
        <v>146.32</v>
      </c>
      <c r="G207" s="279" t="s">
        <v>13052</v>
      </c>
    </row>
    <row r="208" spans="3:7" x14ac:dyDescent="0.2">
      <c r="C208" s="255">
        <v>46047.704861111109</v>
      </c>
      <c r="D208" s="257" t="s">
        <v>14357</v>
      </c>
      <c r="E208" s="278" t="s">
        <v>13052</v>
      </c>
      <c r="F208" s="285">
        <v>291</v>
      </c>
      <c r="G208" s="279" t="s">
        <v>13052</v>
      </c>
    </row>
    <row r="209" spans="3:7" x14ac:dyDescent="0.2">
      <c r="C209" s="255">
        <v>46048.788194444445</v>
      </c>
      <c r="D209" s="257" t="s">
        <v>14268</v>
      </c>
      <c r="E209" s="278" t="s">
        <v>13052</v>
      </c>
      <c r="F209" s="285">
        <v>255.26</v>
      </c>
      <c r="G209" s="279" t="s">
        <v>13052</v>
      </c>
    </row>
    <row r="210" spans="3:7" x14ac:dyDescent="0.2">
      <c r="C210" s="255">
        <v>46048.790972222225</v>
      </c>
      <c r="D210" s="257" t="s">
        <v>14268</v>
      </c>
      <c r="E210" s="278" t="s">
        <v>13052</v>
      </c>
      <c r="F210" s="285">
        <v>165.65</v>
      </c>
      <c r="G210" s="279" t="s">
        <v>13052</v>
      </c>
    </row>
    <row r="211" spans="3:7" x14ac:dyDescent="0.2">
      <c r="C211" s="255">
        <v>46049.481249999997</v>
      </c>
      <c r="D211" s="257" t="s">
        <v>14358</v>
      </c>
      <c r="E211" s="278" t="s">
        <v>13052</v>
      </c>
      <c r="F211" s="285">
        <v>53</v>
      </c>
      <c r="G211" s="279" t="s">
        <v>13052</v>
      </c>
    </row>
    <row r="212" spans="3:7" x14ac:dyDescent="0.2">
      <c r="C212" s="255">
        <v>46049.76666666667</v>
      </c>
      <c r="D212" s="257" t="s">
        <v>14289</v>
      </c>
      <c r="E212" s="278" t="s">
        <v>13052</v>
      </c>
      <c r="F212" s="285">
        <v>52</v>
      </c>
      <c r="G212" s="279" t="s">
        <v>13052</v>
      </c>
    </row>
    <row r="213" spans="3:7" x14ac:dyDescent="0.2">
      <c r="C213" s="255">
        <v>46049.936805555553</v>
      </c>
      <c r="D213" s="257" t="s">
        <v>14359</v>
      </c>
      <c r="E213" s="278" t="s">
        <v>13052</v>
      </c>
      <c r="F213" s="285">
        <v>356.98</v>
      </c>
      <c r="G213" s="279" t="s">
        <v>13052</v>
      </c>
    </row>
    <row r="214" spans="3:7" x14ac:dyDescent="0.2">
      <c r="C214" s="255">
        <v>46050.72152777778</v>
      </c>
      <c r="D214" s="257" t="s">
        <v>14289</v>
      </c>
      <c r="E214" s="278" t="s">
        <v>13052</v>
      </c>
      <c r="F214" s="285">
        <v>42</v>
      </c>
      <c r="G214" s="279" t="s">
        <v>13052</v>
      </c>
    </row>
    <row r="215" spans="3:7" x14ac:dyDescent="0.2">
      <c r="C215" s="255">
        <v>46050.731944444444</v>
      </c>
      <c r="D215" s="257" t="s">
        <v>14329</v>
      </c>
      <c r="E215" s="278" t="s">
        <v>13052</v>
      </c>
      <c r="F215" s="285">
        <v>238.98</v>
      </c>
      <c r="G215" s="279" t="s">
        <v>13052</v>
      </c>
    </row>
    <row r="216" spans="3:7" x14ac:dyDescent="0.2">
      <c r="C216" s="255">
        <v>46050.449305555558</v>
      </c>
      <c r="D216" s="257" t="s">
        <v>14289</v>
      </c>
      <c r="E216" s="278" t="s">
        <v>13052</v>
      </c>
      <c r="F216" s="285">
        <v>49</v>
      </c>
      <c r="G216" s="279" t="s">
        <v>13052</v>
      </c>
    </row>
    <row r="217" spans="3:7" x14ac:dyDescent="0.2">
      <c r="C217" s="255">
        <v>46050.563194444447</v>
      </c>
      <c r="D217" s="257" t="s">
        <v>14262</v>
      </c>
      <c r="E217" s="278" t="s">
        <v>13052</v>
      </c>
      <c r="F217" s="285">
        <v>84</v>
      </c>
      <c r="G217" s="279" t="s">
        <v>13052</v>
      </c>
    </row>
    <row r="218" spans="3:7" x14ac:dyDescent="0.2">
      <c r="C218" s="255">
        <v>46051.85833333333</v>
      </c>
      <c r="D218" s="257" t="s">
        <v>14289</v>
      </c>
      <c r="E218" s="278" t="s">
        <v>13052</v>
      </c>
      <c r="F218" s="285">
        <v>37</v>
      </c>
      <c r="G218" s="279" t="s">
        <v>13052</v>
      </c>
    </row>
    <row r="219" spans="3:7" x14ac:dyDescent="0.2">
      <c r="C219" s="255">
        <v>46052.447916666664</v>
      </c>
      <c r="D219" s="257" t="s">
        <v>14360</v>
      </c>
      <c r="E219" s="278" t="s">
        <v>13052</v>
      </c>
      <c r="F219" s="285">
        <v>158.24</v>
      </c>
      <c r="G219" s="279" t="s">
        <v>13052</v>
      </c>
    </row>
    <row r="220" spans="3:7" x14ac:dyDescent="0.2">
      <c r="C220" s="255">
        <v>46053.356249999997</v>
      </c>
      <c r="D220" s="257" t="s">
        <v>14361</v>
      </c>
      <c r="E220" s="278" t="s">
        <v>13052</v>
      </c>
      <c r="F220" s="285">
        <v>1060.82</v>
      </c>
      <c r="G220" s="279" t="s">
        <v>13052</v>
      </c>
    </row>
    <row r="221" spans="3:7" x14ac:dyDescent="0.2">
      <c r="C221" s="255">
        <v>46053.950694444444</v>
      </c>
      <c r="D221" s="257" t="s">
        <v>14289</v>
      </c>
      <c r="E221" s="278" t="s">
        <v>13052</v>
      </c>
      <c r="F221" s="285">
        <v>29</v>
      </c>
      <c r="G221" s="279" t="s">
        <v>13052</v>
      </c>
    </row>
    <row r="222" spans="3:7" x14ac:dyDescent="0.2">
      <c r="C222" s="255">
        <v>46053.018750000003</v>
      </c>
      <c r="D222" s="257" t="s">
        <v>14362</v>
      </c>
      <c r="E222" s="278" t="s">
        <v>13052</v>
      </c>
      <c r="F222" s="285">
        <v>606.95000000000005</v>
      </c>
      <c r="G222" s="279" t="s">
        <v>13052</v>
      </c>
    </row>
    <row r="223" spans="3:7" x14ac:dyDescent="0.2">
      <c r="C223" s="255">
        <v>46055.751388888886</v>
      </c>
      <c r="D223" s="257" t="s">
        <v>14289</v>
      </c>
      <c r="E223" s="278" t="s">
        <v>13052</v>
      </c>
      <c r="F223" s="285">
        <v>25</v>
      </c>
      <c r="G223" s="279" t="s">
        <v>13052</v>
      </c>
    </row>
    <row r="224" spans="3:7" x14ac:dyDescent="0.2">
      <c r="C224" s="255">
        <v>46055.76666666667</v>
      </c>
      <c r="D224" s="257" t="s">
        <v>14363</v>
      </c>
      <c r="E224" s="278" t="s">
        <v>13052</v>
      </c>
      <c r="F224" s="285">
        <v>275</v>
      </c>
      <c r="G224" s="279" t="s">
        <v>13052</v>
      </c>
    </row>
    <row r="225" spans="3:7" x14ac:dyDescent="0.2">
      <c r="C225" s="255">
        <v>46055.780555555553</v>
      </c>
      <c r="D225" s="257" t="s">
        <v>14289</v>
      </c>
      <c r="E225" s="278" t="s">
        <v>13052</v>
      </c>
      <c r="F225" s="285">
        <v>41</v>
      </c>
      <c r="G225" s="279" t="s">
        <v>13052</v>
      </c>
    </row>
    <row r="226" spans="3:7" x14ac:dyDescent="0.2">
      <c r="C226" s="255">
        <v>46056.504861111112</v>
      </c>
      <c r="D226" s="257" t="s">
        <v>14329</v>
      </c>
      <c r="E226" s="278" t="s">
        <v>13052</v>
      </c>
      <c r="F226" s="285">
        <v>158.24</v>
      </c>
      <c r="G226" s="279" t="s">
        <v>13052</v>
      </c>
    </row>
    <row r="227" spans="3:7" x14ac:dyDescent="0.2">
      <c r="C227" s="255">
        <v>46056.543055555558</v>
      </c>
      <c r="D227" s="257" t="s">
        <v>14285</v>
      </c>
      <c r="E227" s="278" t="s">
        <v>13052</v>
      </c>
      <c r="F227" s="285">
        <v>199</v>
      </c>
      <c r="G227" s="279" t="s">
        <v>13052</v>
      </c>
    </row>
    <row r="228" spans="3:7" x14ac:dyDescent="0.2">
      <c r="C228" s="255">
        <v>46057.776388888888</v>
      </c>
      <c r="D228" s="257" t="s">
        <v>14289</v>
      </c>
      <c r="E228" s="278" t="s">
        <v>13052</v>
      </c>
      <c r="F228" s="285">
        <v>43</v>
      </c>
      <c r="G228" s="279" t="s">
        <v>13052</v>
      </c>
    </row>
    <row r="229" spans="3:7" x14ac:dyDescent="0.2">
      <c r="C229" s="255">
        <v>46057.782638888886</v>
      </c>
      <c r="D229" s="257" t="s">
        <v>14293</v>
      </c>
      <c r="E229" s="278" t="s">
        <v>13052</v>
      </c>
      <c r="F229" s="285">
        <v>170</v>
      </c>
      <c r="G229" s="279" t="s">
        <v>13052</v>
      </c>
    </row>
    <row r="230" spans="3:7" x14ac:dyDescent="0.2">
      <c r="C230" s="255">
        <v>46057.796527777777</v>
      </c>
      <c r="D230" s="257" t="s">
        <v>14364</v>
      </c>
      <c r="E230" s="278" t="s">
        <v>13052</v>
      </c>
      <c r="F230" s="285">
        <v>60</v>
      </c>
      <c r="G230" s="279" t="s">
        <v>13052</v>
      </c>
    </row>
    <row r="231" spans="3:7" x14ac:dyDescent="0.2">
      <c r="C231" s="255">
        <v>46058.748611111114</v>
      </c>
      <c r="D231" s="257" t="s">
        <v>14303</v>
      </c>
      <c r="E231" s="278" t="s">
        <v>13052</v>
      </c>
      <c r="F231" s="285">
        <v>51.7</v>
      </c>
      <c r="G231" s="279" t="s">
        <v>13052</v>
      </c>
    </row>
    <row r="232" spans="3:7" x14ac:dyDescent="0.2">
      <c r="C232" s="255">
        <v>46058.96875</v>
      </c>
      <c r="D232" s="257" t="s">
        <v>14289</v>
      </c>
      <c r="E232" s="278" t="s">
        <v>13052</v>
      </c>
      <c r="F232" s="285">
        <v>34</v>
      </c>
      <c r="G232" s="279" t="s">
        <v>13052</v>
      </c>
    </row>
    <row r="233" spans="3:7" x14ac:dyDescent="0.2">
      <c r="C233" s="255">
        <v>46058.675694444442</v>
      </c>
      <c r="D233" s="257" t="s">
        <v>14365</v>
      </c>
      <c r="E233" s="278" t="s">
        <v>13052</v>
      </c>
      <c r="F233" s="285">
        <v>21</v>
      </c>
      <c r="G233" s="279" t="s">
        <v>13052</v>
      </c>
    </row>
    <row r="234" spans="3:7" x14ac:dyDescent="0.2">
      <c r="C234" s="255">
        <v>46059.736111111109</v>
      </c>
      <c r="D234" s="257" t="s">
        <v>14289</v>
      </c>
      <c r="E234" s="278" t="s">
        <v>13052</v>
      </c>
      <c r="F234" s="285">
        <v>44</v>
      </c>
      <c r="G234" s="279" t="s">
        <v>13052</v>
      </c>
    </row>
    <row r="235" spans="3:7" x14ac:dyDescent="0.2">
      <c r="C235" s="255">
        <v>46059.754166666666</v>
      </c>
      <c r="D235" s="257" t="s">
        <v>14365</v>
      </c>
      <c r="E235" s="278" t="s">
        <v>13052</v>
      </c>
      <c r="F235" s="285">
        <v>21</v>
      </c>
      <c r="G235" s="279" t="s">
        <v>13052</v>
      </c>
    </row>
    <row r="236" spans="3:7" x14ac:dyDescent="0.2">
      <c r="C236" s="255">
        <v>46059.759027777778</v>
      </c>
      <c r="D236" s="257" t="s">
        <v>14365</v>
      </c>
      <c r="E236" s="278" t="s">
        <v>13052</v>
      </c>
      <c r="F236" s="285">
        <v>52.5</v>
      </c>
      <c r="G236" s="279" t="s">
        <v>13052</v>
      </c>
    </row>
    <row r="237" spans="3:7" x14ac:dyDescent="0.2">
      <c r="C237" s="255">
        <v>46060.568055555559</v>
      </c>
      <c r="D237" s="257" t="s">
        <v>14268</v>
      </c>
      <c r="E237" s="278" t="s">
        <v>13052</v>
      </c>
      <c r="F237" s="285">
        <v>156.82</v>
      </c>
      <c r="G237" s="279" t="s">
        <v>13052</v>
      </c>
    </row>
    <row r="238" spans="3:7" x14ac:dyDescent="0.2">
      <c r="C238" s="255">
        <v>46060.569444444445</v>
      </c>
      <c r="D238" s="257" t="s">
        <v>14293</v>
      </c>
      <c r="E238" s="278" t="s">
        <v>13052</v>
      </c>
      <c r="F238" s="285">
        <v>30</v>
      </c>
      <c r="G238" s="279" t="s">
        <v>13052</v>
      </c>
    </row>
    <row r="239" spans="3:7" x14ac:dyDescent="0.2">
      <c r="C239" s="255">
        <v>46060.582638888889</v>
      </c>
      <c r="D239" s="257" t="s">
        <v>14366</v>
      </c>
      <c r="E239" s="278" t="s">
        <v>13052</v>
      </c>
      <c r="F239" s="285">
        <v>600</v>
      </c>
      <c r="G239" s="279" t="s">
        <v>13052</v>
      </c>
    </row>
    <row r="240" spans="3:7" x14ac:dyDescent="0.2">
      <c r="C240" s="255">
        <v>46060.585416666669</v>
      </c>
      <c r="D240" s="257" t="s">
        <v>14289</v>
      </c>
      <c r="E240" s="278" t="s">
        <v>13052</v>
      </c>
      <c r="F240" s="285">
        <v>33</v>
      </c>
      <c r="G240" s="279" t="s">
        <v>13052</v>
      </c>
    </row>
    <row r="241" spans="3:7" x14ac:dyDescent="0.2">
      <c r="C241" s="255">
        <v>46061.627083333333</v>
      </c>
      <c r="D241" s="257" t="s">
        <v>14367</v>
      </c>
      <c r="E241" s="278" t="s">
        <v>13052</v>
      </c>
      <c r="F241" s="285">
        <v>16372</v>
      </c>
      <c r="G241" s="279" t="s">
        <v>14095</v>
      </c>
    </row>
    <row r="242" spans="3:7" x14ac:dyDescent="0.2">
      <c r="C242" s="255">
        <v>46062.665277777778</v>
      </c>
      <c r="D242" s="257" t="s">
        <v>14289</v>
      </c>
      <c r="E242" s="278" t="s">
        <v>13052</v>
      </c>
      <c r="F242" s="285">
        <v>40</v>
      </c>
      <c r="G242" s="279" t="s">
        <v>13052</v>
      </c>
    </row>
    <row r="243" spans="3:7" x14ac:dyDescent="0.2">
      <c r="C243" s="255">
        <v>46063.676388888889</v>
      </c>
      <c r="D243" s="257" t="s">
        <v>14365</v>
      </c>
      <c r="E243" s="278" t="s">
        <v>13052</v>
      </c>
      <c r="F243" s="285">
        <v>21</v>
      </c>
      <c r="G243" s="279" t="s">
        <v>13052</v>
      </c>
    </row>
    <row r="244" spans="3:7" x14ac:dyDescent="0.2">
      <c r="C244" s="255">
        <v>46063.681944444441</v>
      </c>
      <c r="D244" s="257" t="s">
        <v>14289</v>
      </c>
      <c r="E244" s="278" t="s">
        <v>13052</v>
      </c>
      <c r="F244" s="285">
        <v>40</v>
      </c>
      <c r="G244" s="279" t="s">
        <v>13052</v>
      </c>
    </row>
    <row r="245" spans="3:7" x14ac:dyDescent="0.2">
      <c r="C245" s="255">
        <v>46063.813888888886</v>
      </c>
      <c r="D245" s="257" t="s">
        <v>14289</v>
      </c>
      <c r="E245" s="278" t="s">
        <v>13052</v>
      </c>
      <c r="F245" s="285">
        <v>58</v>
      </c>
      <c r="G245" s="279" t="s">
        <v>13052</v>
      </c>
    </row>
    <row r="246" spans="3:7" x14ac:dyDescent="0.2">
      <c r="C246" s="255">
        <v>46063.827777777777</v>
      </c>
      <c r="D246" s="257" t="s">
        <v>14368</v>
      </c>
      <c r="E246" s="278" t="s">
        <v>13052</v>
      </c>
      <c r="F246" s="285">
        <v>32.4</v>
      </c>
      <c r="G246" s="279" t="s">
        <v>13052</v>
      </c>
    </row>
    <row r="247" spans="3:7" x14ac:dyDescent="0.2">
      <c r="C247" s="255">
        <v>46063.854166666664</v>
      </c>
      <c r="D247" s="257" t="s">
        <v>14318</v>
      </c>
      <c r="E247" s="278" t="s">
        <v>13052</v>
      </c>
      <c r="F247" s="285">
        <v>650</v>
      </c>
      <c r="G247" s="279" t="s">
        <v>13052</v>
      </c>
    </row>
    <row r="248" spans="3:7" x14ac:dyDescent="0.2">
      <c r="C248" s="255">
        <v>46063.875</v>
      </c>
      <c r="D248" s="257" t="s">
        <v>14289</v>
      </c>
      <c r="E248" s="278" t="s">
        <v>13052</v>
      </c>
      <c r="F248" s="285">
        <v>55</v>
      </c>
      <c r="G248" s="279" t="s">
        <v>13052</v>
      </c>
    </row>
    <row r="249" spans="3:7" x14ac:dyDescent="0.2">
      <c r="C249" s="255">
        <v>46064.564583333333</v>
      </c>
      <c r="D249" s="257" t="s">
        <v>14262</v>
      </c>
      <c r="E249" s="278" t="s">
        <v>13052</v>
      </c>
      <c r="F249" s="285">
        <v>78</v>
      </c>
      <c r="G249" s="279" t="s">
        <v>13052</v>
      </c>
    </row>
    <row r="250" spans="3:7" x14ac:dyDescent="0.2">
      <c r="C250" s="255">
        <v>46064.736111111109</v>
      </c>
      <c r="D250" s="257" t="s">
        <v>14289</v>
      </c>
      <c r="E250" s="278" t="s">
        <v>13052</v>
      </c>
      <c r="F250" s="285">
        <v>41</v>
      </c>
      <c r="G250" s="279" t="s">
        <v>13052</v>
      </c>
    </row>
    <row r="251" spans="3:7" x14ac:dyDescent="0.2">
      <c r="C251" s="255">
        <v>46066.898611111108</v>
      </c>
      <c r="D251" s="257" t="s">
        <v>14369</v>
      </c>
      <c r="E251" s="278" t="s">
        <v>13052</v>
      </c>
      <c r="F251" s="285">
        <v>2000</v>
      </c>
      <c r="G251" s="279" t="s">
        <v>13052</v>
      </c>
    </row>
    <row r="252" spans="3:7" x14ac:dyDescent="0.2">
      <c r="C252" s="255">
        <v>46066.57916666667</v>
      </c>
      <c r="D252" s="257" t="s">
        <v>14335</v>
      </c>
      <c r="E252" s="278" t="s">
        <v>13052</v>
      </c>
      <c r="F252" s="285">
        <v>40</v>
      </c>
      <c r="G252" s="279" t="s">
        <v>13052</v>
      </c>
    </row>
    <row r="253" spans="3:7" x14ac:dyDescent="0.2">
      <c r="C253" s="255">
        <v>46067.509722222225</v>
      </c>
      <c r="D253" s="257" t="s">
        <v>14351</v>
      </c>
      <c r="E253" s="278" t="s">
        <v>13052</v>
      </c>
      <c r="F253" s="285">
        <v>80</v>
      </c>
      <c r="G253" s="279" t="s">
        <v>13052</v>
      </c>
    </row>
    <row r="254" spans="3:7" x14ac:dyDescent="0.2">
      <c r="C254" s="255">
        <v>46068.055555555555</v>
      </c>
      <c r="D254" s="257" t="s">
        <v>14370</v>
      </c>
      <c r="E254" s="278" t="s">
        <v>13052</v>
      </c>
      <c r="F254" s="285">
        <v>100</v>
      </c>
      <c r="G254" s="279" t="s">
        <v>13052</v>
      </c>
    </row>
    <row r="255" spans="3:7" x14ac:dyDescent="0.2">
      <c r="C255" s="255">
        <v>46069.440972222219</v>
      </c>
      <c r="D255" s="257" t="s">
        <v>14371</v>
      </c>
      <c r="E255" s="278" t="s">
        <v>13052</v>
      </c>
      <c r="F255" s="285">
        <v>68</v>
      </c>
      <c r="G255" s="279" t="s">
        <v>13052</v>
      </c>
    </row>
    <row r="256" spans="3:7" x14ac:dyDescent="0.2">
      <c r="C256" s="255">
        <v>46069.561805555553</v>
      </c>
      <c r="D256" s="257" t="s">
        <v>14335</v>
      </c>
      <c r="E256" s="278" t="s">
        <v>13052</v>
      </c>
      <c r="F256" s="285">
        <v>25</v>
      </c>
      <c r="G256" s="279" t="s">
        <v>13052</v>
      </c>
    </row>
    <row r="257" spans="3:7" x14ac:dyDescent="0.2">
      <c r="C257" s="255">
        <v>46069.67083333333</v>
      </c>
      <c r="D257" s="257" t="s">
        <v>14329</v>
      </c>
      <c r="E257" s="278" t="s">
        <v>13052</v>
      </c>
      <c r="F257" s="285">
        <v>168.24</v>
      </c>
      <c r="G257" s="279" t="s">
        <v>13052</v>
      </c>
    </row>
    <row r="258" spans="3:7" x14ac:dyDescent="0.2">
      <c r="C258" s="255">
        <v>46069.769444444442</v>
      </c>
      <c r="D258" s="257" t="s">
        <v>14289</v>
      </c>
      <c r="E258" s="278" t="s">
        <v>13052</v>
      </c>
      <c r="F258" s="285">
        <v>54</v>
      </c>
      <c r="G258" s="279" t="s">
        <v>13052</v>
      </c>
    </row>
    <row r="259" spans="3:7" x14ac:dyDescent="0.2">
      <c r="C259" s="255">
        <v>46070.67083333333</v>
      </c>
      <c r="D259" s="257" t="s">
        <v>14335</v>
      </c>
      <c r="E259" s="278" t="s">
        <v>13052</v>
      </c>
      <c r="F259" s="285">
        <v>95</v>
      </c>
      <c r="G259" s="279" t="s">
        <v>13052</v>
      </c>
    </row>
    <row r="260" spans="3:7" x14ac:dyDescent="0.2">
      <c r="C260" s="255">
        <v>46070.902777777781</v>
      </c>
      <c r="D260" s="257" t="s">
        <v>14372</v>
      </c>
      <c r="E260" s="278" t="s">
        <v>13052</v>
      </c>
      <c r="F260" s="285">
        <v>215</v>
      </c>
      <c r="G260" s="279" t="s">
        <v>13052</v>
      </c>
    </row>
    <row r="261" spans="3:7" x14ac:dyDescent="0.2">
      <c r="C261" s="255">
        <v>46071.554166666669</v>
      </c>
      <c r="D261" s="257" t="s">
        <v>14262</v>
      </c>
      <c r="E261" s="278" t="s">
        <v>13052</v>
      </c>
      <c r="F261" s="285">
        <v>84</v>
      </c>
      <c r="G261" s="279" t="s">
        <v>13052</v>
      </c>
    </row>
    <row r="262" spans="3:7" x14ac:dyDescent="0.2">
      <c r="C262" s="255">
        <v>46072.838194444441</v>
      </c>
      <c r="D262" s="257" t="s">
        <v>14289</v>
      </c>
      <c r="E262" s="278" t="s">
        <v>13052</v>
      </c>
      <c r="F262" s="285">
        <v>46</v>
      </c>
      <c r="G262" s="279" t="s">
        <v>13052</v>
      </c>
    </row>
    <row r="263" spans="3:7" x14ac:dyDescent="0.2">
      <c r="C263" s="255">
        <v>46072.5625</v>
      </c>
      <c r="D263" s="257" t="s">
        <v>14335</v>
      </c>
      <c r="E263" s="278" t="s">
        <v>13052</v>
      </c>
      <c r="F263" s="285">
        <v>40</v>
      </c>
      <c r="G263" s="279" t="s">
        <v>13052</v>
      </c>
    </row>
    <row r="264" spans="3:7" x14ac:dyDescent="0.2">
      <c r="C264" s="255" t="s">
        <v>14373</v>
      </c>
      <c r="D264" s="257" t="s">
        <v>14374</v>
      </c>
      <c r="F264" s="285">
        <v>384.26</v>
      </c>
      <c r="G264" s="279" t="s">
        <v>13052</v>
      </c>
    </row>
    <row r="265" spans="3:7" x14ac:dyDescent="0.2">
      <c r="C265" s="255" t="s">
        <v>14375</v>
      </c>
      <c r="D265" s="257" t="s">
        <v>14329</v>
      </c>
      <c r="F265" s="285">
        <v>158.24</v>
      </c>
      <c r="G265" s="279" t="s">
        <v>13052</v>
      </c>
    </row>
    <row r="266" spans="3:7" x14ac:dyDescent="0.2">
      <c r="C266" s="255" t="s">
        <v>14376</v>
      </c>
      <c r="D266" s="257" t="s">
        <v>14289</v>
      </c>
      <c r="F266" s="285">
        <v>44</v>
      </c>
      <c r="G266" s="279" t="s">
        <v>13052</v>
      </c>
    </row>
    <row r="267" spans="3:7" x14ac:dyDescent="0.2">
      <c r="C267" s="255" t="s">
        <v>14377</v>
      </c>
      <c r="D267" s="257" t="s">
        <v>14262</v>
      </c>
      <c r="F267" s="285">
        <v>84</v>
      </c>
      <c r="G267" s="279" t="s">
        <v>13052</v>
      </c>
    </row>
    <row r="268" spans="3:7" x14ac:dyDescent="0.2">
      <c r="C268" s="255" t="s">
        <v>14378</v>
      </c>
      <c r="D268" s="257" t="s">
        <v>14379</v>
      </c>
      <c r="F268" s="285">
        <v>60</v>
      </c>
      <c r="G268" s="279" t="s">
        <v>13052</v>
      </c>
    </row>
    <row r="269" spans="3:7" x14ac:dyDescent="0.2">
      <c r="C269" s="255" t="s">
        <v>14380</v>
      </c>
      <c r="D269" s="257" t="s">
        <v>14379</v>
      </c>
      <c r="F269" s="285">
        <v>10</v>
      </c>
      <c r="G269" s="279" t="s">
        <v>13052</v>
      </c>
    </row>
    <row r="270" spans="3:7" x14ac:dyDescent="0.2">
      <c r="C270" s="255" t="s">
        <v>14381</v>
      </c>
      <c r="D270" s="257" t="s">
        <v>14341</v>
      </c>
      <c r="F270" s="285">
        <v>202.52</v>
      </c>
      <c r="G270" s="279" t="s">
        <v>13052</v>
      </c>
    </row>
    <row r="271" spans="3:7" x14ac:dyDescent="0.2">
      <c r="C271" s="255" t="s">
        <v>14382</v>
      </c>
      <c r="D271" s="257" t="s">
        <v>14383</v>
      </c>
      <c r="F271" s="285">
        <v>480</v>
      </c>
      <c r="G271" s="279" t="s">
        <v>13052</v>
      </c>
    </row>
    <row r="272" spans="3:7" x14ac:dyDescent="0.2">
      <c r="C272" s="255" t="s">
        <v>14384</v>
      </c>
      <c r="D272" s="257" t="s">
        <v>14385</v>
      </c>
      <c r="F272" s="285">
        <v>340</v>
      </c>
      <c r="G272" s="279" t="s">
        <v>13052</v>
      </c>
    </row>
    <row r="273" spans="3:7" x14ac:dyDescent="0.2">
      <c r="C273" s="255" t="s">
        <v>14386</v>
      </c>
      <c r="D273" s="257" t="s">
        <v>14374</v>
      </c>
      <c r="F273" s="285">
        <v>384.26</v>
      </c>
      <c r="G273" s="279" t="s">
        <v>14095</v>
      </c>
    </row>
    <row r="274" spans="3:7" x14ac:dyDescent="0.2">
      <c r="C274" s="255" t="s">
        <v>14387</v>
      </c>
      <c r="D274" s="257" t="s">
        <v>14262</v>
      </c>
      <c r="F274" s="285">
        <v>58</v>
      </c>
      <c r="G274" s="279" t="s">
        <v>13052</v>
      </c>
    </row>
    <row r="275" spans="3:7" x14ac:dyDescent="0.2">
      <c r="C275" s="255" t="s">
        <v>14388</v>
      </c>
      <c r="D275" s="257" t="s">
        <v>14289</v>
      </c>
      <c r="F275" s="285">
        <v>59</v>
      </c>
      <c r="G275" s="279" t="s">
        <v>13052</v>
      </c>
    </row>
    <row r="276" spans="3:7" x14ac:dyDescent="0.2">
      <c r="C276" s="255" t="s">
        <v>14389</v>
      </c>
      <c r="D276" s="257" t="s">
        <v>14289</v>
      </c>
      <c r="F276" s="285">
        <v>44</v>
      </c>
      <c r="G276" s="279" t="s">
        <v>13052</v>
      </c>
    </row>
    <row r="277" spans="3:7" x14ac:dyDescent="0.2">
      <c r="C277" s="255" t="s">
        <v>14390</v>
      </c>
      <c r="D277" s="257" t="s">
        <v>14391</v>
      </c>
      <c r="F277" s="285">
        <v>9</v>
      </c>
      <c r="G277" s="279" t="s">
        <v>13052</v>
      </c>
    </row>
    <row r="278" spans="3:7" x14ac:dyDescent="0.2">
      <c r="C278" s="255" t="s">
        <v>14392</v>
      </c>
      <c r="D278" s="257" t="s">
        <v>14391</v>
      </c>
      <c r="F278" s="285">
        <v>9</v>
      </c>
      <c r="G278" s="279" t="s">
        <v>13052</v>
      </c>
    </row>
    <row r="279" spans="3:7" x14ac:dyDescent="0.2">
      <c r="C279" s="255" t="s">
        <v>14393</v>
      </c>
      <c r="D279" s="257" t="s">
        <v>14394</v>
      </c>
      <c r="F279" s="285">
        <v>110</v>
      </c>
      <c r="G279" s="279" t="s">
        <v>13052</v>
      </c>
    </row>
    <row r="280" spans="3:7" x14ac:dyDescent="0.2">
      <c r="C280" s="255" t="s">
        <v>14395</v>
      </c>
      <c r="D280" s="257" t="s">
        <v>14396</v>
      </c>
      <c r="F280" s="285">
        <v>1500</v>
      </c>
      <c r="G280" s="279" t="s">
        <v>13052</v>
      </c>
    </row>
    <row r="281" spans="3:7" x14ac:dyDescent="0.2">
      <c r="C281" s="255" t="s">
        <v>14397</v>
      </c>
      <c r="D281" s="257" t="s">
        <v>14398</v>
      </c>
      <c r="F281" s="285">
        <v>1300</v>
      </c>
      <c r="G281" s="279" t="s">
        <v>13052</v>
      </c>
    </row>
    <row r="282" spans="3:7" x14ac:dyDescent="0.2">
      <c r="C282" s="255" t="s">
        <v>14399</v>
      </c>
      <c r="D282" s="257" t="s">
        <v>14400</v>
      </c>
      <c r="F282" s="285">
        <v>50</v>
      </c>
      <c r="G282" s="279" t="s">
        <v>13052</v>
      </c>
    </row>
    <row r="283" spans="3:7" x14ac:dyDescent="0.2">
      <c r="C283" s="255" t="s">
        <v>14401</v>
      </c>
      <c r="D283" s="257" t="s">
        <v>14402</v>
      </c>
      <c r="F283" s="285">
        <v>100</v>
      </c>
      <c r="G283" s="279" t="s">
        <v>13052</v>
      </c>
    </row>
    <row r="284" spans="3:7" x14ac:dyDescent="0.2">
      <c r="C284" s="255" t="s">
        <v>14403</v>
      </c>
      <c r="D284" s="257" t="s">
        <v>14404</v>
      </c>
      <c r="F284" s="285">
        <v>50</v>
      </c>
      <c r="G284" s="279" t="s">
        <v>13052</v>
      </c>
    </row>
    <row r="285" spans="3:7" x14ac:dyDescent="0.2">
      <c r="C285" s="255" t="s">
        <v>14405</v>
      </c>
      <c r="D285" s="257" t="s">
        <v>14406</v>
      </c>
      <c r="F285" s="285">
        <v>80</v>
      </c>
      <c r="G285" s="279" t="s">
        <v>13052</v>
      </c>
    </row>
    <row r="286" spans="3:7" x14ac:dyDescent="0.2">
      <c r="C286" s="255" t="s">
        <v>14407</v>
      </c>
      <c r="D286" s="257" t="s">
        <v>14408</v>
      </c>
      <c r="F286" s="285">
        <v>60</v>
      </c>
      <c r="G286" s="279" t="s">
        <v>13052</v>
      </c>
    </row>
    <row r="287" spans="3:7" x14ac:dyDescent="0.2">
      <c r="C287" s="255" t="s">
        <v>14409</v>
      </c>
      <c r="D287" s="257" t="s">
        <v>14410</v>
      </c>
      <c r="F287" s="285">
        <v>55</v>
      </c>
      <c r="G287" s="279" t="s">
        <v>13052</v>
      </c>
    </row>
    <row r="288" spans="3:7" x14ac:dyDescent="0.2">
      <c r="C288" s="255" t="s">
        <v>14411</v>
      </c>
      <c r="D288" s="257" t="s">
        <v>14267</v>
      </c>
      <c r="F288" s="285">
        <v>5000</v>
      </c>
      <c r="G288" s="279" t="s">
        <v>13052</v>
      </c>
    </row>
    <row r="289" spans="3:7" x14ac:dyDescent="0.2">
      <c r="C289" s="255" t="s">
        <v>14412</v>
      </c>
      <c r="D289" s="257" t="s">
        <v>14277</v>
      </c>
      <c r="F289" s="285">
        <v>15</v>
      </c>
      <c r="G289" s="279" t="s">
        <v>13052</v>
      </c>
    </row>
    <row r="290" spans="3:7" x14ac:dyDescent="0.2">
      <c r="C290" s="255" t="s">
        <v>14412</v>
      </c>
      <c r="D290" s="257" t="s">
        <v>14277</v>
      </c>
      <c r="F290" s="285">
        <v>3</v>
      </c>
      <c r="G290" s="279" t="s">
        <v>13052</v>
      </c>
    </row>
    <row r="291" spans="3:7" x14ac:dyDescent="0.2">
      <c r="C291" s="255" t="s">
        <v>14413</v>
      </c>
      <c r="D291" s="257" t="s">
        <v>14414</v>
      </c>
      <c r="F291" s="285">
        <v>30</v>
      </c>
      <c r="G291" s="279" t="s">
        <v>13052</v>
      </c>
    </row>
    <row r="292" spans="3:7" x14ac:dyDescent="0.2">
      <c r="C292" s="255" t="s">
        <v>14415</v>
      </c>
      <c r="D292" s="257" t="s">
        <v>14416</v>
      </c>
      <c r="F292" s="285">
        <v>500</v>
      </c>
      <c r="G292" s="279" t="s">
        <v>13052</v>
      </c>
    </row>
    <row r="293" spans="3:7" x14ac:dyDescent="0.2">
      <c r="C293" s="255" t="s">
        <v>14417</v>
      </c>
      <c r="D293" s="257" t="s">
        <v>14273</v>
      </c>
      <c r="F293" s="285">
        <v>360</v>
      </c>
      <c r="G293" s="279" t="s">
        <v>13052</v>
      </c>
    </row>
    <row r="294" spans="3:7" x14ac:dyDescent="0.2">
      <c r="C294" s="255" t="s">
        <v>14418</v>
      </c>
      <c r="D294" s="257" t="s">
        <v>14419</v>
      </c>
      <c r="F294" s="285">
        <v>20</v>
      </c>
      <c r="G294" s="279" t="s">
        <v>13052</v>
      </c>
    </row>
    <row r="295" spans="3:7" x14ac:dyDescent="0.2">
      <c r="C295" s="255" t="s">
        <v>14420</v>
      </c>
      <c r="D295" s="257" t="s">
        <v>14421</v>
      </c>
      <c r="F295" s="285">
        <v>794.97</v>
      </c>
      <c r="G295" s="279" t="s">
        <v>13052</v>
      </c>
    </row>
    <row r="296" spans="3:7" x14ac:dyDescent="0.2">
      <c r="C296" s="255" t="s">
        <v>14422</v>
      </c>
      <c r="D296" s="257" t="s">
        <v>14423</v>
      </c>
      <c r="F296" s="285">
        <v>65</v>
      </c>
      <c r="G296" s="279" t="s">
        <v>13052</v>
      </c>
    </row>
    <row r="297" spans="3:7" x14ac:dyDescent="0.2">
      <c r="C297" s="255" t="s">
        <v>14424</v>
      </c>
      <c r="D297" s="257" t="s">
        <v>14289</v>
      </c>
      <c r="F297" s="285">
        <v>55</v>
      </c>
      <c r="G297" s="279" t="s">
        <v>13052</v>
      </c>
    </row>
    <row r="298" spans="3:7" x14ac:dyDescent="0.2">
      <c r="C298" s="255" t="s">
        <v>14425</v>
      </c>
      <c r="D298" s="257" t="s">
        <v>14267</v>
      </c>
      <c r="F298" s="285">
        <v>1000</v>
      </c>
      <c r="G298" s="279" t="s">
        <v>13052</v>
      </c>
    </row>
    <row r="299" spans="3:7" x14ac:dyDescent="0.2">
      <c r="C299" s="255" t="s">
        <v>14426</v>
      </c>
      <c r="D299" s="257" t="s">
        <v>14427</v>
      </c>
      <c r="F299" s="285">
        <v>150</v>
      </c>
      <c r="G299" s="279" t="s">
        <v>13052</v>
      </c>
    </row>
    <row r="300" spans="3:7" x14ac:dyDescent="0.2">
      <c r="C300" s="255" t="s">
        <v>14428</v>
      </c>
      <c r="D300" s="257" t="s">
        <v>14285</v>
      </c>
      <c r="F300" s="285">
        <v>199</v>
      </c>
      <c r="G300" s="279" t="s">
        <v>13052</v>
      </c>
    </row>
    <row r="301" spans="3:7" x14ac:dyDescent="0.2">
      <c r="C301" s="255" t="s">
        <v>14429</v>
      </c>
      <c r="D301" s="257" t="s">
        <v>14430</v>
      </c>
      <c r="F301" s="285">
        <v>27</v>
      </c>
      <c r="G301" s="279" t="s">
        <v>13052</v>
      </c>
    </row>
    <row r="302" spans="3:7" x14ac:dyDescent="0.2">
      <c r="C302" s="255" t="s">
        <v>14431</v>
      </c>
      <c r="D302" s="257" t="s">
        <v>14432</v>
      </c>
      <c r="F302" s="285">
        <v>60</v>
      </c>
      <c r="G302" s="279" t="s">
        <v>13052</v>
      </c>
    </row>
    <row r="303" spans="3:7" x14ac:dyDescent="0.2">
      <c r="C303" s="255" t="s">
        <v>14433</v>
      </c>
      <c r="D303" s="257" t="s">
        <v>14434</v>
      </c>
      <c r="F303" s="285">
        <v>160</v>
      </c>
      <c r="G303" s="279" t="s">
        <v>13052</v>
      </c>
    </row>
    <row r="304" spans="3:7" x14ac:dyDescent="0.2">
      <c r="C304" s="255" t="s">
        <v>14435</v>
      </c>
      <c r="D304" s="257" t="s">
        <v>14315</v>
      </c>
      <c r="F304" s="285">
        <v>296.8</v>
      </c>
      <c r="G304" s="279" t="s">
        <v>13052</v>
      </c>
    </row>
    <row r="305" spans="3:7" x14ac:dyDescent="0.2">
      <c r="C305" s="255" t="s">
        <v>14436</v>
      </c>
      <c r="D305" s="257" t="s">
        <v>14437</v>
      </c>
      <c r="F305" s="285">
        <v>100</v>
      </c>
      <c r="G305" s="279" t="s">
        <v>13052</v>
      </c>
    </row>
    <row r="306" spans="3:7" x14ac:dyDescent="0.2">
      <c r="C306" s="255" t="s">
        <v>14438</v>
      </c>
      <c r="D306" s="257" t="s">
        <v>14439</v>
      </c>
      <c r="F306" s="285">
        <v>100</v>
      </c>
      <c r="G306" s="279" t="s">
        <v>13052</v>
      </c>
    </row>
    <row r="307" spans="3:7" x14ac:dyDescent="0.2">
      <c r="C307" s="255" t="s">
        <v>14440</v>
      </c>
      <c r="D307" s="257" t="s">
        <v>14441</v>
      </c>
      <c r="F307" s="285">
        <v>122</v>
      </c>
      <c r="G307" s="279" t="s">
        <v>13052</v>
      </c>
    </row>
    <row r="308" spans="3:7" x14ac:dyDescent="0.2">
      <c r="C308" s="255" t="s">
        <v>14442</v>
      </c>
      <c r="D308" s="257" t="s">
        <v>14437</v>
      </c>
      <c r="F308" s="285">
        <v>200</v>
      </c>
      <c r="G308" s="279" t="s">
        <v>13052</v>
      </c>
    </row>
    <row r="309" spans="3:7" x14ac:dyDescent="0.2">
      <c r="C309" s="255" t="s">
        <v>14443</v>
      </c>
      <c r="D309" s="257" t="s">
        <v>14444</v>
      </c>
      <c r="F309" s="285">
        <v>80</v>
      </c>
      <c r="G309" s="279" t="s">
        <v>13052</v>
      </c>
    </row>
    <row r="310" spans="3:7" x14ac:dyDescent="0.2">
      <c r="C310" s="255" t="s">
        <v>14445</v>
      </c>
      <c r="D310" s="257" t="s">
        <v>14446</v>
      </c>
      <c r="F310" s="285">
        <v>60</v>
      </c>
      <c r="G310" s="279" t="s">
        <v>13052</v>
      </c>
    </row>
    <row r="311" spans="3:7" x14ac:dyDescent="0.2">
      <c r="C311" s="255" t="s">
        <v>14447</v>
      </c>
      <c r="D311" s="257" t="s">
        <v>14437</v>
      </c>
      <c r="F311" s="285">
        <v>100</v>
      </c>
      <c r="G311" s="279" t="s">
        <v>13052</v>
      </c>
    </row>
    <row r="312" spans="3:7" x14ac:dyDescent="0.2">
      <c r="C312" s="255" t="s">
        <v>14448</v>
      </c>
      <c r="D312" s="257" t="s">
        <v>14277</v>
      </c>
      <c r="F312" s="285">
        <v>20</v>
      </c>
      <c r="G312" s="279" t="s">
        <v>13052</v>
      </c>
    </row>
    <row r="313" spans="3:7" x14ac:dyDescent="0.2">
      <c r="C313" s="255" t="s">
        <v>14449</v>
      </c>
      <c r="D313" s="257" t="s">
        <v>14450</v>
      </c>
      <c r="F313" s="285">
        <v>14384</v>
      </c>
      <c r="G313" s="279" t="s">
        <v>14095</v>
      </c>
    </row>
    <row r="314" spans="3:7" x14ac:dyDescent="0.2">
      <c r="C314" s="255" t="s">
        <v>14451</v>
      </c>
      <c r="D314" s="257" t="s">
        <v>14289</v>
      </c>
      <c r="F314" s="285">
        <v>48</v>
      </c>
      <c r="G314" s="279" t="s">
        <v>13052</v>
      </c>
    </row>
    <row r="315" spans="3:7" x14ac:dyDescent="0.2">
      <c r="C315" s="255" t="s">
        <v>14452</v>
      </c>
      <c r="D315" s="257" t="s">
        <v>14262</v>
      </c>
      <c r="F315" s="285">
        <v>88</v>
      </c>
      <c r="G315" s="279" t="s">
        <v>13052</v>
      </c>
    </row>
    <row r="316" spans="3:7" x14ac:dyDescent="0.2">
      <c r="C316" s="255" t="s">
        <v>14452</v>
      </c>
      <c r="D316" s="257" t="s">
        <v>14262</v>
      </c>
      <c r="F316" s="285">
        <v>36</v>
      </c>
      <c r="G316" s="279" t="s">
        <v>13052</v>
      </c>
    </row>
    <row r="317" spans="3:7" x14ac:dyDescent="0.2">
      <c r="C317" s="255" t="s">
        <v>14453</v>
      </c>
      <c r="D317" s="257" t="s">
        <v>14264</v>
      </c>
      <c r="F317" s="285">
        <v>51</v>
      </c>
      <c r="G317" s="279" t="s">
        <v>13052</v>
      </c>
    </row>
    <row r="318" spans="3:7" x14ac:dyDescent="0.2">
      <c r="C318" s="255" t="s">
        <v>14454</v>
      </c>
      <c r="D318" s="257" t="s">
        <v>14329</v>
      </c>
      <c r="F318" s="285">
        <v>49.99</v>
      </c>
      <c r="G318" s="279" t="s">
        <v>13052</v>
      </c>
    </row>
    <row r="319" spans="3:7" x14ac:dyDescent="0.2">
      <c r="C319" s="255" t="s">
        <v>14455</v>
      </c>
      <c r="D319" s="257" t="s">
        <v>14456</v>
      </c>
      <c r="F319" s="285">
        <v>214.01</v>
      </c>
      <c r="G319" s="279" t="s">
        <v>13052</v>
      </c>
    </row>
    <row r="320" spans="3:7" x14ac:dyDescent="0.2">
      <c r="C320" s="255" t="s">
        <v>14457</v>
      </c>
      <c r="D320" s="257" t="s">
        <v>14329</v>
      </c>
      <c r="F320" s="285">
        <v>54.77</v>
      </c>
      <c r="G320" s="279" t="s">
        <v>13052</v>
      </c>
    </row>
    <row r="321" spans="3:7" x14ac:dyDescent="0.2">
      <c r="C321" s="255" t="s">
        <v>14458</v>
      </c>
      <c r="D321" s="257" t="s">
        <v>14289</v>
      </c>
      <c r="F321" s="285">
        <v>37</v>
      </c>
      <c r="G321" s="279" t="s">
        <v>13052</v>
      </c>
    </row>
    <row r="322" spans="3:7" x14ac:dyDescent="0.2">
      <c r="C322" s="255" t="s">
        <v>14459</v>
      </c>
      <c r="D322" s="257" t="s">
        <v>14289</v>
      </c>
      <c r="F322" s="285">
        <v>39</v>
      </c>
      <c r="G322" s="279" t="s">
        <v>13052</v>
      </c>
    </row>
    <row r="323" spans="3:7" x14ac:dyDescent="0.2">
      <c r="C323" s="255" t="s">
        <v>14460</v>
      </c>
      <c r="D323" s="257" t="s">
        <v>14264</v>
      </c>
      <c r="F323" s="285">
        <v>30</v>
      </c>
      <c r="G323" s="279" t="s">
        <v>13052</v>
      </c>
    </row>
    <row r="324" spans="3:7" x14ac:dyDescent="0.2">
      <c r="C324" s="255" t="s">
        <v>14461</v>
      </c>
      <c r="D324" s="257" t="s">
        <v>14264</v>
      </c>
      <c r="F324" s="285">
        <v>49</v>
      </c>
      <c r="G324" s="279" t="s">
        <v>13052</v>
      </c>
    </row>
    <row r="325" spans="3:7" x14ac:dyDescent="0.2">
      <c r="C325" s="255" t="s">
        <v>14462</v>
      </c>
      <c r="D325" s="257" t="s">
        <v>14463</v>
      </c>
      <c r="F325" s="285">
        <v>20</v>
      </c>
      <c r="G325" s="279" t="s">
        <v>13052</v>
      </c>
    </row>
    <row r="326" spans="3:7" x14ac:dyDescent="0.2">
      <c r="C326" s="255" t="s">
        <v>14464</v>
      </c>
      <c r="D326" s="257" t="s">
        <v>14465</v>
      </c>
      <c r="F326" s="285">
        <v>700</v>
      </c>
      <c r="G326" s="279" t="s">
        <v>13052</v>
      </c>
    </row>
    <row r="327" spans="3:7" x14ac:dyDescent="0.2">
      <c r="C327" s="255" t="s">
        <v>14466</v>
      </c>
      <c r="D327" s="257" t="s">
        <v>14467</v>
      </c>
      <c r="F327" s="285">
        <v>1112</v>
      </c>
      <c r="G327" s="279" t="s">
        <v>13052</v>
      </c>
    </row>
    <row r="328" spans="3:7" x14ac:dyDescent="0.2">
      <c r="C328" s="255" t="s">
        <v>14468</v>
      </c>
      <c r="D328" s="257" t="s">
        <v>14469</v>
      </c>
      <c r="F328" s="285">
        <v>240</v>
      </c>
      <c r="G328" s="279" t="s">
        <v>13052</v>
      </c>
    </row>
    <row r="329" spans="3:7" x14ac:dyDescent="0.2">
      <c r="C329" s="255" t="s">
        <v>14470</v>
      </c>
      <c r="D329" s="257" t="s">
        <v>14471</v>
      </c>
      <c r="F329" s="285">
        <v>105</v>
      </c>
      <c r="G329" s="279" t="s">
        <v>13052</v>
      </c>
    </row>
    <row r="330" spans="3:7" x14ac:dyDescent="0.2">
      <c r="C330" s="255" t="s">
        <v>14472</v>
      </c>
      <c r="D330" s="257" t="s">
        <v>14473</v>
      </c>
      <c r="F330" s="285">
        <v>340</v>
      </c>
      <c r="G330" s="279" t="s">
        <v>13052</v>
      </c>
    </row>
    <row r="331" spans="3:7" x14ac:dyDescent="0.2">
      <c r="C331" s="255" t="s">
        <v>14474</v>
      </c>
      <c r="D331" s="257" t="s">
        <v>14469</v>
      </c>
      <c r="F331" s="285">
        <v>271</v>
      </c>
      <c r="G331" s="279" t="s">
        <v>13052</v>
      </c>
    </row>
    <row r="332" spans="3:7" x14ac:dyDescent="0.2">
      <c r="C332" s="255" t="s">
        <v>14475</v>
      </c>
      <c r="D332" s="257" t="s">
        <v>14467</v>
      </c>
      <c r="F332" s="285">
        <v>1902</v>
      </c>
      <c r="G332" s="279" t="s">
        <v>13052</v>
      </c>
    </row>
    <row r="333" spans="3:7" x14ac:dyDescent="0.2">
      <c r="C333" s="255" t="s">
        <v>14476</v>
      </c>
      <c r="D333" s="257" t="s">
        <v>14465</v>
      </c>
      <c r="F333" s="285">
        <v>240</v>
      </c>
      <c r="G333" s="279" t="s">
        <v>13052</v>
      </c>
    </row>
    <row r="334" spans="3:7" x14ac:dyDescent="0.2">
      <c r="C334" s="255" t="s">
        <v>14477</v>
      </c>
      <c r="D334" s="257" t="s">
        <v>14478</v>
      </c>
      <c r="F334" s="285">
        <v>60</v>
      </c>
      <c r="G334" s="279" t="s">
        <v>13052</v>
      </c>
    </row>
    <row r="335" spans="3:7" x14ac:dyDescent="0.2">
      <c r="C335" s="255" t="s">
        <v>14479</v>
      </c>
      <c r="D335" s="257" t="s">
        <v>14480</v>
      </c>
      <c r="F335" s="285">
        <v>180</v>
      </c>
      <c r="G335" s="279" t="s">
        <v>13052</v>
      </c>
    </row>
    <row r="336" spans="3:7" x14ac:dyDescent="0.2">
      <c r="C336" s="255" t="s">
        <v>14481</v>
      </c>
      <c r="D336" s="257" t="s">
        <v>14264</v>
      </c>
      <c r="F336" s="285">
        <v>40</v>
      </c>
      <c r="G336" s="279" t="s">
        <v>13052</v>
      </c>
    </row>
    <row r="337" spans="3:7" x14ac:dyDescent="0.2">
      <c r="C337" s="255" t="s">
        <v>14482</v>
      </c>
      <c r="D337" s="257" t="s">
        <v>14483</v>
      </c>
      <c r="F337" s="285">
        <v>43</v>
      </c>
      <c r="G337" s="279" t="s">
        <v>13052</v>
      </c>
    </row>
    <row r="338" spans="3:7" x14ac:dyDescent="0.2">
      <c r="C338" s="255" t="s">
        <v>14484</v>
      </c>
      <c r="D338" s="257" t="s">
        <v>14262</v>
      </c>
      <c r="F338" s="285">
        <v>133</v>
      </c>
      <c r="G338" s="279" t="s">
        <v>13052</v>
      </c>
    </row>
    <row r="339" spans="3:7" x14ac:dyDescent="0.2">
      <c r="C339" s="255" t="s">
        <v>14485</v>
      </c>
      <c r="D339" s="257" t="s">
        <v>14289</v>
      </c>
      <c r="F339" s="285">
        <v>57</v>
      </c>
      <c r="G339" s="279" t="s">
        <v>13052</v>
      </c>
    </row>
    <row r="340" spans="3:7" x14ac:dyDescent="0.2">
      <c r="C340" s="255" t="s">
        <v>14486</v>
      </c>
      <c r="D340" s="257" t="s">
        <v>14264</v>
      </c>
      <c r="F340" s="285">
        <v>54</v>
      </c>
      <c r="G340" s="279" t="s">
        <v>13052</v>
      </c>
    </row>
    <row r="341" spans="3:7" x14ac:dyDescent="0.2">
      <c r="C341" s="255" t="s">
        <v>14487</v>
      </c>
      <c r="D341" s="257" t="s">
        <v>14488</v>
      </c>
      <c r="F341" s="285">
        <v>14867</v>
      </c>
      <c r="G341" s="279" t="s">
        <v>14095</v>
      </c>
    </row>
    <row r="342" spans="3:7" x14ac:dyDescent="0.2">
      <c r="C342" s="255" t="s">
        <v>14489</v>
      </c>
      <c r="D342" s="257" t="s">
        <v>14359</v>
      </c>
      <c r="F342" s="285">
        <v>49.87</v>
      </c>
      <c r="G342" s="279" t="s">
        <v>13052</v>
      </c>
    </row>
    <row r="343" spans="3:7" x14ac:dyDescent="0.2">
      <c r="C343" s="255" t="s">
        <v>14490</v>
      </c>
      <c r="D343" s="257" t="s">
        <v>14491</v>
      </c>
      <c r="F343" s="285">
        <v>50</v>
      </c>
      <c r="G343" s="279" t="s">
        <v>13052</v>
      </c>
    </row>
    <row r="344" spans="3:7" x14ac:dyDescent="0.2">
      <c r="C344" s="255" t="s">
        <v>14492</v>
      </c>
      <c r="D344" s="257" t="s">
        <v>14264</v>
      </c>
      <c r="F344" s="285">
        <v>55</v>
      </c>
      <c r="G344" s="279" t="s">
        <v>13052</v>
      </c>
    </row>
    <row r="345" spans="3:7" x14ac:dyDescent="0.2">
      <c r="C345" s="255" t="s">
        <v>14493</v>
      </c>
      <c r="D345" s="257" t="s">
        <v>14471</v>
      </c>
      <c r="F345" s="285">
        <v>105</v>
      </c>
      <c r="G345" s="279" t="s">
        <v>14095</v>
      </c>
    </row>
    <row r="346" spans="3:7" x14ac:dyDescent="0.2">
      <c r="C346" s="255" t="s">
        <v>14494</v>
      </c>
      <c r="D346" s="257" t="s">
        <v>14264</v>
      </c>
      <c r="F346" s="285">
        <v>37</v>
      </c>
      <c r="G346" s="279" t="s">
        <v>13052</v>
      </c>
    </row>
    <row r="347" spans="3:7" x14ac:dyDescent="0.2">
      <c r="C347" s="255" t="s">
        <v>14495</v>
      </c>
      <c r="D347" s="257" t="s">
        <v>14264</v>
      </c>
      <c r="F347" s="285">
        <v>40</v>
      </c>
      <c r="G347" s="279" t="s">
        <v>13052</v>
      </c>
    </row>
    <row r="348" spans="3:7" x14ac:dyDescent="0.2">
      <c r="C348" s="255" t="s">
        <v>14496</v>
      </c>
      <c r="D348" s="257" t="s">
        <v>14303</v>
      </c>
      <c r="F348" s="285">
        <v>27.26</v>
      </c>
      <c r="G348" s="279" t="s">
        <v>13052</v>
      </c>
    </row>
    <row r="349" spans="3:7" x14ac:dyDescent="0.2">
      <c r="C349" s="255" t="s">
        <v>14497</v>
      </c>
      <c r="D349" s="257" t="s">
        <v>14303</v>
      </c>
      <c r="F349" s="285">
        <v>130.69999999999999</v>
      </c>
      <c r="G349" s="279" t="s">
        <v>13052</v>
      </c>
    </row>
    <row r="350" spans="3:7" x14ac:dyDescent="0.2">
      <c r="C350" s="255" t="s">
        <v>14498</v>
      </c>
      <c r="D350" s="257" t="s">
        <v>14499</v>
      </c>
      <c r="F350" s="285">
        <v>75.8</v>
      </c>
      <c r="G350" s="279" t="s">
        <v>13052</v>
      </c>
    </row>
    <row r="351" spans="3:7" x14ac:dyDescent="0.2">
      <c r="C351" s="255" t="s">
        <v>14500</v>
      </c>
      <c r="D351" s="257" t="s">
        <v>14289</v>
      </c>
      <c r="F351" s="285">
        <v>43</v>
      </c>
      <c r="G351" s="279" t="s">
        <v>13052</v>
      </c>
    </row>
    <row r="352" spans="3:7" x14ac:dyDescent="0.2">
      <c r="C352" s="255" t="s">
        <v>14501</v>
      </c>
      <c r="D352" s="257" t="s">
        <v>14289</v>
      </c>
      <c r="F352" s="285">
        <v>43</v>
      </c>
      <c r="G352" s="279" t="s">
        <v>13052</v>
      </c>
    </row>
    <row r="353" spans="3:7" x14ac:dyDescent="0.2">
      <c r="C353" s="255" t="s">
        <v>14502</v>
      </c>
      <c r="D353" s="257" t="s">
        <v>14335</v>
      </c>
      <c r="F353" s="285">
        <v>40</v>
      </c>
      <c r="G353" s="279" t="s">
        <v>13052</v>
      </c>
    </row>
    <row r="354" spans="3:7" x14ac:dyDescent="0.2">
      <c r="C354" s="255" t="s">
        <v>14503</v>
      </c>
      <c r="D354" s="257" t="s">
        <v>14289</v>
      </c>
      <c r="F354" s="285">
        <v>69</v>
      </c>
      <c r="G354" s="279" t="s">
        <v>13052</v>
      </c>
    </row>
    <row r="355" spans="3:7" x14ac:dyDescent="0.2">
      <c r="C355" s="255" t="s">
        <v>14504</v>
      </c>
      <c r="D355" s="257" t="s">
        <v>14505</v>
      </c>
      <c r="F355" s="285">
        <v>504</v>
      </c>
      <c r="G355" s="279" t="s">
        <v>13052</v>
      </c>
    </row>
    <row r="356" spans="3:7" x14ac:dyDescent="0.2">
      <c r="C356" s="255" t="s">
        <v>14506</v>
      </c>
      <c r="D356" s="257" t="s">
        <v>14264</v>
      </c>
      <c r="F356" s="285">
        <v>105</v>
      </c>
      <c r="G356" s="279" t="s">
        <v>13052</v>
      </c>
    </row>
    <row r="357" spans="3:7" x14ac:dyDescent="0.2">
      <c r="C357" s="255" t="s">
        <v>14507</v>
      </c>
      <c r="D357" s="257" t="s">
        <v>14508</v>
      </c>
      <c r="F357" s="285">
        <v>45</v>
      </c>
      <c r="G357" s="279" t="s">
        <v>13052</v>
      </c>
    </row>
    <row r="358" spans="3:7" x14ac:dyDescent="0.2">
      <c r="C358" s="255" t="s">
        <v>14509</v>
      </c>
      <c r="D358" s="257" t="s">
        <v>14289</v>
      </c>
      <c r="F358" s="285">
        <v>43</v>
      </c>
      <c r="G358" s="279" t="s">
        <v>13052</v>
      </c>
    </row>
    <row r="359" spans="3:7" x14ac:dyDescent="0.2">
      <c r="C359" s="255" t="s">
        <v>14510</v>
      </c>
      <c r="D359" s="257" t="s">
        <v>14289</v>
      </c>
      <c r="F359" s="285">
        <v>40</v>
      </c>
      <c r="G359" s="279" t="s">
        <v>13052</v>
      </c>
    </row>
    <row r="360" spans="3:7" x14ac:dyDescent="0.2">
      <c r="C360" s="255" t="s">
        <v>14511</v>
      </c>
      <c r="D360" s="257" t="s">
        <v>14289</v>
      </c>
      <c r="F360" s="285">
        <v>69</v>
      </c>
      <c r="G360" s="279" t="s">
        <v>13052</v>
      </c>
    </row>
    <row r="361" spans="3:7" x14ac:dyDescent="0.2">
      <c r="C361" s="255" t="s">
        <v>14512</v>
      </c>
      <c r="D361" s="257" t="s">
        <v>14513</v>
      </c>
      <c r="F361" s="285">
        <v>112</v>
      </c>
      <c r="G361" s="279" t="s">
        <v>13052</v>
      </c>
    </row>
    <row r="362" spans="3:7" x14ac:dyDescent="0.2">
      <c r="C362" s="255" t="s">
        <v>14514</v>
      </c>
      <c r="D362" s="257" t="s">
        <v>14515</v>
      </c>
      <c r="F362" s="285">
        <v>30</v>
      </c>
      <c r="G362" s="279" t="s">
        <v>13052</v>
      </c>
    </row>
    <row r="363" spans="3:7" x14ac:dyDescent="0.2">
      <c r="C363" s="255" t="s">
        <v>14516</v>
      </c>
      <c r="D363" s="257" t="s">
        <v>14303</v>
      </c>
      <c r="F363" s="285">
        <v>227.31</v>
      </c>
      <c r="G363" s="279" t="s">
        <v>13052</v>
      </c>
    </row>
    <row r="364" spans="3:7" x14ac:dyDescent="0.2">
      <c r="F364" s="285"/>
    </row>
    <row r="365" spans="3:7" x14ac:dyDescent="0.2">
      <c r="F365" s="285"/>
    </row>
    <row r="366" spans="3:7" x14ac:dyDescent="0.2">
      <c r="F366" s="285"/>
    </row>
    <row r="367" spans="3:7" x14ac:dyDescent="0.2">
      <c r="F367" s="285"/>
    </row>
    <row r="368" spans="3:7" x14ac:dyDescent="0.2">
      <c r="F368" s="285"/>
    </row>
    <row r="369" spans="6:6" x14ac:dyDescent="0.2">
      <c r="F369" s="285"/>
    </row>
    <row r="370" spans="6:6" x14ac:dyDescent="0.2">
      <c r="F370" s="285"/>
    </row>
    <row r="371" spans="6:6" x14ac:dyDescent="0.2">
      <c r="F371" s="285"/>
    </row>
    <row r="372" spans="6:6" x14ac:dyDescent="0.2">
      <c r="F372" s="285"/>
    </row>
    <row r="373" spans="6:6" x14ac:dyDescent="0.2">
      <c r="F373" s="285"/>
    </row>
    <row r="374" spans="6:6" x14ac:dyDescent="0.2">
      <c r="F374" s="285"/>
    </row>
    <row r="375" spans="6:6" x14ac:dyDescent="0.2">
      <c r="F375" s="285"/>
    </row>
    <row r="376" spans="6:6" x14ac:dyDescent="0.2">
      <c r="F376" s="285"/>
    </row>
    <row r="377" spans="6:6" x14ac:dyDescent="0.2">
      <c r="F377" s="285"/>
    </row>
    <row r="378" spans="6:6" x14ac:dyDescent="0.2">
      <c r="F378" s="285"/>
    </row>
    <row r="379" spans="6:6" x14ac:dyDescent="0.2">
      <c r="F379" s="285"/>
    </row>
    <row r="380" spans="6:6" x14ac:dyDescent="0.2">
      <c r="F380" s="285"/>
    </row>
    <row r="381" spans="6:6" x14ac:dyDescent="0.2">
      <c r="F381" s="285"/>
    </row>
    <row r="382" spans="6:6" x14ac:dyDescent="0.2">
      <c r="F382" s="285"/>
    </row>
    <row r="383" spans="6:6" x14ac:dyDescent="0.2">
      <c r="F383" s="285"/>
    </row>
    <row r="384" spans="6:6" x14ac:dyDescent="0.2">
      <c r="F384" s="285"/>
    </row>
    <row r="385" spans="6:6" x14ac:dyDescent="0.2">
      <c r="F385" s="285"/>
    </row>
    <row r="386" spans="6:6" x14ac:dyDescent="0.2">
      <c r="F386" s="285"/>
    </row>
    <row r="387" spans="6:6" x14ac:dyDescent="0.2">
      <c r="F387" s="285"/>
    </row>
    <row r="388" spans="6:6" x14ac:dyDescent="0.2">
      <c r="F388" s="285"/>
    </row>
    <row r="389" spans="6:6" x14ac:dyDescent="0.2">
      <c r="F389" s="285"/>
    </row>
    <row r="390" spans="6:6" x14ac:dyDescent="0.2">
      <c r="F390" s="285"/>
    </row>
    <row r="391" spans="6:6" x14ac:dyDescent="0.2">
      <c r="F391" s="285"/>
    </row>
    <row r="392" spans="6:6" x14ac:dyDescent="0.2">
      <c r="F392" s="285"/>
    </row>
    <row r="393" spans="6:6" x14ac:dyDescent="0.2">
      <c r="F393" s="285"/>
    </row>
    <row r="394" spans="6:6" x14ac:dyDescent="0.2">
      <c r="F394" s="285"/>
    </row>
    <row r="395" spans="6:6" x14ac:dyDescent="0.2">
      <c r="F395" s="285"/>
    </row>
    <row r="396" spans="6:6" x14ac:dyDescent="0.2">
      <c r="F396" s="285"/>
    </row>
    <row r="397" spans="6:6" x14ac:dyDescent="0.2">
      <c r="F397" s="285"/>
    </row>
    <row r="398" spans="6:6" x14ac:dyDescent="0.2">
      <c r="F398" s="285"/>
    </row>
    <row r="399" spans="6:6" x14ac:dyDescent="0.2">
      <c r="F399" s="285"/>
    </row>
    <row r="400" spans="6:6" x14ac:dyDescent="0.2">
      <c r="F400" s="285"/>
    </row>
    <row r="401" spans="6:6" x14ac:dyDescent="0.2">
      <c r="F401" s="285"/>
    </row>
    <row r="402" spans="6:6" x14ac:dyDescent="0.2">
      <c r="F402" s="285"/>
    </row>
    <row r="403" spans="6:6" x14ac:dyDescent="0.2">
      <c r="F403" s="285"/>
    </row>
    <row r="404" spans="6:6" x14ac:dyDescent="0.2">
      <c r="F404" s="285"/>
    </row>
    <row r="405" spans="6:6" x14ac:dyDescent="0.2">
      <c r="F405" s="285"/>
    </row>
    <row r="406" spans="6:6" x14ac:dyDescent="0.2">
      <c r="F406" s="285"/>
    </row>
    <row r="407" spans="6:6" x14ac:dyDescent="0.2">
      <c r="F407" s="285"/>
    </row>
    <row r="408" spans="6:6" x14ac:dyDescent="0.2">
      <c r="F408" s="285"/>
    </row>
    <row r="409" spans="6:6" x14ac:dyDescent="0.2">
      <c r="F409" s="285"/>
    </row>
    <row r="410" spans="6:6" x14ac:dyDescent="0.2">
      <c r="F410" s="285"/>
    </row>
    <row r="411" spans="6:6" x14ac:dyDescent="0.2">
      <c r="F411" s="285"/>
    </row>
    <row r="412" spans="6:6" x14ac:dyDescent="0.2">
      <c r="F412" s="285"/>
    </row>
    <row r="413" spans="6:6" x14ac:dyDescent="0.2">
      <c r="F413" s="285"/>
    </row>
    <row r="414" spans="6:6" x14ac:dyDescent="0.2">
      <c r="F414" s="285"/>
    </row>
    <row r="415" spans="6:6" x14ac:dyDescent="0.2">
      <c r="F415" s="285"/>
    </row>
    <row r="416" spans="6:6" x14ac:dyDescent="0.2">
      <c r="F416" s="285"/>
    </row>
    <row r="417" spans="6:6" x14ac:dyDescent="0.2">
      <c r="F417" s="285"/>
    </row>
    <row r="418" spans="6:6" x14ac:dyDescent="0.2">
      <c r="F418" s="285"/>
    </row>
    <row r="419" spans="6:6" x14ac:dyDescent="0.2">
      <c r="F419" s="285"/>
    </row>
    <row r="420" spans="6:6" x14ac:dyDescent="0.2">
      <c r="F420" s="285"/>
    </row>
    <row r="421" spans="6:6" x14ac:dyDescent="0.2">
      <c r="F421" s="285"/>
    </row>
    <row r="422" spans="6:6" x14ac:dyDescent="0.2">
      <c r="F422" s="285"/>
    </row>
    <row r="423" spans="6:6" x14ac:dyDescent="0.2">
      <c r="F423" s="285"/>
    </row>
    <row r="424" spans="6:6" x14ac:dyDescent="0.2">
      <c r="F424" s="285"/>
    </row>
    <row r="425" spans="6:6" x14ac:dyDescent="0.2">
      <c r="F425" s="285"/>
    </row>
    <row r="426" spans="6:6" x14ac:dyDescent="0.2">
      <c r="F426" s="285"/>
    </row>
    <row r="427" spans="6:6" x14ac:dyDescent="0.2">
      <c r="F427" s="285"/>
    </row>
    <row r="428" spans="6:6" x14ac:dyDescent="0.2">
      <c r="F428" s="285"/>
    </row>
    <row r="429" spans="6:6" x14ac:dyDescent="0.2">
      <c r="F429" s="285"/>
    </row>
    <row r="430" spans="6:6" x14ac:dyDescent="0.2">
      <c r="F430" s="285"/>
    </row>
    <row r="431" spans="6:6" x14ac:dyDescent="0.2">
      <c r="F431" s="285"/>
    </row>
    <row r="432" spans="6:6" x14ac:dyDescent="0.2">
      <c r="F432" s="285"/>
    </row>
    <row r="433" spans="6:6" x14ac:dyDescent="0.2">
      <c r="F433" s="285"/>
    </row>
    <row r="434" spans="6:6" x14ac:dyDescent="0.2">
      <c r="F434" s="285"/>
    </row>
    <row r="435" spans="6:6" x14ac:dyDescent="0.2">
      <c r="F435" s="285"/>
    </row>
    <row r="436" spans="6:6" x14ac:dyDescent="0.2">
      <c r="F436" s="285"/>
    </row>
    <row r="437" spans="6:6" x14ac:dyDescent="0.2">
      <c r="F437" s="285"/>
    </row>
    <row r="438" spans="6:6" x14ac:dyDescent="0.2">
      <c r="F438" s="285"/>
    </row>
    <row r="439" spans="6:6" x14ac:dyDescent="0.2">
      <c r="F439" s="285"/>
    </row>
    <row r="440" spans="6:6" x14ac:dyDescent="0.2">
      <c r="F440" s="285"/>
    </row>
    <row r="441" spans="6:6" x14ac:dyDescent="0.2">
      <c r="F441" s="285"/>
    </row>
    <row r="442" spans="6:6" x14ac:dyDescent="0.2">
      <c r="F442" s="285"/>
    </row>
    <row r="443" spans="6:6" x14ac:dyDescent="0.2">
      <c r="F443" s="285"/>
    </row>
    <row r="444" spans="6:6" x14ac:dyDescent="0.2">
      <c r="F444" s="285"/>
    </row>
    <row r="445" spans="6:6" x14ac:dyDescent="0.2">
      <c r="F445" s="285"/>
    </row>
    <row r="446" spans="6:6" x14ac:dyDescent="0.2">
      <c r="F446" s="285"/>
    </row>
    <row r="447" spans="6:6" x14ac:dyDescent="0.2">
      <c r="F447" s="285"/>
    </row>
    <row r="448" spans="6:6" x14ac:dyDescent="0.2">
      <c r="F448" s="285"/>
    </row>
    <row r="449" spans="6:6" x14ac:dyDescent="0.2">
      <c r="F449" s="285"/>
    </row>
    <row r="450" spans="6:6" x14ac:dyDescent="0.2">
      <c r="F450" s="285"/>
    </row>
    <row r="451" spans="6:6" x14ac:dyDescent="0.2">
      <c r="F451" s="285"/>
    </row>
    <row r="452" spans="6:6" x14ac:dyDescent="0.2">
      <c r="F452" s="285"/>
    </row>
    <row r="453" spans="6:6" x14ac:dyDescent="0.2">
      <c r="F453" s="285"/>
    </row>
    <row r="454" spans="6:6" x14ac:dyDescent="0.2">
      <c r="F454" s="285"/>
    </row>
    <row r="455" spans="6:6" x14ac:dyDescent="0.2">
      <c r="F455" s="285"/>
    </row>
    <row r="456" spans="6:6" x14ac:dyDescent="0.2">
      <c r="F456" s="285"/>
    </row>
    <row r="457" spans="6:6" x14ac:dyDescent="0.2">
      <c r="F457" s="285"/>
    </row>
    <row r="458" spans="6:6" x14ac:dyDescent="0.2">
      <c r="F458" s="285"/>
    </row>
    <row r="459" spans="6:6" x14ac:dyDescent="0.2">
      <c r="F459" s="285"/>
    </row>
    <row r="460" spans="6:6" x14ac:dyDescent="0.2">
      <c r="F460" s="285"/>
    </row>
    <row r="461" spans="6:6" x14ac:dyDescent="0.2">
      <c r="F461" s="285"/>
    </row>
    <row r="462" spans="6:6" x14ac:dyDescent="0.2">
      <c r="F462" s="285"/>
    </row>
    <row r="463" spans="6:6" x14ac:dyDescent="0.2">
      <c r="F463" s="285"/>
    </row>
    <row r="464" spans="6:6" x14ac:dyDescent="0.2">
      <c r="F464" s="285"/>
    </row>
    <row r="465" spans="6:6" x14ac:dyDescent="0.2">
      <c r="F465" s="285"/>
    </row>
    <row r="466" spans="6:6" x14ac:dyDescent="0.2">
      <c r="F466" s="285"/>
    </row>
    <row r="467" spans="6:6" x14ac:dyDescent="0.2">
      <c r="F467" s="285"/>
    </row>
    <row r="468" spans="6:6" x14ac:dyDescent="0.2">
      <c r="F468" s="285"/>
    </row>
    <row r="469" spans="6:6" x14ac:dyDescent="0.2">
      <c r="F469" s="285"/>
    </row>
    <row r="470" spans="6:6" x14ac:dyDescent="0.2">
      <c r="F470" s="285"/>
    </row>
    <row r="471" spans="6:6" x14ac:dyDescent="0.2">
      <c r="F471" s="285"/>
    </row>
    <row r="472" spans="6:6" x14ac:dyDescent="0.2">
      <c r="F472" s="285"/>
    </row>
    <row r="473" spans="6:6" x14ac:dyDescent="0.2">
      <c r="F473" s="285"/>
    </row>
    <row r="474" spans="6:6" x14ac:dyDescent="0.2">
      <c r="F474" s="285"/>
    </row>
    <row r="475" spans="6:6" x14ac:dyDescent="0.2">
      <c r="F475" s="285"/>
    </row>
    <row r="476" spans="6:6" x14ac:dyDescent="0.2">
      <c r="F476" s="285"/>
    </row>
    <row r="477" spans="6:6" x14ac:dyDescent="0.2">
      <c r="F477" s="285"/>
    </row>
    <row r="478" spans="6:6" x14ac:dyDescent="0.2">
      <c r="F478" s="285"/>
    </row>
    <row r="479" spans="6:6" x14ac:dyDescent="0.2">
      <c r="F479" s="285"/>
    </row>
    <row r="480" spans="6:6" x14ac:dyDescent="0.2">
      <c r="F480" s="285"/>
    </row>
    <row r="481" spans="6:6" x14ac:dyDescent="0.2">
      <c r="F481" s="285"/>
    </row>
    <row r="482" spans="6:6" x14ac:dyDescent="0.2">
      <c r="F482" s="285"/>
    </row>
    <row r="483" spans="6:6" x14ac:dyDescent="0.2">
      <c r="F483" s="285"/>
    </row>
    <row r="484" spans="6:6" x14ac:dyDescent="0.2">
      <c r="F484" s="285"/>
    </row>
    <row r="485" spans="6:6" x14ac:dyDescent="0.2">
      <c r="F485" s="285"/>
    </row>
    <row r="486" spans="6:6" x14ac:dyDescent="0.2">
      <c r="F486" s="285"/>
    </row>
    <row r="487" spans="6:6" x14ac:dyDescent="0.2">
      <c r="F487" s="285"/>
    </row>
    <row r="488" spans="6:6" x14ac:dyDescent="0.2">
      <c r="F488" s="285"/>
    </row>
    <row r="489" spans="6:6" x14ac:dyDescent="0.2">
      <c r="F489" s="285"/>
    </row>
    <row r="490" spans="6:6" x14ac:dyDescent="0.2">
      <c r="F490" s="285"/>
    </row>
    <row r="491" spans="6:6" x14ac:dyDescent="0.2">
      <c r="F491" s="285"/>
    </row>
    <row r="492" spans="6:6" x14ac:dyDescent="0.2">
      <c r="F492" s="285"/>
    </row>
    <row r="493" spans="6:6" x14ac:dyDescent="0.2">
      <c r="F493" s="285"/>
    </row>
    <row r="494" spans="6:6" x14ac:dyDescent="0.2">
      <c r="F494" s="285"/>
    </row>
    <row r="495" spans="6:6" x14ac:dyDescent="0.2">
      <c r="F495" s="285"/>
    </row>
    <row r="496" spans="6:6" x14ac:dyDescent="0.2">
      <c r="F496" s="285"/>
    </row>
    <row r="497" spans="6:6" x14ac:dyDescent="0.2">
      <c r="F497" s="285"/>
    </row>
    <row r="498" spans="6:6" x14ac:dyDescent="0.2">
      <c r="F498" s="285"/>
    </row>
    <row r="499" spans="6:6" x14ac:dyDescent="0.2">
      <c r="F499" s="285"/>
    </row>
    <row r="500" spans="6:6" x14ac:dyDescent="0.2">
      <c r="F500" s="285"/>
    </row>
    <row r="501" spans="6:6" x14ac:dyDescent="0.2">
      <c r="F501" s="285"/>
    </row>
    <row r="502" spans="6:6" x14ac:dyDescent="0.2">
      <c r="F502" s="285"/>
    </row>
    <row r="503" spans="6:6" x14ac:dyDescent="0.2">
      <c r="F503" s="285"/>
    </row>
    <row r="504" spans="6:6" x14ac:dyDescent="0.2">
      <c r="F504" s="285"/>
    </row>
    <row r="505" spans="6:6" x14ac:dyDescent="0.2">
      <c r="F505" s="285"/>
    </row>
    <row r="506" spans="6:6" x14ac:dyDescent="0.2">
      <c r="F506" s="285"/>
    </row>
    <row r="507" spans="6:6" x14ac:dyDescent="0.2">
      <c r="F507" s="285"/>
    </row>
    <row r="508" spans="6:6" x14ac:dyDescent="0.2">
      <c r="F508" s="285"/>
    </row>
    <row r="509" spans="6:6" x14ac:dyDescent="0.2">
      <c r="F509" s="285"/>
    </row>
    <row r="510" spans="6:6" x14ac:dyDescent="0.2">
      <c r="F510" s="285"/>
    </row>
    <row r="511" spans="6:6" x14ac:dyDescent="0.2">
      <c r="F511" s="285"/>
    </row>
    <row r="512" spans="6:6" x14ac:dyDescent="0.2">
      <c r="F512" s="285"/>
    </row>
    <row r="513" spans="6:6" x14ac:dyDescent="0.2">
      <c r="F513" s="285"/>
    </row>
    <row r="514" spans="6:6" x14ac:dyDescent="0.2">
      <c r="F514" s="285"/>
    </row>
    <row r="515" spans="6:6" x14ac:dyDescent="0.2">
      <c r="F515" s="285"/>
    </row>
    <row r="516" spans="6:6" x14ac:dyDescent="0.2">
      <c r="F516" s="285"/>
    </row>
    <row r="517" spans="6:6" x14ac:dyDescent="0.2">
      <c r="F517" s="285"/>
    </row>
    <row r="518" spans="6:6" x14ac:dyDescent="0.2">
      <c r="F518" s="285"/>
    </row>
    <row r="519" spans="6:6" x14ac:dyDescent="0.2">
      <c r="F519" s="285"/>
    </row>
    <row r="520" spans="6:6" x14ac:dyDescent="0.2">
      <c r="F520" s="285"/>
    </row>
    <row r="521" spans="6:6" x14ac:dyDescent="0.2">
      <c r="F521" s="285"/>
    </row>
    <row r="522" spans="6:6" x14ac:dyDescent="0.2">
      <c r="F522" s="285"/>
    </row>
    <row r="523" spans="6:6" x14ac:dyDescent="0.2">
      <c r="F523" s="285"/>
    </row>
    <row r="524" spans="6:6" x14ac:dyDescent="0.2">
      <c r="F524" s="285"/>
    </row>
    <row r="525" spans="6:6" x14ac:dyDescent="0.2">
      <c r="F525" s="285"/>
    </row>
    <row r="526" spans="6:6" x14ac:dyDescent="0.2">
      <c r="F526" s="285"/>
    </row>
    <row r="527" spans="6:6" x14ac:dyDescent="0.2">
      <c r="F527" s="285"/>
    </row>
    <row r="528" spans="6:6" x14ac:dyDescent="0.2">
      <c r="F528" s="285"/>
    </row>
    <row r="529" spans="6:6" x14ac:dyDescent="0.2">
      <c r="F529" s="285"/>
    </row>
    <row r="530" spans="6:6" x14ac:dyDescent="0.2">
      <c r="F530" s="285"/>
    </row>
    <row r="531" spans="6:6" x14ac:dyDescent="0.2">
      <c r="F531" s="285"/>
    </row>
    <row r="532" spans="6:6" x14ac:dyDescent="0.2">
      <c r="F532" s="285"/>
    </row>
    <row r="533" spans="6:6" x14ac:dyDescent="0.2">
      <c r="F533" s="285"/>
    </row>
    <row r="534" spans="6:6" x14ac:dyDescent="0.2">
      <c r="F534" s="285"/>
    </row>
    <row r="535" spans="6:6" x14ac:dyDescent="0.2">
      <c r="F535" s="285"/>
    </row>
    <row r="536" spans="6:6" x14ac:dyDescent="0.2">
      <c r="F536" s="285"/>
    </row>
    <row r="537" spans="6:6" x14ac:dyDescent="0.2">
      <c r="F537" s="285"/>
    </row>
    <row r="538" spans="6:6" x14ac:dyDescent="0.2">
      <c r="F538" s="285"/>
    </row>
    <row r="539" spans="6:6" x14ac:dyDescent="0.2">
      <c r="F539" s="285"/>
    </row>
    <row r="540" spans="6:6" x14ac:dyDescent="0.2">
      <c r="F540" s="285"/>
    </row>
    <row r="541" spans="6:6" x14ac:dyDescent="0.2">
      <c r="F541" s="285"/>
    </row>
    <row r="542" spans="6:6" x14ac:dyDescent="0.2">
      <c r="F542" s="285"/>
    </row>
    <row r="543" spans="6:6" x14ac:dyDescent="0.2">
      <c r="F543" s="285"/>
    </row>
    <row r="544" spans="6:6" x14ac:dyDescent="0.2">
      <c r="F544" s="285"/>
    </row>
    <row r="545" spans="6:6" x14ac:dyDescent="0.2">
      <c r="F545" s="285"/>
    </row>
    <row r="546" spans="6:6" x14ac:dyDescent="0.2">
      <c r="F546" s="285"/>
    </row>
    <row r="547" spans="6:6" x14ac:dyDescent="0.2">
      <c r="F547" s="285"/>
    </row>
    <row r="548" spans="6:6" x14ac:dyDescent="0.2">
      <c r="F548" s="285"/>
    </row>
    <row r="549" spans="6:6" x14ac:dyDescent="0.2">
      <c r="F549" s="285"/>
    </row>
    <row r="550" spans="6:6" x14ac:dyDescent="0.2">
      <c r="F550" s="285"/>
    </row>
    <row r="551" spans="6:6" x14ac:dyDescent="0.2">
      <c r="F551" s="285"/>
    </row>
    <row r="552" spans="6:6" x14ac:dyDescent="0.2">
      <c r="F552" s="285"/>
    </row>
    <row r="553" spans="6:6" x14ac:dyDescent="0.2">
      <c r="F553" s="285"/>
    </row>
    <row r="554" spans="6:6" x14ac:dyDescent="0.2">
      <c r="F554" s="285"/>
    </row>
    <row r="555" spans="6:6" x14ac:dyDescent="0.2">
      <c r="F555" s="285"/>
    </row>
    <row r="556" spans="6:6" x14ac:dyDescent="0.2">
      <c r="F556" s="285"/>
    </row>
    <row r="557" spans="6:6" x14ac:dyDescent="0.2">
      <c r="F557" s="285"/>
    </row>
    <row r="558" spans="6:6" x14ac:dyDescent="0.2">
      <c r="F558" s="285"/>
    </row>
    <row r="559" spans="6:6" x14ac:dyDescent="0.2">
      <c r="F559" s="285"/>
    </row>
    <row r="560" spans="6:6" x14ac:dyDescent="0.2">
      <c r="F560" s="285"/>
    </row>
    <row r="561" spans="6:6" x14ac:dyDescent="0.2">
      <c r="F561" s="285"/>
    </row>
    <row r="562" spans="6:6" x14ac:dyDescent="0.2">
      <c r="F562" s="285"/>
    </row>
    <row r="563" spans="6:6" x14ac:dyDescent="0.2">
      <c r="F563" s="285"/>
    </row>
    <row r="564" spans="6:6" x14ac:dyDescent="0.2">
      <c r="F564" s="285"/>
    </row>
    <row r="565" spans="6:6" x14ac:dyDescent="0.2">
      <c r="F565" s="285"/>
    </row>
    <row r="566" spans="6:6" x14ac:dyDescent="0.2">
      <c r="F566" s="285"/>
    </row>
    <row r="567" spans="6:6" x14ac:dyDescent="0.2">
      <c r="F567" s="285"/>
    </row>
    <row r="568" spans="6:6" x14ac:dyDescent="0.2">
      <c r="F568" s="285"/>
    </row>
    <row r="569" spans="6:6" x14ac:dyDescent="0.2">
      <c r="F569" s="285"/>
    </row>
    <row r="570" spans="6:6" x14ac:dyDescent="0.2">
      <c r="F570" s="285"/>
    </row>
    <row r="571" spans="6:6" x14ac:dyDescent="0.2">
      <c r="F571" s="285"/>
    </row>
    <row r="572" spans="6:6" x14ac:dyDescent="0.2">
      <c r="F572" s="285"/>
    </row>
    <row r="573" spans="6:6" x14ac:dyDescent="0.2">
      <c r="F573" s="285"/>
    </row>
    <row r="574" spans="6:6" x14ac:dyDescent="0.2">
      <c r="F574" s="285"/>
    </row>
    <row r="575" spans="6:6" x14ac:dyDescent="0.2">
      <c r="F575" s="285"/>
    </row>
    <row r="576" spans="6:6" x14ac:dyDescent="0.2">
      <c r="F576" s="285"/>
    </row>
    <row r="577" spans="6:6" x14ac:dyDescent="0.2">
      <c r="F577" s="285"/>
    </row>
    <row r="578" spans="6:6" x14ac:dyDescent="0.2">
      <c r="F578" s="285"/>
    </row>
    <row r="579" spans="6:6" x14ac:dyDescent="0.2">
      <c r="F579" s="285"/>
    </row>
    <row r="580" spans="6:6" x14ac:dyDescent="0.2">
      <c r="F580" s="285"/>
    </row>
    <row r="581" spans="6:6" x14ac:dyDescent="0.2">
      <c r="F581" s="285"/>
    </row>
    <row r="582" spans="6:6" x14ac:dyDescent="0.2">
      <c r="F582" s="285"/>
    </row>
    <row r="583" spans="6:6" x14ac:dyDescent="0.2">
      <c r="F583" s="285"/>
    </row>
    <row r="584" spans="6:6" x14ac:dyDescent="0.2">
      <c r="F584" s="285"/>
    </row>
    <row r="585" spans="6:6" x14ac:dyDescent="0.2">
      <c r="F585" s="285"/>
    </row>
    <row r="586" spans="6:6" x14ac:dyDescent="0.2">
      <c r="F586" s="285"/>
    </row>
    <row r="587" spans="6:6" x14ac:dyDescent="0.2">
      <c r="F587" s="285"/>
    </row>
    <row r="588" spans="6:6" x14ac:dyDescent="0.2">
      <c r="F588" s="285"/>
    </row>
    <row r="589" spans="6:6" x14ac:dyDescent="0.2">
      <c r="F589" s="285"/>
    </row>
    <row r="590" spans="6:6" x14ac:dyDescent="0.2">
      <c r="F590" s="285"/>
    </row>
    <row r="591" spans="6:6" x14ac:dyDescent="0.2">
      <c r="F591" s="285"/>
    </row>
    <row r="592" spans="6:6" x14ac:dyDescent="0.2">
      <c r="F592" s="285"/>
    </row>
    <row r="593" spans="6:6" x14ac:dyDescent="0.2">
      <c r="F593" s="285"/>
    </row>
    <row r="594" spans="6:6" x14ac:dyDescent="0.2">
      <c r="F594" s="285"/>
    </row>
    <row r="595" spans="6:6" x14ac:dyDescent="0.2">
      <c r="F595" s="285"/>
    </row>
    <row r="596" spans="6:6" x14ac:dyDescent="0.2">
      <c r="F596" s="285"/>
    </row>
    <row r="597" spans="6:6" x14ac:dyDescent="0.2">
      <c r="F597" s="285"/>
    </row>
    <row r="598" spans="6:6" x14ac:dyDescent="0.2">
      <c r="F598" s="285"/>
    </row>
    <row r="599" spans="6:6" x14ac:dyDescent="0.2">
      <c r="F599" s="285"/>
    </row>
    <row r="600" spans="6:6" x14ac:dyDescent="0.2">
      <c r="F600" s="285"/>
    </row>
    <row r="601" spans="6:6" x14ac:dyDescent="0.2">
      <c r="F601" s="285"/>
    </row>
    <row r="602" spans="6:6" x14ac:dyDescent="0.2">
      <c r="F602" s="285"/>
    </row>
    <row r="603" spans="6:6" x14ac:dyDescent="0.2">
      <c r="F603" s="285"/>
    </row>
    <row r="604" spans="6:6" x14ac:dyDescent="0.2">
      <c r="F604" s="285"/>
    </row>
    <row r="605" spans="6:6" x14ac:dyDescent="0.2">
      <c r="F605" s="285"/>
    </row>
    <row r="606" spans="6:6" x14ac:dyDescent="0.2">
      <c r="F606" s="285"/>
    </row>
    <row r="607" spans="6:6" x14ac:dyDescent="0.2">
      <c r="F607" s="285"/>
    </row>
    <row r="608" spans="6:6" x14ac:dyDescent="0.2">
      <c r="F608" s="285"/>
    </row>
    <row r="609" spans="6:6" x14ac:dyDescent="0.2">
      <c r="F609" s="285"/>
    </row>
    <row r="610" spans="6:6" x14ac:dyDescent="0.2">
      <c r="F610" s="285"/>
    </row>
    <row r="611" spans="6:6" x14ac:dyDescent="0.2">
      <c r="F611" s="285"/>
    </row>
    <row r="612" spans="6:6" x14ac:dyDescent="0.2">
      <c r="F612" s="285"/>
    </row>
    <row r="613" spans="6:6" x14ac:dyDescent="0.2">
      <c r="F613" s="285"/>
    </row>
    <row r="614" spans="6:6" x14ac:dyDescent="0.2">
      <c r="F614" s="285"/>
    </row>
    <row r="615" spans="6:6" x14ac:dyDescent="0.2">
      <c r="F615" s="285"/>
    </row>
    <row r="616" spans="6:6" x14ac:dyDescent="0.2">
      <c r="F616" s="285"/>
    </row>
    <row r="617" spans="6:6" x14ac:dyDescent="0.2">
      <c r="F617" s="285"/>
    </row>
    <row r="618" spans="6:6" x14ac:dyDescent="0.2">
      <c r="F618" s="285"/>
    </row>
    <row r="619" spans="6:6" x14ac:dyDescent="0.2">
      <c r="F619" s="285"/>
    </row>
    <row r="620" spans="6:6" x14ac:dyDescent="0.2">
      <c r="F620" s="285"/>
    </row>
    <row r="621" spans="6:6" x14ac:dyDescent="0.2">
      <c r="F621" s="285"/>
    </row>
    <row r="622" spans="6:6" x14ac:dyDescent="0.2">
      <c r="F622" s="285"/>
    </row>
    <row r="623" spans="6:6" x14ac:dyDescent="0.2">
      <c r="F623" s="285"/>
    </row>
    <row r="624" spans="6:6" x14ac:dyDescent="0.2">
      <c r="F624" s="285"/>
    </row>
    <row r="625" spans="6:6" x14ac:dyDescent="0.2">
      <c r="F625" s="285"/>
    </row>
    <row r="626" spans="6:6" x14ac:dyDescent="0.2">
      <c r="F626" s="285"/>
    </row>
    <row r="627" spans="6:6" x14ac:dyDescent="0.2">
      <c r="F627" s="285"/>
    </row>
    <row r="628" spans="6:6" x14ac:dyDescent="0.2">
      <c r="F628" s="285"/>
    </row>
    <row r="629" spans="6:6" x14ac:dyDescent="0.2">
      <c r="F629" s="285"/>
    </row>
    <row r="630" spans="6:6" x14ac:dyDescent="0.2">
      <c r="F630" s="285"/>
    </row>
    <row r="631" spans="6:6" x14ac:dyDescent="0.2">
      <c r="F631" s="285"/>
    </row>
    <row r="632" spans="6:6" x14ac:dyDescent="0.2">
      <c r="F632" s="285"/>
    </row>
    <row r="633" spans="6:6" x14ac:dyDescent="0.2">
      <c r="F633" s="285"/>
    </row>
    <row r="634" spans="6:6" x14ac:dyDescent="0.2">
      <c r="F634" s="285"/>
    </row>
    <row r="635" spans="6:6" x14ac:dyDescent="0.2">
      <c r="F635" s="285"/>
    </row>
    <row r="636" spans="6:6" x14ac:dyDescent="0.2">
      <c r="F636" s="285"/>
    </row>
    <row r="637" spans="6:6" x14ac:dyDescent="0.2">
      <c r="F637" s="285"/>
    </row>
    <row r="638" spans="6:6" x14ac:dyDescent="0.2">
      <c r="F638" s="285"/>
    </row>
    <row r="639" spans="6:6" x14ac:dyDescent="0.2">
      <c r="F639" s="285"/>
    </row>
    <row r="640" spans="6:6" x14ac:dyDescent="0.2">
      <c r="F640" s="285"/>
    </row>
    <row r="641" spans="6:6" x14ac:dyDescent="0.2">
      <c r="F641" s="285"/>
    </row>
    <row r="642" spans="6:6" x14ac:dyDescent="0.2">
      <c r="F642" s="285"/>
    </row>
    <row r="643" spans="6:6" x14ac:dyDescent="0.2">
      <c r="F643" s="285"/>
    </row>
    <row r="644" spans="6:6" x14ac:dyDescent="0.2">
      <c r="F644" s="285"/>
    </row>
    <row r="645" spans="6:6" x14ac:dyDescent="0.2">
      <c r="F645" s="285"/>
    </row>
    <row r="646" spans="6:6" x14ac:dyDescent="0.2">
      <c r="F646" s="285"/>
    </row>
    <row r="647" spans="6:6" x14ac:dyDescent="0.2">
      <c r="F647" s="285"/>
    </row>
    <row r="648" spans="6:6" x14ac:dyDescent="0.2">
      <c r="F648" s="285"/>
    </row>
    <row r="649" spans="6:6" x14ac:dyDescent="0.2">
      <c r="F649" s="285"/>
    </row>
    <row r="650" spans="6:6" x14ac:dyDescent="0.2">
      <c r="F650" s="285"/>
    </row>
    <row r="651" spans="6:6" x14ac:dyDescent="0.2">
      <c r="F651" s="285"/>
    </row>
    <row r="652" spans="6:6" x14ac:dyDescent="0.2">
      <c r="F652" s="285"/>
    </row>
    <row r="653" spans="6:6" x14ac:dyDescent="0.2">
      <c r="F653" s="285"/>
    </row>
    <row r="654" spans="6:6" x14ac:dyDescent="0.2">
      <c r="F654" s="285"/>
    </row>
    <row r="655" spans="6:6" x14ac:dyDescent="0.2">
      <c r="F655" s="285"/>
    </row>
    <row r="656" spans="6:6" x14ac:dyDescent="0.2">
      <c r="F656" s="285"/>
    </row>
    <row r="657" spans="6:6" x14ac:dyDescent="0.2">
      <c r="F657" s="285"/>
    </row>
    <row r="658" spans="6:6" x14ac:dyDescent="0.2">
      <c r="F658" s="285"/>
    </row>
    <row r="659" spans="6:6" x14ac:dyDescent="0.2">
      <c r="F659" s="285"/>
    </row>
    <row r="660" spans="6:6" x14ac:dyDescent="0.2">
      <c r="F660" s="285"/>
    </row>
    <row r="661" spans="6:6" x14ac:dyDescent="0.2">
      <c r="F661" s="285"/>
    </row>
    <row r="662" spans="6:6" x14ac:dyDescent="0.2">
      <c r="F662" s="285"/>
    </row>
    <row r="663" spans="6:6" x14ac:dyDescent="0.2">
      <c r="F663" s="285"/>
    </row>
    <row r="664" spans="6:6" x14ac:dyDescent="0.2">
      <c r="F664" s="285"/>
    </row>
    <row r="665" spans="6:6" x14ac:dyDescent="0.2">
      <c r="F665" s="285"/>
    </row>
    <row r="666" spans="6:6" x14ac:dyDescent="0.2">
      <c r="F666" s="285"/>
    </row>
    <row r="667" spans="6:6" x14ac:dyDescent="0.2">
      <c r="F667" s="285"/>
    </row>
    <row r="668" spans="6:6" x14ac:dyDescent="0.2">
      <c r="F668" s="285"/>
    </row>
    <row r="669" spans="6:6" x14ac:dyDescent="0.2">
      <c r="F669" s="285"/>
    </row>
    <row r="670" spans="6:6" x14ac:dyDescent="0.2">
      <c r="F670" s="285"/>
    </row>
    <row r="671" spans="6:6" x14ac:dyDescent="0.2">
      <c r="F671" s="285"/>
    </row>
    <row r="672" spans="6:6" x14ac:dyDescent="0.2">
      <c r="F672" s="285"/>
    </row>
    <row r="673" spans="6:6" x14ac:dyDescent="0.2">
      <c r="F673" s="285"/>
    </row>
    <row r="674" spans="6:6" x14ac:dyDescent="0.2">
      <c r="F674" s="285"/>
    </row>
    <row r="675" spans="6:6" x14ac:dyDescent="0.2">
      <c r="F675" s="285"/>
    </row>
    <row r="676" spans="6:6" x14ac:dyDescent="0.2">
      <c r="F676" s="285"/>
    </row>
    <row r="677" spans="6:6" x14ac:dyDescent="0.2">
      <c r="F677" s="285"/>
    </row>
    <row r="678" spans="6:6" x14ac:dyDescent="0.2">
      <c r="F678" s="285"/>
    </row>
    <row r="679" spans="6:6" x14ac:dyDescent="0.2">
      <c r="F679" s="285"/>
    </row>
    <row r="680" spans="6:6" x14ac:dyDescent="0.2">
      <c r="F680" s="285"/>
    </row>
    <row r="681" spans="6:6" x14ac:dyDescent="0.2">
      <c r="F681" s="285"/>
    </row>
    <row r="682" spans="6:6" x14ac:dyDescent="0.2">
      <c r="F682" s="285"/>
    </row>
    <row r="683" spans="6:6" x14ac:dyDescent="0.2">
      <c r="F683" s="285"/>
    </row>
    <row r="684" spans="6:6" x14ac:dyDescent="0.2">
      <c r="F684" s="285"/>
    </row>
    <row r="685" spans="6:6" x14ac:dyDescent="0.2">
      <c r="F685" s="285"/>
    </row>
    <row r="686" spans="6:6" x14ac:dyDescent="0.2">
      <c r="F686" s="285"/>
    </row>
    <row r="687" spans="6:6" x14ac:dyDescent="0.2">
      <c r="F687" s="285"/>
    </row>
    <row r="688" spans="6:6" x14ac:dyDescent="0.2">
      <c r="F688" s="285"/>
    </row>
    <row r="689" spans="6:6" x14ac:dyDescent="0.2">
      <c r="F689" s="285"/>
    </row>
    <row r="690" spans="6:6" x14ac:dyDescent="0.2">
      <c r="F690" s="285"/>
    </row>
    <row r="691" spans="6:6" x14ac:dyDescent="0.2">
      <c r="F691" s="285"/>
    </row>
    <row r="692" spans="6:6" x14ac:dyDescent="0.2">
      <c r="F692" s="285"/>
    </row>
    <row r="693" spans="6:6" x14ac:dyDescent="0.2">
      <c r="F693" s="285"/>
    </row>
    <row r="694" spans="6:6" x14ac:dyDescent="0.2">
      <c r="F694" s="285"/>
    </row>
    <row r="695" spans="6:6" x14ac:dyDescent="0.2">
      <c r="F695" s="285"/>
    </row>
    <row r="696" spans="6:6" x14ac:dyDescent="0.2">
      <c r="F696" s="285"/>
    </row>
    <row r="697" spans="6:6" x14ac:dyDescent="0.2">
      <c r="F697" s="285"/>
    </row>
    <row r="698" spans="6:6" x14ac:dyDescent="0.2">
      <c r="F698" s="285"/>
    </row>
    <row r="699" spans="6:6" x14ac:dyDescent="0.2">
      <c r="F699" s="285"/>
    </row>
    <row r="700" spans="6:6" x14ac:dyDescent="0.2">
      <c r="F700" s="285"/>
    </row>
    <row r="701" spans="6:6" x14ac:dyDescent="0.2">
      <c r="F701" s="285"/>
    </row>
    <row r="702" spans="6:6" x14ac:dyDescent="0.2">
      <c r="F702" s="285"/>
    </row>
    <row r="703" spans="6:6" x14ac:dyDescent="0.2">
      <c r="F703" s="285"/>
    </row>
    <row r="704" spans="6:6" x14ac:dyDescent="0.2">
      <c r="F704" s="285"/>
    </row>
    <row r="705" spans="6:6" x14ac:dyDescent="0.2">
      <c r="F705" s="285"/>
    </row>
    <row r="706" spans="6:6" x14ac:dyDescent="0.2">
      <c r="F706" s="285"/>
    </row>
    <row r="707" spans="6:6" x14ac:dyDescent="0.2">
      <c r="F707" s="285"/>
    </row>
    <row r="708" spans="6:6" x14ac:dyDescent="0.2">
      <c r="F708" s="285"/>
    </row>
    <row r="709" spans="6:6" x14ac:dyDescent="0.2">
      <c r="F709" s="285"/>
    </row>
    <row r="710" spans="6:6" x14ac:dyDescent="0.2">
      <c r="F710" s="285"/>
    </row>
    <row r="711" spans="6:6" x14ac:dyDescent="0.2">
      <c r="F711" s="285"/>
    </row>
    <row r="712" spans="6:6" x14ac:dyDescent="0.2">
      <c r="F712" s="285"/>
    </row>
    <row r="713" spans="6:6" x14ac:dyDescent="0.2">
      <c r="F713" s="285"/>
    </row>
    <row r="714" spans="6:6" x14ac:dyDescent="0.2">
      <c r="F714" s="285"/>
    </row>
    <row r="715" spans="6:6" x14ac:dyDescent="0.2">
      <c r="F715" s="285"/>
    </row>
    <row r="716" spans="6:6" x14ac:dyDescent="0.2">
      <c r="F716" s="285"/>
    </row>
    <row r="717" spans="6:6" x14ac:dyDescent="0.2">
      <c r="F717" s="285"/>
    </row>
    <row r="718" spans="6:6" x14ac:dyDescent="0.2">
      <c r="F718" s="285"/>
    </row>
    <row r="719" spans="6:6" x14ac:dyDescent="0.2">
      <c r="F719" s="285"/>
    </row>
    <row r="720" spans="6:6" x14ac:dyDescent="0.2">
      <c r="F720" s="285"/>
    </row>
    <row r="721" spans="6:6" x14ac:dyDescent="0.2">
      <c r="F721" s="285"/>
    </row>
    <row r="722" spans="6:6" x14ac:dyDescent="0.2">
      <c r="F722" s="285"/>
    </row>
    <row r="723" spans="6:6" x14ac:dyDescent="0.2">
      <c r="F723" s="285"/>
    </row>
    <row r="724" spans="6:6" x14ac:dyDescent="0.2">
      <c r="F724" s="285"/>
    </row>
    <row r="725" spans="6:6" x14ac:dyDescent="0.2">
      <c r="F725" s="285"/>
    </row>
    <row r="726" spans="6:6" x14ac:dyDescent="0.2">
      <c r="F726" s="285"/>
    </row>
    <row r="727" spans="6:6" x14ac:dyDescent="0.2">
      <c r="F727" s="285"/>
    </row>
    <row r="728" spans="6:6" x14ac:dyDescent="0.2">
      <c r="F728" s="285"/>
    </row>
    <row r="729" spans="6:6" x14ac:dyDescent="0.2">
      <c r="F729" s="285"/>
    </row>
    <row r="730" spans="6:6" x14ac:dyDescent="0.2">
      <c r="F730" s="285"/>
    </row>
    <row r="731" spans="6:6" x14ac:dyDescent="0.2">
      <c r="F731" s="285"/>
    </row>
    <row r="732" spans="6:6" x14ac:dyDescent="0.2">
      <c r="F732" s="285"/>
    </row>
    <row r="733" spans="6:6" x14ac:dyDescent="0.2">
      <c r="F733" s="285"/>
    </row>
    <row r="734" spans="6:6" x14ac:dyDescent="0.2">
      <c r="F734" s="285"/>
    </row>
    <row r="735" spans="6:6" x14ac:dyDescent="0.2">
      <c r="F735" s="285"/>
    </row>
    <row r="736" spans="6:6" x14ac:dyDescent="0.2">
      <c r="F736" s="285"/>
    </row>
    <row r="737" spans="6:6" x14ac:dyDescent="0.2">
      <c r="F737" s="285"/>
    </row>
    <row r="738" spans="6:6" x14ac:dyDescent="0.2">
      <c r="F738" s="285"/>
    </row>
    <row r="739" spans="6:6" x14ac:dyDescent="0.2">
      <c r="F739" s="285"/>
    </row>
    <row r="740" spans="6:6" x14ac:dyDescent="0.2">
      <c r="F740" s="285"/>
    </row>
    <row r="741" spans="6:6" x14ac:dyDescent="0.2">
      <c r="F741" s="285"/>
    </row>
    <row r="742" spans="6:6" x14ac:dyDescent="0.2">
      <c r="F742" s="285"/>
    </row>
    <row r="743" spans="6:6" x14ac:dyDescent="0.2">
      <c r="F743" s="285"/>
    </row>
    <row r="744" spans="6:6" x14ac:dyDescent="0.2">
      <c r="F744" s="285"/>
    </row>
    <row r="745" spans="6:6" x14ac:dyDescent="0.2">
      <c r="F745" s="285"/>
    </row>
    <row r="746" spans="6:6" x14ac:dyDescent="0.2">
      <c r="F746" s="285"/>
    </row>
    <row r="747" spans="6:6" x14ac:dyDescent="0.2">
      <c r="F747" s="285"/>
    </row>
    <row r="748" spans="6:6" x14ac:dyDescent="0.2">
      <c r="F748" s="285"/>
    </row>
    <row r="749" spans="6:6" x14ac:dyDescent="0.2">
      <c r="F749" s="285"/>
    </row>
    <row r="750" spans="6:6" x14ac:dyDescent="0.2">
      <c r="F750" s="285"/>
    </row>
    <row r="751" spans="6:6" x14ac:dyDescent="0.2">
      <c r="F751" s="285"/>
    </row>
    <row r="752" spans="6:6" x14ac:dyDescent="0.2">
      <c r="F752" s="285"/>
    </row>
    <row r="753" spans="6:6" x14ac:dyDescent="0.2">
      <c r="F753" s="285"/>
    </row>
    <row r="754" spans="6:6" x14ac:dyDescent="0.2">
      <c r="F754" s="285"/>
    </row>
    <row r="755" spans="6:6" x14ac:dyDescent="0.2">
      <c r="F755" s="285"/>
    </row>
    <row r="756" spans="6:6" x14ac:dyDescent="0.2">
      <c r="F756" s="285"/>
    </row>
    <row r="757" spans="6:6" x14ac:dyDescent="0.2">
      <c r="F757" s="285"/>
    </row>
    <row r="758" spans="6:6" x14ac:dyDescent="0.2">
      <c r="F758" s="285"/>
    </row>
    <row r="759" spans="6:6" x14ac:dyDescent="0.2">
      <c r="F759" s="285"/>
    </row>
    <row r="760" spans="6:6" x14ac:dyDescent="0.2">
      <c r="F760" s="285"/>
    </row>
    <row r="761" spans="6:6" x14ac:dyDescent="0.2">
      <c r="F761" s="285"/>
    </row>
    <row r="762" spans="6:6" x14ac:dyDescent="0.2">
      <c r="F762" s="285"/>
    </row>
    <row r="763" spans="6:6" x14ac:dyDescent="0.2">
      <c r="F763" s="285"/>
    </row>
    <row r="764" spans="6:6" x14ac:dyDescent="0.2">
      <c r="F764" s="285"/>
    </row>
    <row r="765" spans="6:6" x14ac:dyDescent="0.2">
      <c r="F765" s="285"/>
    </row>
    <row r="766" spans="6:6" x14ac:dyDescent="0.2">
      <c r="F766" s="285"/>
    </row>
    <row r="767" spans="6:6" x14ac:dyDescent="0.2">
      <c r="F767" s="285"/>
    </row>
    <row r="768" spans="6:6" x14ac:dyDescent="0.2">
      <c r="F768" s="285"/>
    </row>
    <row r="769" spans="6:6" x14ac:dyDescent="0.2">
      <c r="F769" s="285"/>
    </row>
    <row r="770" spans="6:6" x14ac:dyDescent="0.2">
      <c r="F770" s="285"/>
    </row>
    <row r="771" spans="6:6" x14ac:dyDescent="0.2">
      <c r="F771" s="285"/>
    </row>
    <row r="772" spans="6:6" x14ac:dyDescent="0.2">
      <c r="F772" s="285"/>
    </row>
    <row r="773" spans="6:6" x14ac:dyDescent="0.2">
      <c r="F773" s="285"/>
    </row>
    <row r="774" spans="6:6" x14ac:dyDescent="0.2">
      <c r="F774" s="285"/>
    </row>
    <row r="775" spans="6:6" x14ac:dyDescent="0.2">
      <c r="F775" s="285"/>
    </row>
    <row r="776" spans="6:6" x14ac:dyDescent="0.2">
      <c r="F776" s="285"/>
    </row>
    <row r="777" spans="6:6" x14ac:dyDescent="0.2">
      <c r="F777" s="285"/>
    </row>
    <row r="778" spans="6:6" x14ac:dyDescent="0.2">
      <c r="F778" s="285"/>
    </row>
    <row r="779" spans="6:6" x14ac:dyDescent="0.2">
      <c r="F779" s="285"/>
    </row>
    <row r="780" spans="6:6" x14ac:dyDescent="0.2">
      <c r="F780" s="285"/>
    </row>
    <row r="781" spans="6:6" x14ac:dyDescent="0.2">
      <c r="F781" s="285"/>
    </row>
    <row r="782" spans="6:6" x14ac:dyDescent="0.2">
      <c r="F782" s="285"/>
    </row>
    <row r="783" spans="6:6" x14ac:dyDescent="0.2">
      <c r="F783" s="285"/>
    </row>
    <row r="784" spans="6:6" x14ac:dyDescent="0.2">
      <c r="F784" s="285"/>
    </row>
    <row r="785" spans="6:6" x14ac:dyDescent="0.2">
      <c r="F785" s="285"/>
    </row>
    <row r="786" spans="6:6" x14ac:dyDescent="0.2">
      <c r="F786" s="285"/>
    </row>
    <row r="787" spans="6:6" x14ac:dyDescent="0.2">
      <c r="F787" s="285"/>
    </row>
    <row r="788" spans="6:6" x14ac:dyDescent="0.2">
      <c r="F788" s="285"/>
    </row>
    <row r="789" spans="6:6" x14ac:dyDescent="0.2">
      <c r="F789" s="285"/>
    </row>
    <row r="790" spans="6:6" x14ac:dyDescent="0.2">
      <c r="F790" s="285"/>
    </row>
    <row r="791" spans="6:6" x14ac:dyDescent="0.2">
      <c r="F791" s="285"/>
    </row>
    <row r="792" spans="6:6" x14ac:dyDescent="0.2">
      <c r="F792" s="285"/>
    </row>
    <row r="793" spans="6:6" x14ac:dyDescent="0.2">
      <c r="F793" s="285"/>
    </row>
    <row r="794" spans="6:6" x14ac:dyDescent="0.2">
      <c r="F794" s="285"/>
    </row>
    <row r="795" spans="6:6" x14ac:dyDescent="0.2">
      <c r="F795" s="285"/>
    </row>
    <row r="796" spans="6:6" x14ac:dyDescent="0.2">
      <c r="F796" s="285"/>
    </row>
    <row r="797" spans="6:6" x14ac:dyDescent="0.2">
      <c r="F797" s="285"/>
    </row>
    <row r="798" spans="6:6" x14ac:dyDescent="0.2">
      <c r="F798" s="285"/>
    </row>
    <row r="799" spans="6:6" x14ac:dyDescent="0.2">
      <c r="F799" s="285"/>
    </row>
    <row r="800" spans="6:6" x14ac:dyDescent="0.2">
      <c r="F800" s="285"/>
    </row>
    <row r="801" spans="6:6" x14ac:dyDescent="0.2">
      <c r="F801" s="285"/>
    </row>
    <row r="802" spans="6:6" x14ac:dyDescent="0.2">
      <c r="F802" s="285"/>
    </row>
    <row r="803" spans="6:6" x14ac:dyDescent="0.2">
      <c r="F803" s="285"/>
    </row>
    <row r="804" spans="6:6" x14ac:dyDescent="0.2">
      <c r="F804" s="285"/>
    </row>
    <row r="805" spans="6:6" x14ac:dyDescent="0.2">
      <c r="F805" s="285"/>
    </row>
    <row r="806" spans="6:6" x14ac:dyDescent="0.2">
      <c r="F806" s="285"/>
    </row>
    <row r="807" spans="6:6" x14ac:dyDescent="0.2">
      <c r="F807" s="285"/>
    </row>
    <row r="808" spans="6:6" x14ac:dyDescent="0.2">
      <c r="F808" s="285"/>
    </row>
    <row r="809" spans="6:6" x14ac:dyDescent="0.2">
      <c r="F809" s="285"/>
    </row>
    <row r="810" spans="6:6" x14ac:dyDescent="0.2">
      <c r="F810" s="285"/>
    </row>
    <row r="811" spans="6:6" x14ac:dyDescent="0.2">
      <c r="F811" s="285"/>
    </row>
    <row r="812" spans="6:6" x14ac:dyDescent="0.2">
      <c r="F812" s="285"/>
    </row>
    <row r="813" spans="6:6" x14ac:dyDescent="0.2">
      <c r="F813" s="285"/>
    </row>
    <row r="814" spans="6:6" x14ac:dyDescent="0.2">
      <c r="F814" s="285"/>
    </row>
    <row r="815" spans="6:6" x14ac:dyDescent="0.2">
      <c r="F815" s="285"/>
    </row>
    <row r="816" spans="6:6" x14ac:dyDescent="0.2">
      <c r="F816" s="285"/>
    </row>
    <row r="817" spans="6:6" x14ac:dyDescent="0.2">
      <c r="F817" s="285"/>
    </row>
    <row r="818" spans="6:6" x14ac:dyDescent="0.2">
      <c r="F818" s="285"/>
    </row>
    <row r="819" spans="6:6" x14ac:dyDescent="0.2">
      <c r="F819" s="285"/>
    </row>
    <row r="820" spans="6:6" x14ac:dyDescent="0.2">
      <c r="F820" s="285"/>
    </row>
    <row r="5443" spans="3:4" ht="18" x14ac:dyDescent="0.2">
      <c r="C5443" s="261"/>
      <c r="D5443" s="26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9F44-AF65-624E-B2EF-9103A25919C5}">
  <dimension ref="C1:H170"/>
  <sheetViews>
    <sheetView showGridLines="0" workbookViewId="0">
      <selection activeCell="D34" sqref="D34"/>
    </sheetView>
  </sheetViews>
  <sheetFormatPr baseColWidth="10" defaultRowHeight="16" x14ac:dyDescent="0.2"/>
  <cols>
    <col min="1" max="2" width="1" style="256" customWidth="1"/>
    <col min="3" max="3" width="5.33203125" style="256" bestFit="1" customWidth="1"/>
    <col min="4" max="4" width="37.33203125" style="264" customWidth="1"/>
    <col min="5" max="5" width="22" style="279" customWidth="1"/>
    <col min="6" max="6" width="19.6640625" style="279" customWidth="1"/>
    <col min="7" max="7" width="25.33203125" style="256" customWidth="1"/>
    <col min="8" max="8" width="39.1640625" style="256" bestFit="1" customWidth="1"/>
    <col min="9" max="16384" width="10.83203125" style="256"/>
  </cols>
  <sheetData>
    <row r="1" spans="3:8" ht="3" customHeight="1" x14ac:dyDescent="0.2"/>
    <row r="2" spans="3:8" ht="3" customHeight="1" x14ac:dyDescent="0.2"/>
    <row r="3" spans="3:8" x14ac:dyDescent="0.2">
      <c r="C3" s="299" t="s">
        <v>126</v>
      </c>
      <c r="D3" s="300" t="s">
        <v>14517</v>
      </c>
      <c r="E3" s="301" t="s">
        <v>14518</v>
      </c>
      <c r="F3" s="301" t="s">
        <v>14519</v>
      </c>
      <c r="G3" s="299" t="s">
        <v>35</v>
      </c>
      <c r="H3" s="299" t="s">
        <v>14520</v>
      </c>
    </row>
    <row r="4" spans="3:8" x14ac:dyDescent="0.2">
      <c r="D4" s="302" t="s">
        <v>14521</v>
      </c>
      <c r="E4" s="303" t="s">
        <v>14522</v>
      </c>
      <c r="F4" s="303" t="s">
        <v>14523</v>
      </c>
      <c r="G4" s="304" t="s">
        <v>14524</v>
      </c>
      <c r="H4" s="304" t="s">
        <v>14525</v>
      </c>
    </row>
    <row r="5" spans="3:8" x14ac:dyDescent="0.2">
      <c r="D5" s="305">
        <v>45963</v>
      </c>
      <c r="E5" s="306">
        <v>0.34722222222222221</v>
      </c>
      <c r="F5" s="307">
        <v>-1102</v>
      </c>
      <c r="G5" s="304" t="s">
        <v>14526</v>
      </c>
      <c r="H5" s="304" t="s">
        <v>14525</v>
      </c>
    </row>
    <row r="6" spans="3:8" x14ac:dyDescent="0.2">
      <c r="D6" s="305">
        <v>45936</v>
      </c>
      <c r="E6" s="306">
        <v>0.77222222222222225</v>
      </c>
      <c r="F6" s="307">
        <v>-763</v>
      </c>
      <c r="G6" s="304" t="s">
        <v>14526</v>
      </c>
      <c r="H6" s="304" t="s">
        <v>14525</v>
      </c>
    </row>
    <row r="7" spans="3:8" x14ac:dyDescent="0.2">
      <c r="D7" s="305">
        <v>45809</v>
      </c>
      <c r="E7" s="306">
        <v>0.68541666666666667</v>
      </c>
      <c r="F7" s="307">
        <v>-8059</v>
      </c>
      <c r="G7" s="304" t="s">
        <v>14526</v>
      </c>
      <c r="H7" s="304" t="s">
        <v>14525</v>
      </c>
    </row>
    <row r="8" spans="3:8" x14ac:dyDescent="0.2">
      <c r="D8" s="305">
        <v>45767</v>
      </c>
      <c r="E8" s="306">
        <v>0.48541666666666666</v>
      </c>
      <c r="F8" s="307">
        <v>-3667</v>
      </c>
      <c r="G8" s="304" t="s">
        <v>14526</v>
      </c>
      <c r="H8" s="304" t="s">
        <v>14525</v>
      </c>
    </row>
    <row r="9" spans="3:8" x14ac:dyDescent="0.2">
      <c r="D9" s="305">
        <v>45724</v>
      </c>
      <c r="E9" s="306">
        <v>0.93333333333333335</v>
      </c>
      <c r="F9" s="307">
        <v>-1069</v>
      </c>
      <c r="G9" s="304" t="s">
        <v>14526</v>
      </c>
      <c r="H9" s="304" t="s">
        <v>14525</v>
      </c>
    </row>
    <row r="10" spans="3:8" x14ac:dyDescent="0.2">
      <c r="D10" s="302" t="s">
        <v>14527</v>
      </c>
      <c r="E10" s="303" t="s">
        <v>14522</v>
      </c>
      <c r="F10" s="303" t="s">
        <v>14528</v>
      </c>
      <c r="G10" s="304" t="s">
        <v>14524</v>
      </c>
      <c r="H10" s="304" t="s">
        <v>14525</v>
      </c>
    </row>
    <row r="11" spans="3:8" x14ac:dyDescent="0.2">
      <c r="D11" s="305">
        <v>45724</v>
      </c>
      <c r="E11" s="306">
        <v>0.67361111111111116</v>
      </c>
      <c r="F11" s="307">
        <v>-1069</v>
      </c>
      <c r="G11" s="304" t="s">
        <v>14526</v>
      </c>
      <c r="H11" s="304" t="s">
        <v>14525</v>
      </c>
    </row>
    <row r="12" spans="3:8" x14ac:dyDescent="0.2">
      <c r="D12" s="305">
        <v>45714</v>
      </c>
      <c r="E12" s="306">
        <v>6.805555555555555E-2</v>
      </c>
      <c r="F12" s="307">
        <v>-1739</v>
      </c>
      <c r="G12" s="304" t="s">
        <v>14526</v>
      </c>
      <c r="H12" s="304" t="s">
        <v>14525</v>
      </c>
    </row>
    <row r="13" spans="3:8" x14ac:dyDescent="0.2">
      <c r="D13" s="305">
        <v>45673</v>
      </c>
      <c r="E13" s="306">
        <v>0.52083333333333337</v>
      </c>
      <c r="F13" s="307">
        <v>-1499</v>
      </c>
      <c r="G13" s="304" t="s">
        <v>14526</v>
      </c>
      <c r="H13" s="304" t="s">
        <v>14525</v>
      </c>
    </row>
    <row r="14" spans="3:8" x14ac:dyDescent="0.2">
      <c r="D14" s="302" t="s">
        <v>14529</v>
      </c>
      <c r="E14" s="303" t="s">
        <v>14522</v>
      </c>
      <c r="F14" s="303" t="s">
        <v>14530</v>
      </c>
      <c r="G14" s="304" t="s">
        <v>14524</v>
      </c>
      <c r="H14" s="304" t="s">
        <v>14525</v>
      </c>
    </row>
    <row r="15" spans="3:8" x14ac:dyDescent="0.2">
      <c r="D15" s="305">
        <v>45654</v>
      </c>
      <c r="E15" s="306">
        <v>0.79513888888888884</v>
      </c>
      <c r="F15" s="307">
        <v>-799</v>
      </c>
      <c r="G15" s="304" t="s">
        <v>14526</v>
      </c>
      <c r="H15" s="304" t="s">
        <v>14525</v>
      </c>
    </row>
    <row r="16" spans="3:8" x14ac:dyDescent="0.2">
      <c r="D16" s="305">
        <v>45648</v>
      </c>
      <c r="E16" s="306">
        <v>4.5138888888888888E-2</v>
      </c>
      <c r="F16" s="307">
        <v>-379</v>
      </c>
      <c r="G16" s="304" t="s">
        <v>14526</v>
      </c>
      <c r="H16" s="304" t="s">
        <v>14525</v>
      </c>
    </row>
    <row r="17" spans="4:8" x14ac:dyDescent="0.2">
      <c r="D17" s="302" t="s">
        <v>14531</v>
      </c>
      <c r="E17" s="303" t="s">
        <v>14522</v>
      </c>
      <c r="F17" s="303" t="s">
        <v>14532</v>
      </c>
      <c r="G17" s="304" t="s">
        <v>14524</v>
      </c>
      <c r="H17" s="304" t="s">
        <v>14525</v>
      </c>
    </row>
    <row r="18" spans="4:8" x14ac:dyDescent="0.2">
      <c r="D18" s="305">
        <v>45639</v>
      </c>
      <c r="E18" s="306">
        <v>0.73819444444444449</v>
      </c>
      <c r="F18" s="307">
        <v>-3990</v>
      </c>
      <c r="G18" s="304" t="s">
        <v>14526</v>
      </c>
      <c r="H18" s="304" t="s">
        <v>14525</v>
      </c>
    </row>
    <row r="19" spans="4:8" x14ac:dyDescent="0.2">
      <c r="D19" s="305">
        <v>45635</v>
      </c>
      <c r="E19" s="306">
        <v>0.85624999999999996</v>
      </c>
      <c r="F19" s="307">
        <v>-1010</v>
      </c>
      <c r="G19" s="304" t="s">
        <v>14526</v>
      </c>
      <c r="H19" s="304" t="s">
        <v>14525</v>
      </c>
    </row>
    <row r="20" spans="4:8" x14ac:dyDescent="0.2">
      <c r="D20" s="305">
        <v>45586</v>
      </c>
      <c r="E20" s="306">
        <v>0.57013888888888886</v>
      </c>
      <c r="F20" s="307">
        <v>-1755</v>
      </c>
      <c r="G20" s="304" t="s">
        <v>14526</v>
      </c>
      <c r="H20" s="304" t="s">
        <v>14525</v>
      </c>
    </row>
    <row r="21" spans="4:8" x14ac:dyDescent="0.2">
      <c r="D21" s="305">
        <v>45569</v>
      </c>
      <c r="E21" s="306">
        <v>0.97638888888888886</v>
      </c>
      <c r="F21" s="307">
        <v>-849</v>
      </c>
      <c r="G21" s="304" t="s">
        <v>14526</v>
      </c>
      <c r="H21" s="304" t="s">
        <v>14525</v>
      </c>
    </row>
    <row r="22" spans="4:8" x14ac:dyDescent="0.2">
      <c r="D22" s="302" t="s">
        <v>14533</v>
      </c>
      <c r="E22" s="303" t="s">
        <v>14522</v>
      </c>
      <c r="F22" s="303" t="s">
        <v>14534</v>
      </c>
      <c r="G22" s="304" t="s">
        <v>14524</v>
      </c>
      <c r="H22" s="304" t="s">
        <v>14525</v>
      </c>
    </row>
    <row r="23" spans="4:8" x14ac:dyDescent="0.2">
      <c r="D23" s="302" t="s">
        <v>14535</v>
      </c>
      <c r="E23" s="303" t="s">
        <v>14522</v>
      </c>
      <c r="F23" s="303" t="s">
        <v>14536</v>
      </c>
      <c r="G23" s="304" t="s">
        <v>14524</v>
      </c>
      <c r="H23" s="304" t="s">
        <v>14525</v>
      </c>
    </row>
    <row r="24" spans="4:8" x14ac:dyDescent="0.2">
      <c r="D24" s="305">
        <v>45563</v>
      </c>
      <c r="E24" s="306">
        <v>0.94027777777777777</v>
      </c>
      <c r="F24" s="307">
        <v>-557</v>
      </c>
      <c r="G24" s="304" t="s">
        <v>14526</v>
      </c>
      <c r="H24" s="304" t="s">
        <v>14525</v>
      </c>
    </row>
    <row r="25" spans="4:8" x14ac:dyDescent="0.2">
      <c r="D25" s="302" t="s">
        <v>14537</v>
      </c>
      <c r="E25" s="303" t="s">
        <v>14522</v>
      </c>
      <c r="F25" s="303" t="s">
        <v>14538</v>
      </c>
      <c r="G25" s="304" t="s">
        <v>14524</v>
      </c>
      <c r="H25" s="304" t="s">
        <v>14525</v>
      </c>
    </row>
    <row r="26" spans="4:8" x14ac:dyDescent="0.2">
      <c r="D26" s="305">
        <v>45562</v>
      </c>
      <c r="E26" s="306">
        <v>0.97916666666666663</v>
      </c>
      <c r="F26" s="307">
        <v>-129</v>
      </c>
      <c r="G26" s="304" t="s">
        <v>14526</v>
      </c>
      <c r="H26" s="304" t="s">
        <v>14525</v>
      </c>
    </row>
    <row r="27" spans="4:8" x14ac:dyDescent="0.2">
      <c r="D27" s="302" t="s">
        <v>14537</v>
      </c>
      <c r="E27" s="303" t="s">
        <v>14522</v>
      </c>
      <c r="F27" s="303" t="s">
        <v>14538</v>
      </c>
      <c r="G27" s="304" t="s">
        <v>14524</v>
      </c>
      <c r="H27" s="304" t="s">
        <v>14525</v>
      </c>
    </row>
    <row r="28" spans="4:8" x14ac:dyDescent="0.2">
      <c r="D28" s="305">
        <v>45562</v>
      </c>
      <c r="E28" s="306">
        <v>0.55555555555555558</v>
      </c>
      <c r="F28" s="307">
        <v>-129</v>
      </c>
      <c r="G28" s="304" t="s">
        <v>14526</v>
      </c>
      <c r="H28" s="304" t="s">
        <v>14525</v>
      </c>
    </row>
    <row r="29" spans="4:8" x14ac:dyDescent="0.2">
      <c r="D29" s="302" t="s">
        <v>14539</v>
      </c>
      <c r="E29" s="303" t="s">
        <v>14522</v>
      </c>
      <c r="F29" s="303" t="s">
        <v>14540</v>
      </c>
      <c r="G29" s="304" t="s">
        <v>14524</v>
      </c>
      <c r="H29" s="304" t="s">
        <v>14525</v>
      </c>
    </row>
    <row r="30" spans="4:8" x14ac:dyDescent="0.2">
      <c r="D30" s="305">
        <v>45561</v>
      </c>
      <c r="E30" s="306">
        <v>0.97847222222222219</v>
      </c>
      <c r="F30" s="307">
        <v>-9024</v>
      </c>
      <c r="G30" s="304" t="s">
        <v>14526</v>
      </c>
      <c r="H30" s="304" t="s">
        <v>14525</v>
      </c>
    </row>
    <row r="31" spans="4:8" x14ac:dyDescent="0.2">
      <c r="D31" s="302" t="s">
        <v>14539</v>
      </c>
      <c r="E31" s="303" t="s">
        <v>14522</v>
      </c>
      <c r="F31" s="303" t="s">
        <v>14541</v>
      </c>
      <c r="G31" s="304" t="s">
        <v>14524</v>
      </c>
      <c r="H31" s="304" t="s">
        <v>14525</v>
      </c>
    </row>
    <row r="32" spans="4:8" x14ac:dyDescent="0.2">
      <c r="D32" s="305">
        <v>45561</v>
      </c>
      <c r="E32" s="306">
        <v>0.86944444444444446</v>
      </c>
      <c r="F32" s="307">
        <v>-99</v>
      </c>
      <c r="G32" s="304" t="s">
        <v>14526</v>
      </c>
      <c r="H32" s="304" t="s">
        <v>14525</v>
      </c>
    </row>
    <row r="33" spans="4:8" x14ac:dyDescent="0.2">
      <c r="D33" s="305">
        <v>45543</v>
      </c>
      <c r="E33" s="306">
        <v>0.48680555555555555</v>
      </c>
      <c r="F33" s="307">
        <v>-2699</v>
      </c>
      <c r="G33" s="304" t="s">
        <v>14526</v>
      </c>
      <c r="H33" s="304" t="s">
        <v>14525</v>
      </c>
    </row>
    <row r="34" spans="4:8" x14ac:dyDescent="0.2">
      <c r="D34" s="305">
        <v>45543</v>
      </c>
      <c r="E34" s="306">
        <v>0.4861111111111111</v>
      </c>
      <c r="F34" s="307">
        <v>-1694</v>
      </c>
      <c r="G34" s="304" t="s">
        <v>14526</v>
      </c>
      <c r="H34" s="304" t="s">
        <v>14525</v>
      </c>
    </row>
    <row r="35" spans="4:8" x14ac:dyDescent="0.2">
      <c r="D35" s="305">
        <v>45543</v>
      </c>
      <c r="E35" s="306">
        <v>0.45624999999999999</v>
      </c>
      <c r="F35" s="307">
        <v>-322</v>
      </c>
      <c r="G35" s="304" t="s">
        <v>14526</v>
      </c>
      <c r="H35" s="304" t="s">
        <v>14525</v>
      </c>
    </row>
    <row r="36" spans="4:8" x14ac:dyDescent="0.2">
      <c r="D36" s="305">
        <v>45507</v>
      </c>
      <c r="E36" s="306">
        <v>0.53402777777777777</v>
      </c>
      <c r="F36" s="307">
        <v>-998</v>
      </c>
      <c r="G36" s="304" t="s">
        <v>14526</v>
      </c>
      <c r="H36" s="304" t="s">
        <v>14525</v>
      </c>
    </row>
    <row r="37" spans="4:8" x14ac:dyDescent="0.2">
      <c r="D37" s="305">
        <v>45488</v>
      </c>
      <c r="E37" s="306">
        <v>0.40347222222222223</v>
      </c>
      <c r="F37" s="307">
        <v>-1695</v>
      </c>
      <c r="G37" s="304" t="s">
        <v>14526</v>
      </c>
      <c r="H37" s="304" t="s">
        <v>14525</v>
      </c>
    </row>
    <row r="38" spans="4:8" x14ac:dyDescent="0.2">
      <c r="D38" s="302" t="s">
        <v>14542</v>
      </c>
      <c r="E38" s="303" t="s">
        <v>14522</v>
      </c>
      <c r="F38" s="303" t="s">
        <v>14543</v>
      </c>
      <c r="G38" s="304" t="s">
        <v>14524</v>
      </c>
      <c r="H38" s="304" t="s">
        <v>14525</v>
      </c>
    </row>
    <row r="39" spans="4:8" x14ac:dyDescent="0.2">
      <c r="D39" s="302" t="s">
        <v>14542</v>
      </c>
      <c r="E39" s="303" t="s">
        <v>14522</v>
      </c>
      <c r="F39" s="303" t="s">
        <v>14544</v>
      </c>
      <c r="G39" s="304" t="s">
        <v>14524</v>
      </c>
      <c r="H39" s="304" t="s">
        <v>14525</v>
      </c>
    </row>
    <row r="40" spans="4:8" x14ac:dyDescent="0.2">
      <c r="D40" s="302" t="s">
        <v>14542</v>
      </c>
      <c r="E40" s="303" t="s">
        <v>14522</v>
      </c>
      <c r="F40" s="303" t="s">
        <v>14545</v>
      </c>
      <c r="G40" s="304" t="s">
        <v>14524</v>
      </c>
      <c r="H40" s="304" t="s">
        <v>14525</v>
      </c>
    </row>
    <row r="41" spans="4:8" x14ac:dyDescent="0.2">
      <c r="D41" s="302" t="s">
        <v>14542</v>
      </c>
      <c r="E41" s="303" t="s">
        <v>14522</v>
      </c>
      <c r="F41" s="303" t="s">
        <v>14546</v>
      </c>
      <c r="G41" s="304" t="s">
        <v>14524</v>
      </c>
      <c r="H41" s="304" t="s">
        <v>14525</v>
      </c>
    </row>
    <row r="42" spans="4:8" x14ac:dyDescent="0.2">
      <c r="D42" s="305">
        <v>45487</v>
      </c>
      <c r="E42" s="306">
        <v>0.40416666666666667</v>
      </c>
      <c r="F42" s="307">
        <v>-429</v>
      </c>
      <c r="G42" s="304" t="s">
        <v>14526</v>
      </c>
      <c r="H42" s="304" t="s">
        <v>14525</v>
      </c>
    </row>
    <row r="43" spans="4:8" x14ac:dyDescent="0.2">
      <c r="D43" s="305">
        <v>45487</v>
      </c>
      <c r="E43" s="306">
        <v>0.4</v>
      </c>
      <c r="F43" s="307">
        <v>-475</v>
      </c>
      <c r="G43" s="304" t="s">
        <v>14526</v>
      </c>
      <c r="H43" s="304" t="s">
        <v>14525</v>
      </c>
    </row>
    <row r="44" spans="4:8" x14ac:dyDescent="0.2">
      <c r="D44" s="305">
        <v>45487</v>
      </c>
      <c r="E44" s="306">
        <v>1.9444444444444445E-2</v>
      </c>
      <c r="F44" s="307">
        <v>-1509</v>
      </c>
      <c r="G44" s="304" t="s">
        <v>14526</v>
      </c>
      <c r="H44" s="304" t="s">
        <v>14525</v>
      </c>
    </row>
    <row r="45" spans="4:8" x14ac:dyDescent="0.2">
      <c r="D45" s="302" t="s">
        <v>14542</v>
      </c>
      <c r="E45" s="303" t="s">
        <v>14522</v>
      </c>
      <c r="F45" s="303" t="s">
        <v>14547</v>
      </c>
      <c r="G45" s="304" t="s">
        <v>14524</v>
      </c>
      <c r="H45" s="304" t="s">
        <v>14525</v>
      </c>
    </row>
    <row r="46" spans="4:8" x14ac:dyDescent="0.2">
      <c r="D46" s="305">
        <v>45487</v>
      </c>
      <c r="E46" s="306">
        <v>1.8055555555555554E-2</v>
      </c>
      <c r="F46" s="307">
        <v>-1871</v>
      </c>
      <c r="G46" s="304" t="s">
        <v>14526</v>
      </c>
      <c r="H46" s="304" t="s">
        <v>14525</v>
      </c>
    </row>
    <row r="47" spans="4:8" x14ac:dyDescent="0.2">
      <c r="D47" s="305">
        <v>45487</v>
      </c>
      <c r="E47" s="306">
        <v>1.5277777777777777E-2</v>
      </c>
      <c r="F47" s="307">
        <v>-2064</v>
      </c>
      <c r="G47" s="304" t="s">
        <v>14526</v>
      </c>
      <c r="H47" s="304" t="s">
        <v>14525</v>
      </c>
    </row>
    <row r="48" spans="4:8" x14ac:dyDescent="0.2">
      <c r="D48" s="305">
        <v>45487</v>
      </c>
      <c r="E48" s="306">
        <v>1.3888888888888888E-2</v>
      </c>
      <c r="F48" s="307">
        <v>-1773</v>
      </c>
      <c r="G48" s="304" t="s">
        <v>14526</v>
      </c>
      <c r="H48" s="304" t="s">
        <v>14525</v>
      </c>
    </row>
    <row r="49" spans="4:8" x14ac:dyDescent="0.2">
      <c r="D49" s="302" t="s">
        <v>14542</v>
      </c>
      <c r="E49" s="303" t="s">
        <v>14522</v>
      </c>
      <c r="F49" s="303" t="s">
        <v>14548</v>
      </c>
      <c r="G49" s="304" t="s">
        <v>14524</v>
      </c>
      <c r="H49" s="304" t="s">
        <v>14525</v>
      </c>
    </row>
    <row r="50" spans="4:8" x14ac:dyDescent="0.2">
      <c r="D50" s="305">
        <v>45487</v>
      </c>
      <c r="E50" s="306">
        <v>1.2500000000000001E-2</v>
      </c>
      <c r="F50" s="307">
        <v>-3837</v>
      </c>
      <c r="G50" s="304" t="s">
        <v>14526</v>
      </c>
      <c r="H50" s="304" t="s">
        <v>14525</v>
      </c>
    </row>
    <row r="51" spans="4:8" x14ac:dyDescent="0.2">
      <c r="D51" s="302" t="s">
        <v>14542</v>
      </c>
      <c r="E51" s="303" t="s">
        <v>14522</v>
      </c>
      <c r="F51" s="303" t="s">
        <v>14549</v>
      </c>
      <c r="G51" s="304" t="s">
        <v>14524</v>
      </c>
      <c r="H51" s="304" t="s">
        <v>14525</v>
      </c>
    </row>
    <row r="52" spans="4:8" x14ac:dyDescent="0.2">
      <c r="D52" s="305">
        <v>45487</v>
      </c>
      <c r="E52" s="306">
        <v>8.3333333333333332E-3</v>
      </c>
      <c r="F52" s="307">
        <v>-9807</v>
      </c>
      <c r="G52" s="304" t="s">
        <v>14526</v>
      </c>
      <c r="H52" s="304" t="s">
        <v>14525</v>
      </c>
    </row>
    <row r="53" spans="4:8" x14ac:dyDescent="0.2">
      <c r="D53" s="302" t="s">
        <v>14550</v>
      </c>
      <c r="E53" s="303" t="s">
        <v>14522</v>
      </c>
      <c r="F53" s="303" t="s">
        <v>14551</v>
      </c>
      <c r="G53" s="304" t="s">
        <v>14524</v>
      </c>
      <c r="H53" s="304" t="s">
        <v>14525</v>
      </c>
    </row>
    <row r="54" spans="4:8" x14ac:dyDescent="0.2">
      <c r="D54" s="302" t="s">
        <v>14550</v>
      </c>
      <c r="E54" s="303" t="s">
        <v>14522</v>
      </c>
      <c r="F54" s="303" t="s">
        <v>14552</v>
      </c>
      <c r="G54" s="304" t="s">
        <v>14524</v>
      </c>
      <c r="H54" s="304" t="s">
        <v>14525</v>
      </c>
    </row>
    <row r="55" spans="4:8" x14ac:dyDescent="0.2">
      <c r="D55" s="302" t="s">
        <v>14550</v>
      </c>
      <c r="E55" s="303" t="s">
        <v>14522</v>
      </c>
      <c r="F55" s="303" t="s">
        <v>14553</v>
      </c>
      <c r="G55" s="304" t="s">
        <v>14524</v>
      </c>
      <c r="H55" s="304" t="s">
        <v>14525</v>
      </c>
    </row>
    <row r="56" spans="4:8" x14ac:dyDescent="0.2">
      <c r="D56" s="305">
        <v>45486</v>
      </c>
      <c r="E56" s="306">
        <v>0.98333333333333328</v>
      </c>
      <c r="F56" s="307">
        <v>-18929</v>
      </c>
      <c r="G56" s="304" t="s">
        <v>14526</v>
      </c>
      <c r="H56" s="304" t="s">
        <v>14525</v>
      </c>
    </row>
    <row r="57" spans="4:8" x14ac:dyDescent="0.2">
      <c r="D57" s="305">
        <v>45482</v>
      </c>
      <c r="E57" s="306">
        <v>0.38333333333333336</v>
      </c>
      <c r="F57" s="307">
        <v>-1499</v>
      </c>
      <c r="G57" s="304" t="s">
        <v>14526</v>
      </c>
      <c r="H57" s="304" t="s">
        <v>14525</v>
      </c>
    </row>
    <row r="58" spans="4:8" x14ac:dyDescent="0.2">
      <c r="D58" s="302" t="s">
        <v>14554</v>
      </c>
      <c r="E58" s="303" t="s">
        <v>14522</v>
      </c>
      <c r="F58" s="303" t="s">
        <v>14555</v>
      </c>
      <c r="G58" s="304" t="s">
        <v>14524</v>
      </c>
      <c r="H58" s="304" t="s">
        <v>14525</v>
      </c>
    </row>
    <row r="59" spans="4:8" x14ac:dyDescent="0.2">
      <c r="D59" s="305">
        <v>45474</v>
      </c>
      <c r="E59" s="306">
        <v>0.37083333333333335</v>
      </c>
      <c r="F59" s="307">
        <v>-1413</v>
      </c>
      <c r="G59" s="304" t="s">
        <v>14526</v>
      </c>
      <c r="H59" s="304" t="s">
        <v>14525</v>
      </c>
    </row>
    <row r="60" spans="4:8" x14ac:dyDescent="0.2">
      <c r="D60" s="302" t="s">
        <v>14556</v>
      </c>
      <c r="E60" s="303" t="s">
        <v>14522</v>
      </c>
      <c r="F60" s="303" t="s">
        <v>14557</v>
      </c>
      <c r="G60" s="304" t="s">
        <v>14524</v>
      </c>
      <c r="H60" s="304" t="s">
        <v>14525</v>
      </c>
    </row>
    <row r="61" spans="4:8" x14ac:dyDescent="0.2">
      <c r="D61" s="302" t="s">
        <v>14558</v>
      </c>
      <c r="E61" s="303" t="s">
        <v>14522</v>
      </c>
      <c r="F61" s="303" t="s">
        <v>14559</v>
      </c>
      <c r="G61" s="304" t="s">
        <v>14524</v>
      </c>
      <c r="H61" s="304" t="s">
        <v>14525</v>
      </c>
    </row>
    <row r="62" spans="4:8" x14ac:dyDescent="0.2">
      <c r="D62" s="302" t="s">
        <v>14558</v>
      </c>
      <c r="E62" s="303" t="s">
        <v>14522</v>
      </c>
      <c r="F62" s="303" t="s">
        <v>14560</v>
      </c>
      <c r="G62" s="304" t="s">
        <v>14524</v>
      </c>
      <c r="H62" s="304" t="s">
        <v>14525</v>
      </c>
    </row>
    <row r="63" spans="4:8" x14ac:dyDescent="0.2">
      <c r="D63" s="305">
        <v>45430</v>
      </c>
      <c r="E63" s="306">
        <v>0.72222222222222221</v>
      </c>
      <c r="F63" s="307">
        <v>-590</v>
      </c>
      <c r="G63" s="304" t="s">
        <v>14526</v>
      </c>
      <c r="H63" s="304" t="s">
        <v>14525</v>
      </c>
    </row>
    <row r="64" spans="4:8" x14ac:dyDescent="0.2">
      <c r="D64" s="305">
        <v>45430</v>
      </c>
      <c r="E64" s="306">
        <v>0.42152777777777778</v>
      </c>
      <c r="F64" s="307">
        <v>-979</v>
      </c>
      <c r="G64" s="304" t="s">
        <v>14526</v>
      </c>
      <c r="H64" s="304" t="s">
        <v>14525</v>
      </c>
    </row>
    <row r="65" spans="4:8" x14ac:dyDescent="0.2">
      <c r="D65" s="302" t="s">
        <v>14558</v>
      </c>
      <c r="E65" s="303" t="s">
        <v>14522</v>
      </c>
      <c r="F65" s="303" t="s">
        <v>14561</v>
      </c>
      <c r="G65" s="304" t="s">
        <v>14524</v>
      </c>
      <c r="H65" s="304" t="s">
        <v>14525</v>
      </c>
    </row>
    <row r="66" spans="4:8" x14ac:dyDescent="0.2">
      <c r="D66" s="305">
        <v>45430</v>
      </c>
      <c r="E66" s="306">
        <v>0.15416666666666667</v>
      </c>
      <c r="F66" s="307">
        <v>-360</v>
      </c>
      <c r="G66" s="304" t="s">
        <v>14526</v>
      </c>
      <c r="H66" s="304" t="s">
        <v>14525</v>
      </c>
    </row>
    <row r="67" spans="4:8" x14ac:dyDescent="0.2">
      <c r="D67" s="302" t="s">
        <v>14558</v>
      </c>
      <c r="E67" s="303" t="s">
        <v>14522</v>
      </c>
      <c r="F67" s="303" t="s">
        <v>14562</v>
      </c>
      <c r="G67" s="304" t="s">
        <v>14524</v>
      </c>
      <c r="H67" s="304" t="s">
        <v>14525</v>
      </c>
    </row>
    <row r="68" spans="4:8" x14ac:dyDescent="0.2">
      <c r="D68" s="305">
        <v>45430</v>
      </c>
      <c r="E68" s="306">
        <v>0.15347222222222223</v>
      </c>
      <c r="F68" s="307">
        <v>-250</v>
      </c>
      <c r="G68" s="304" t="s">
        <v>14526</v>
      </c>
      <c r="H68" s="304" t="s">
        <v>14525</v>
      </c>
    </row>
    <row r="69" spans="4:8" x14ac:dyDescent="0.2">
      <c r="D69" s="302" t="s">
        <v>14558</v>
      </c>
      <c r="E69" s="303" t="s">
        <v>14522</v>
      </c>
      <c r="F69" s="303" t="s">
        <v>14563</v>
      </c>
      <c r="G69" s="304" t="s">
        <v>14524</v>
      </c>
      <c r="H69" s="304" t="s">
        <v>14525</v>
      </c>
    </row>
    <row r="70" spans="4:8" x14ac:dyDescent="0.2">
      <c r="D70" s="305">
        <v>45430</v>
      </c>
      <c r="E70" s="306">
        <v>0.15277777777777779</v>
      </c>
      <c r="F70" s="307">
        <v>-560</v>
      </c>
      <c r="G70" s="304" t="s">
        <v>14526</v>
      </c>
      <c r="H70" s="304" t="s">
        <v>14525</v>
      </c>
    </row>
    <row r="71" spans="4:8" x14ac:dyDescent="0.2">
      <c r="D71" s="302" t="s">
        <v>14558</v>
      </c>
      <c r="E71" s="303" t="s">
        <v>14522</v>
      </c>
      <c r="F71" s="303" t="s">
        <v>14561</v>
      </c>
      <c r="G71" s="304" t="s">
        <v>14524</v>
      </c>
      <c r="H71" s="304" t="s">
        <v>14525</v>
      </c>
    </row>
    <row r="72" spans="4:8" x14ac:dyDescent="0.2">
      <c r="D72" s="305">
        <v>45430</v>
      </c>
      <c r="E72" s="306">
        <v>0.14791666666666667</v>
      </c>
      <c r="F72" s="307">
        <v>-360</v>
      </c>
      <c r="G72" s="304" t="s">
        <v>14526</v>
      </c>
      <c r="H72" s="304" t="s">
        <v>14525</v>
      </c>
    </row>
    <row r="73" spans="4:8" x14ac:dyDescent="0.2">
      <c r="D73" s="302" t="s">
        <v>14558</v>
      </c>
      <c r="E73" s="303" t="s">
        <v>14522</v>
      </c>
      <c r="F73" s="303" t="s">
        <v>14564</v>
      </c>
      <c r="G73" s="304" t="s">
        <v>14524</v>
      </c>
      <c r="H73" s="304" t="s">
        <v>14525</v>
      </c>
    </row>
    <row r="74" spans="4:8" x14ac:dyDescent="0.2">
      <c r="D74" s="305">
        <v>45430</v>
      </c>
      <c r="E74" s="306">
        <v>0.1451388888888889</v>
      </c>
      <c r="F74" s="307">
        <v>-723</v>
      </c>
      <c r="G74" s="304" t="s">
        <v>14526</v>
      </c>
      <c r="H74" s="304" t="s">
        <v>14525</v>
      </c>
    </row>
    <row r="75" spans="4:8" x14ac:dyDescent="0.2">
      <c r="D75" s="302" t="s">
        <v>14558</v>
      </c>
      <c r="E75" s="303" t="s">
        <v>14522</v>
      </c>
      <c r="F75" s="303" t="s">
        <v>14565</v>
      </c>
      <c r="G75" s="304" t="s">
        <v>14524</v>
      </c>
      <c r="H75" s="304" t="s">
        <v>14525</v>
      </c>
    </row>
    <row r="76" spans="4:8" x14ac:dyDescent="0.2">
      <c r="D76" s="305">
        <v>45430</v>
      </c>
      <c r="E76" s="306">
        <v>0.14027777777777778</v>
      </c>
      <c r="F76" s="307">
        <v>-1508</v>
      </c>
      <c r="G76" s="304" t="s">
        <v>14526</v>
      </c>
      <c r="H76" s="304" t="s">
        <v>14525</v>
      </c>
    </row>
    <row r="77" spans="4:8" x14ac:dyDescent="0.2">
      <c r="D77" s="302" t="s">
        <v>14558</v>
      </c>
      <c r="E77" s="303" t="s">
        <v>14522</v>
      </c>
      <c r="F77" s="303" t="s">
        <v>14566</v>
      </c>
      <c r="G77" s="304" t="s">
        <v>14524</v>
      </c>
      <c r="H77" s="304" t="s">
        <v>14525</v>
      </c>
    </row>
    <row r="78" spans="4:8" x14ac:dyDescent="0.2">
      <c r="D78" s="305">
        <v>45430</v>
      </c>
      <c r="E78" s="306">
        <v>0.11319444444444444</v>
      </c>
      <c r="F78" s="307">
        <v>-519</v>
      </c>
      <c r="G78" s="304" t="s">
        <v>14526</v>
      </c>
      <c r="H78" s="304" t="s">
        <v>14525</v>
      </c>
    </row>
    <row r="79" spans="4:8" x14ac:dyDescent="0.2">
      <c r="D79" s="302" t="s">
        <v>14567</v>
      </c>
      <c r="E79" s="303" t="s">
        <v>14522</v>
      </c>
      <c r="F79" s="303" t="s">
        <v>14568</v>
      </c>
      <c r="G79" s="304" t="s">
        <v>14524</v>
      </c>
      <c r="H79" s="304" t="s">
        <v>14525</v>
      </c>
    </row>
    <row r="80" spans="4:8" x14ac:dyDescent="0.2">
      <c r="D80" s="305">
        <v>45427</v>
      </c>
      <c r="E80" s="306">
        <v>0.74791666666666667</v>
      </c>
      <c r="F80" s="307">
        <v>-339</v>
      </c>
      <c r="G80" s="304" t="s">
        <v>14526</v>
      </c>
      <c r="H80" s="304" t="s">
        <v>14525</v>
      </c>
    </row>
    <row r="81" spans="4:8" x14ac:dyDescent="0.2">
      <c r="D81" s="302" t="s">
        <v>14569</v>
      </c>
      <c r="E81" s="303" t="s">
        <v>14522</v>
      </c>
      <c r="F81" s="303" t="s">
        <v>14570</v>
      </c>
      <c r="G81" s="304" t="s">
        <v>14524</v>
      </c>
      <c r="H81" s="304" t="s">
        <v>14525</v>
      </c>
    </row>
    <row r="82" spans="4:8" x14ac:dyDescent="0.2">
      <c r="D82" s="305">
        <v>45422</v>
      </c>
      <c r="E82" s="306">
        <v>0.36736111111111114</v>
      </c>
      <c r="F82" s="307">
        <v>-288</v>
      </c>
      <c r="G82" s="304" t="s">
        <v>14526</v>
      </c>
      <c r="H82" s="304" t="s">
        <v>14525</v>
      </c>
    </row>
    <row r="83" spans="4:8" x14ac:dyDescent="0.2">
      <c r="D83" s="302" t="s">
        <v>14569</v>
      </c>
      <c r="E83" s="303" t="s">
        <v>14522</v>
      </c>
      <c r="F83" s="303" t="s">
        <v>14571</v>
      </c>
      <c r="G83" s="304" t="s">
        <v>14524</v>
      </c>
      <c r="H83" s="304" t="s">
        <v>14525</v>
      </c>
    </row>
    <row r="84" spans="4:8" x14ac:dyDescent="0.2">
      <c r="D84" s="302" t="s">
        <v>14572</v>
      </c>
      <c r="E84" s="303" t="s">
        <v>14522</v>
      </c>
      <c r="F84" s="303" t="s">
        <v>14573</v>
      </c>
      <c r="G84" s="304" t="s">
        <v>14524</v>
      </c>
      <c r="H84" s="304" t="s">
        <v>14525</v>
      </c>
    </row>
    <row r="85" spans="4:8" x14ac:dyDescent="0.2">
      <c r="D85" s="305">
        <v>45418</v>
      </c>
      <c r="E85" s="306">
        <v>0.625</v>
      </c>
      <c r="F85" s="307">
        <v>-670</v>
      </c>
      <c r="G85" s="304" t="s">
        <v>14526</v>
      </c>
      <c r="H85" s="304" t="s">
        <v>14525</v>
      </c>
    </row>
    <row r="86" spans="4:8" x14ac:dyDescent="0.2">
      <c r="D86" s="302" t="s">
        <v>14572</v>
      </c>
      <c r="E86" s="303" t="s">
        <v>14522</v>
      </c>
      <c r="F86" s="303" t="s">
        <v>14574</v>
      </c>
      <c r="G86" s="304" t="s">
        <v>14524</v>
      </c>
      <c r="H86" s="304" t="s">
        <v>14525</v>
      </c>
    </row>
    <row r="87" spans="4:8" x14ac:dyDescent="0.2">
      <c r="D87" s="305">
        <v>45418</v>
      </c>
      <c r="E87" s="306">
        <v>0.62291666666666667</v>
      </c>
      <c r="F87" s="307">
        <v>-6999</v>
      </c>
      <c r="G87" s="304" t="s">
        <v>14526</v>
      </c>
      <c r="H87" s="304" t="s">
        <v>14525</v>
      </c>
    </row>
    <row r="88" spans="4:8" x14ac:dyDescent="0.2">
      <c r="D88" s="302" t="s">
        <v>14575</v>
      </c>
      <c r="E88" s="303" t="s">
        <v>14522</v>
      </c>
      <c r="F88" s="303" t="s">
        <v>14576</v>
      </c>
      <c r="G88" s="304" t="s">
        <v>14524</v>
      </c>
      <c r="H88" s="304" t="s">
        <v>14525</v>
      </c>
    </row>
    <row r="89" spans="4:8" x14ac:dyDescent="0.2">
      <c r="D89" s="302" t="s">
        <v>14575</v>
      </c>
      <c r="E89" s="303" t="s">
        <v>14522</v>
      </c>
      <c r="F89" s="303" t="s">
        <v>14577</v>
      </c>
      <c r="G89" s="304" t="s">
        <v>14524</v>
      </c>
      <c r="H89" s="304" t="s">
        <v>14525</v>
      </c>
    </row>
    <row r="90" spans="4:8" x14ac:dyDescent="0.2">
      <c r="D90" s="305">
        <v>45417</v>
      </c>
      <c r="E90" s="306">
        <v>0.81944444444444442</v>
      </c>
      <c r="F90" s="307">
        <v>-199</v>
      </c>
      <c r="G90" s="304" t="s">
        <v>14526</v>
      </c>
      <c r="H90" s="304" t="s">
        <v>14525</v>
      </c>
    </row>
    <row r="91" spans="4:8" x14ac:dyDescent="0.2">
      <c r="D91" s="302" t="s">
        <v>14575</v>
      </c>
      <c r="E91" s="303" t="s">
        <v>14522</v>
      </c>
      <c r="F91" s="303" t="s">
        <v>14578</v>
      </c>
      <c r="G91" s="304" t="s">
        <v>14524</v>
      </c>
      <c r="H91" s="304" t="s">
        <v>14525</v>
      </c>
    </row>
    <row r="92" spans="4:8" x14ac:dyDescent="0.2">
      <c r="D92" s="305">
        <v>45417</v>
      </c>
      <c r="E92" s="306">
        <v>0.80763888888888891</v>
      </c>
      <c r="F92" s="307">
        <v>-399</v>
      </c>
      <c r="G92" s="304" t="s">
        <v>14526</v>
      </c>
      <c r="H92" s="304" t="s">
        <v>14579</v>
      </c>
    </row>
    <row r="93" spans="4:8" x14ac:dyDescent="0.2">
      <c r="D93" s="302" t="s">
        <v>14575</v>
      </c>
      <c r="E93" s="303" t="s">
        <v>14522</v>
      </c>
      <c r="F93" s="303" t="s">
        <v>14580</v>
      </c>
      <c r="G93" s="304" t="s">
        <v>14524</v>
      </c>
      <c r="H93" s="304" t="s">
        <v>14525</v>
      </c>
    </row>
    <row r="94" spans="4:8" x14ac:dyDescent="0.2">
      <c r="D94" s="305">
        <v>45417</v>
      </c>
      <c r="E94" s="306">
        <v>0.7368055555555556</v>
      </c>
      <c r="F94" s="307">
        <v>-707</v>
      </c>
      <c r="G94" s="304" t="s">
        <v>14526</v>
      </c>
      <c r="H94" s="304" t="s">
        <v>14579</v>
      </c>
    </row>
    <row r="95" spans="4:8" x14ac:dyDescent="0.2">
      <c r="D95" s="302" t="s">
        <v>14575</v>
      </c>
      <c r="E95" s="303" t="s">
        <v>14522</v>
      </c>
      <c r="F95" s="303" t="s">
        <v>14581</v>
      </c>
      <c r="G95" s="304" t="s">
        <v>14524</v>
      </c>
      <c r="H95" s="304" t="s">
        <v>14525</v>
      </c>
    </row>
    <row r="96" spans="4:8" x14ac:dyDescent="0.2">
      <c r="D96" s="305">
        <v>45417</v>
      </c>
      <c r="E96" s="306">
        <v>0.73333333333333328</v>
      </c>
      <c r="F96" s="307">
        <v>-1463</v>
      </c>
      <c r="G96" s="304" t="s">
        <v>14526</v>
      </c>
      <c r="H96" s="304" t="s">
        <v>14579</v>
      </c>
    </row>
    <row r="97" spans="4:8" x14ac:dyDescent="0.2">
      <c r="D97" s="302" t="s">
        <v>14575</v>
      </c>
      <c r="E97" s="303" t="s">
        <v>14522</v>
      </c>
      <c r="F97" s="303" t="s">
        <v>14582</v>
      </c>
      <c r="G97" s="304" t="s">
        <v>14524</v>
      </c>
      <c r="H97" s="304" t="s">
        <v>14525</v>
      </c>
    </row>
    <row r="98" spans="4:8" x14ac:dyDescent="0.2">
      <c r="D98" s="305">
        <v>45417</v>
      </c>
      <c r="E98" s="306">
        <v>0.53402777777777777</v>
      </c>
      <c r="F98" s="307">
        <v>-1489</v>
      </c>
      <c r="G98" s="304" t="s">
        <v>14526</v>
      </c>
      <c r="H98" s="304" t="s">
        <v>14579</v>
      </c>
    </row>
    <row r="99" spans="4:8" x14ac:dyDescent="0.2">
      <c r="D99" s="302" t="s">
        <v>14575</v>
      </c>
      <c r="E99" s="303" t="s">
        <v>14522</v>
      </c>
      <c r="F99" s="303" t="s">
        <v>14583</v>
      </c>
      <c r="G99" s="304" t="s">
        <v>14524</v>
      </c>
      <c r="H99" s="304" t="s">
        <v>14525</v>
      </c>
    </row>
    <row r="100" spans="4:8" x14ac:dyDescent="0.2">
      <c r="D100" s="305">
        <v>45417</v>
      </c>
      <c r="E100" s="306">
        <v>0.44583333333333336</v>
      </c>
      <c r="F100" s="307">
        <v>-1423</v>
      </c>
      <c r="G100" s="304" t="s">
        <v>14526</v>
      </c>
      <c r="H100" s="304" t="s">
        <v>14579</v>
      </c>
    </row>
    <row r="101" spans="4:8" x14ac:dyDescent="0.2">
      <c r="D101" s="302" t="s">
        <v>14575</v>
      </c>
      <c r="E101" s="303" t="s">
        <v>14522</v>
      </c>
      <c r="F101" s="303" t="s">
        <v>14584</v>
      </c>
      <c r="G101" s="304" t="s">
        <v>14524</v>
      </c>
      <c r="H101" s="304" t="s">
        <v>14525</v>
      </c>
    </row>
    <row r="102" spans="4:8" x14ac:dyDescent="0.2">
      <c r="D102" s="305">
        <v>45417</v>
      </c>
      <c r="E102" s="306">
        <v>0.43611111111111112</v>
      </c>
      <c r="F102" s="307">
        <v>-2122</v>
      </c>
      <c r="G102" s="304" t="s">
        <v>14526</v>
      </c>
      <c r="H102" s="304" t="s">
        <v>14579</v>
      </c>
    </row>
    <row r="103" spans="4:8" x14ac:dyDescent="0.2">
      <c r="D103" s="302" t="s">
        <v>14575</v>
      </c>
      <c r="E103" s="303" t="s">
        <v>14522</v>
      </c>
      <c r="F103" s="303" t="s">
        <v>14585</v>
      </c>
      <c r="G103" s="304" t="s">
        <v>14524</v>
      </c>
      <c r="H103" s="304" t="s">
        <v>14525</v>
      </c>
    </row>
    <row r="104" spans="4:8" x14ac:dyDescent="0.2">
      <c r="D104" s="305">
        <v>45417</v>
      </c>
      <c r="E104" s="306">
        <v>0.43263888888888891</v>
      </c>
      <c r="F104" s="307">
        <v>-3283</v>
      </c>
      <c r="G104" s="304" t="s">
        <v>14526</v>
      </c>
      <c r="H104" s="304" t="s">
        <v>14579</v>
      </c>
    </row>
    <row r="105" spans="4:8" x14ac:dyDescent="0.2">
      <c r="D105" s="302" t="s">
        <v>14575</v>
      </c>
      <c r="E105" s="303" t="s">
        <v>14522</v>
      </c>
      <c r="F105" s="303" t="s">
        <v>14586</v>
      </c>
      <c r="G105" s="304" t="s">
        <v>14524</v>
      </c>
      <c r="H105" s="304" t="s">
        <v>14525</v>
      </c>
    </row>
    <row r="106" spans="4:8" x14ac:dyDescent="0.2">
      <c r="D106" s="302" t="s">
        <v>14575</v>
      </c>
      <c r="E106" s="303" t="s">
        <v>14522</v>
      </c>
      <c r="F106" s="303" t="s">
        <v>14587</v>
      </c>
      <c r="G106" s="304" t="s">
        <v>14524</v>
      </c>
      <c r="H106" s="304" t="s">
        <v>14525</v>
      </c>
    </row>
    <row r="107" spans="4:8" x14ac:dyDescent="0.2">
      <c r="D107" s="305">
        <v>45417</v>
      </c>
      <c r="E107" s="306">
        <v>0.41041666666666665</v>
      </c>
      <c r="F107" s="307">
        <v>-5378</v>
      </c>
      <c r="G107" s="304" t="s">
        <v>14526</v>
      </c>
      <c r="H107" s="304" t="s">
        <v>14579</v>
      </c>
    </row>
    <row r="108" spans="4:8" x14ac:dyDescent="0.2">
      <c r="D108" s="302" t="s">
        <v>14575</v>
      </c>
      <c r="E108" s="303" t="s">
        <v>14522</v>
      </c>
      <c r="F108" s="303" t="s">
        <v>14588</v>
      </c>
      <c r="G108" s="304" t="s">
        <v>14524</v>
      </c>
      <c r="H108" s="304" t="s">
        <v>14525</v>
      </c>
    </row>
    <row r="109" spans="4:8" x14ac:dyDescent="0.2">
      <c r="D109" s="302" t="s">
        <v>14575</v>
      </c>
      <c r="E109" s="303" t="s">
        <v>14522</v>
      </c>
      <c r="F109" s="303" t="s">
        <v>14589</v>
      </c>
      <c r="G109" s="304" t="s">
        <v>14524</v>
      </c>
      <c r="H109" s="304" t="s">
        <v>14525</v>
      </c>
    </row>
    <row r="110" spans="4:8" x14ac:dyDescent="0.2">
      <c r="D110" s="302" t="s">
        <v>14590</v>
      </c>
      <c r="E110" s="303" t="s">
        <v>14522</v>
      </c>
      <c r="F110" s="303" t="s">
        <v>14591</v>
      </c>
      <c r="G110" s="304" t="s">
        <v>14524</v>
      </c>
      <c r="H110" s="304" t="s">
        <v>14525</v>
      </c>
    </row>
    <row r="111" spans="4:8" x14ac:dyDescent="0.2">
      <c r="D111" s="302" t="s">
        <v>14592</v>
      </c>
      <c r="E111" s="303" t="s">
        <v>14522</v>
      </c>
      <c r="F111" s="303" t="s">
        <v>14593</v>
      </c>
      <c r="G111" s="304" t="s">
        <v>14524</v>
      </c>
      <c r="H111" s="304" t="s">
        <v>14525</v>
      </c>
    </row>
    <row r="112" spans="4:8" x14ac:dyDescent="0.2">
      <c r="D112" s="302" t="s">
        <v>14592</v>
      </c>
      <c r="E112" s="303" t="s">
        <v>14522</v>
      </c>
      <c r="F112" s="303" t="s">
        <v>14594</v>
      </c>
      <c r="G112" s="304" t="s">
        <v>14524</v>
      </c>
      <c r="H112" s="304" t="s">
        <v>14525</v>
      </c>
    </row>
    <row r="113" spans="4:8" x14ac:dyDescent="0.2">
      <c r="D113" s="302" t="s">
        <v>14592</v>
      </c>
      <c r="E113" s="303" t="s">
        <v>14522</v>
      </c>
      <c r="F113" s="303" t="s">
        <v>14595</v>
      </c>
      <c r="G113" s="304" t="s">
        <v>14524</v>
      </c>
      <c r="H113" s="304" t="s">
        <v>14525</v>
      </c>
    </row>
    <row r="114" spans="4:8" x14ac:dyDescent="0.2">
      <c r="D114" s="302" t="s">
        <v>14592</v>
      </c>
      <c r="E114" s="303" t="s">
        <v>14522</v>
      </c>
      <c r="F114" s="303" t="s">
        <v>14596</v>
      </c>
      <c r="G114" s="304" t="s">
        <v>14524</v>
      </c>
      <c r="H114" s="304" t="s">
        <v>14525</v>
      </c>
    </row>
    <row r="115" spans="4:8" x14ac:dyDescent="0.2">
      <c r="D115" s="302" t="s">
        <v>14597</v>
      </c>
      <c r="E115" s="303" t="s">
        <v>14522</v>
      </c>
      <c r="F115" s="303" t="s">
        <v>14598</v>
      </c>
      <c r="G115" s="304" t="s">
        <v>14524</v>
      </c>
      <c r="H115" s="304" t="s">
        <v>14525</v>
      </c>
    </row>
    <row r="116" spans="4:8" x14ac:dyDescent="0.2">
      <c r="D116" s="302" t="s">
        <v>14597</v>
      </c>
      <c r="E116" s="303" t="s">
        <v>14522</v>
      </c>
      <c r="F116" s="303" t="s">
        <v>14530</v>
      </c>
      <c r="G116" s="304" t="s">
        <v>14524</v>
      </c>
      <c r="H116" s="304" t="s">
        <v>14525</v>
      </c>
    </row>
    <row r="117" spans="4:8" x14ac:dyDescent="0.2">
      <c r="D117" s="302" t="s">
        <v>14597</v>
      </c>
      <c r="E117" s="303" t="s">
        <v>14522</v>
      </c>
      <c r="F117" s="303" t="s">
        <v>14599</v>
      </c>
      <c r="G117" s="304" t="s">
        <v>14524</v>
      </c>
      <c r="H117" s="304" t="s">
        <v>14525</v>
      </c>
    </row>
    <row r="118" spans="4:8" x14ac:dyDescent="0.2">
      <c r="D118" s="302" t="s">
        <v>14597</v>
      </c>
      <c r="E118" s="303" t="s">
        <v>14522</v>
      </c>
      <c r="F118" s="303" t="s">
        <v>14600</v>
      </c>
      <c r="G118" s="304" t="s">
        <v>14524</v>
      </c>
      <c r="H118" s="304" t="s">
        <v>14525</v>
      </c>
    </row>
    <row r="119" spans="4:8" x14ac:dyDescent="0.2">
      <c r="D119" s="302" t="s">
        <v>14601</v>
      </c>
      <c r="E119" s="303" t="s">
        <v>14522</v>
      </c>
      <c r="F119" s="303" t="s">
        <v>14602</v>
      </c>
      <c r="G119" s="304" t="s">
        <v>14524</v>
      </c>
      <c r="H119" s="304" t="s">
        <v>14525</v>
      </c>
    </row>
    <row r="120" spans="4:8" x14ac:dyDescent="0.2">
      <c r="D120" s="302" t="s">
        <v>14601</v>
      </c>
      <c r="E120" s="303" t="s">
        <v>14522</v>
      </c>
      <c r="F120" s="303" t="s">
        <v>14603</v>
      </c>
      <c r="G120" s="304" t="s">
        <v>14524</v>
      </c>
      <c r="H120" s="304" t="s">
        <v>14525</v>
      </c>
    </row>
    <row r="121" spans="4:8" x14ac:dyDescent="0.2">
      <c r="D121" s="305">
        <v>45408</v>
      </c>
      <c r="E121" s="306">
        <v>0.69861111111111107</v>
      </c>
      <c r="F121" s="307">
        <v>-923</v>
      </c>
      <c r="G121" s="304" t="s">
        <v>14526</v>
      </c>
      <c r="H121" s="304" t="s">
        <v>14525</v>
      </c>
    </row>
    <row r="122" spans="4:8" x14ac:dyDescent="0.2">
      <c r="D122" s="305">
        <v>45408</v>
      </c>
      <c r="E122" s="306">
        <v>0.69652777777777775</v>
      </c>
      <c r="F122" s="307">
        <v>-1009</v>
      </c>
      <c r="G122" s="304" t="s">
        <v>14526</v>
      </c>
      <c r="H122" s="304" t="s">
        <v>14525</v>
      </c>
    </row>
    <row r="123" spans="4:8" x14ac:dyDescent="0.2">
      <c r="D123" s="305">
        <v>45408</v>
      </c>
      <c r="E123" s="306">
        <v>0.62986111111111109</v>
      </c>
      <c r="F123" s="307">
        <v>-464</v>
      </c>
      <c r="G123" s="304" t="s">
        <v>14526</v>
      </c>
      <c r="H123" s="304" t="s">
        <v>14525</v>
      </c>
    </row>
    <row r="124" spans="4:8" x14ac:dyDescent="0.2">
      <c r="D124" s="302" t="s">
        <v>14604</v>
      </c>
      <c r="E124" s="303" t="s">
        <v>14522</v>
      </c>
      <c r="F124" s="303" t="s">
        <v>14605</v>
      </c>
      <c r="G124" s="304" t="s">
        <v>14524</v>
      </c>
      <c r="H124" s="304" t="s">
        <v>14525</v>
      </c>
    </row>
    <row r="125" spans="4:8" x14ac:dyDescent="0.2">
      <c r="D125" s="302" t="s">
        <v>14604</v>
      </c>
      <c r="E125" s="303" t="s">
        <v>14522</v>
      </c>
      <c r="F125" s="303" t="s">
        <v>14606</v>
      </c>
      <c r="G125" s="304" t="s">
        <v>14524</v>
      </c>
      <c r="H125" s="304" t="s">
        <v>14525</v>
      </c>
    </row>
    <row r="126" spans="4:8" x14ac:dyDescent="0.2">
      <c r="D126" s="305">
        <v>45406</v>
      </c>
      <c r="E126" s="306">
        <v>0.81319444444444444</v>
      </c>
      <c r="F126" s="307">
        <v>-1099</v>
      </c>
      <c r="G126" s="304" t="s">
        <v>14526</v>
      </c>
      <c r="H126" s="304" t="s">
        <v>14525</v>
      </c>
    </row>
    <row r="127" spans="4:8" x14ac:dyDescent="0.2">
      <c r="D127" s="302" t="s">
        <v>14607</v>
      </c>
      <c r="E127" s="303" t="s">
        <v>14522</v>
      </c>
      <c r="F127" s="303" t="s">
        <v>14608</v>
      </c>
      <c r="G127" s="304" t="s">
        <v>14524</v>
      </c>
      <c r="H127" s="304" t="s">
        <v>14525</v>
      </c>
    </row>
    <row r="128" spans="4:8" x14ac:dyDescent="0.2">
      <c r="D128" s="302" t="s">
        <v>14607</v>
      </c>
      <c r="E128" s="303" t="s">
        <v>14522</v>
      </c>
      <c r="F128" s="303" t="s">
        <v>14609</v>
      </c>
      <c r="G128" s="304" t="s">
        <v>14524</v>
      </c>
      <c r="H128" s="304" t="s">
        <v>14525</v>
      </c>
    </row>
    <row r="129" spans="4:8" x14ac:dyDescent="0.2">
      <c r="D129" s="305">
        <v>45406</v>
      </c>
      <c r="E129" s="306">
        <v>0.54236111111111107</v>
      </c>
      <c r="F129" s="307">
        <v>-616</v>
      </c>
      <c r="G129" s="304" t="s">
        <v>14526</v>
      </c>
      <c r="H129" s="304" t="s">
        <v>14525</v>
      </c>
    </row>
    <row r="130" spans="4:8" x14ac:dyDescent="0.2">
      <c r="D130" s="305">
        <v>45406</v>
      </c>
      <c r="E130" s="306">
        <v>0.50416666666666665</v>
      </c>
      <c r="F130" s="307">
        <v>-616</v>
      </c>
      <c r="G130" s="304" t="s">
        <v>14526</v>
      </c>
      <c r="H130" s="304" t="s">
        <v>14579</v>
      </c>
    </row>
    <row r="131" spans="4:8" x14ac:dyDescent="0.2">
      <c r="D131" s="302" t="s">
        <v>14610</v>
      </c>
      <c r="E131" s="303" t="s">
        <v>14522</v>
      </c>
      <c r="F131" s="303" t="s">
        <v>14611</v>
      </c>
      <c r="G131" s="304" t="s">
        <v>14524</v>
      </c>
      <c r="H131" s="304" t="s">
        <v>14525</v>
      </c>
    </row>
    <row r="132" spans="4:8" x14ac:dyDescent="0.2">
      <c r="D132" s="302" t="s">
        <v>14612</v>
      </c>
      <c r="E132" s="303" t="s">
        <v>14522</v>
      </c>
      <c r="F132" s="303" t="s">
        <v>14611</v>
      </c>
      <c r="G132" s="304" t="s">
        <v>14524</v>
      </c>
      <c r="H132" s="304" t="s">
        <v>14525</v>
      </c>
    </row>
    <row r="133" spans="4:8" x14ac:dyDescent="0.2">
      <c r="D133" s="305">
        <v>45402</v>
      </c>
      <c r="E133" s="306">
        <v>0.40347222222222223</v>
      </c>
      <c r="F133" s="307">
        <v>-407</v>
      </c>
      <c r="G133" s="304" t="s">
        <v>14526</v>
      </c>
      <c r="H133" s="304" t="s">
        <v>14525</v>
      </c>
    </row>
    <row r="134" spans="4:8" x14ac:dyDescent="0.2">
      <c r="D134" s="302" t="s">
        <v>14612</v>
      </c>
      <c r="E134" s="303" t="s">
        <v>14522</v>
      </c>
      <c r="F134" s="303" t="s">
        <v>14613</v>
      </c>
      <c r="G134" s="304" t="s">
        <v>14524</v>
      </c>
      <c r="H134" s="304" t="s">
        <v>14525</v>
      </c>
    </row>
    <row r="135" spans="4:8" x14ac:dyDescent="0.2">
      <c r="D135" s="305">
        <v>45402</v>
      </c>
      <c r="E135" s="306">
        <v>6.9444444444444441E-3</v>
      </c>
      <c r="F135" s="307">
        <v>-407</v>
      </c>
      <c r="G135" s="304" t="s">
        <v>14526</v>
      </c>
      <c r="H135" s="304" t="s">
        <v>14579</v>
      </c>
    </row>
    <row r="136" spans="4:8" x14ac:dyDescent="0.2">
      <c r="D136" s="305">
        <v>45402</v>
      </c>
      <c r="E136" s="306">
        <v>5.5555555555555558E-3</v>
      </c>
      <c r="F136" s="307">
        <v>-2426</v>
      </c>
      <c r="G136" s="304" t="s">
        <v>14526</v>
      </c>
      <c r="H136" s="304" t="s">
        <v>14525</v>
      </c>
    </row>
    <row r="137" spans="4:8" x14ac:dyDescent="0.2">
      <c r="D137" s="302" t="s">
        <v>14612</v>
      </c>
      <c r="E137" s="303" t="s">
        <v>14522</v>
      </c>
      <c r="F137" s="303" t="s">
        <v>14614</v>
      </c>
      <c r="G137" s="304" t="s">
        <v>14524</v>
      </c>
      <c r="H137" s="304" t="s">
        <v>14525</v>
      </c>
    </row>
    <row r="138" spans="4:8" x14ac:dyDescent="0.2">
      <c r="D138" s="305">
        <v>45402</v>
      </c>
      <c r="E138" s="306">
        <v>2.7777777777777779E-3</v>
      </c>
      <c r="F138" s="307">
        <v>-2986</v>
      </c>
      <c r="G138" s="304" t="s">
        <v>14526</v>
      </c>
      <c r="H138" s="304" t="s">
        <v>14579</v>
      </c>
    </row>
    <row r="139" spans="4:8" x14ac:dyDescent="0.2">
      <c r="D139" s="302" t="s">
        <v>14612</v>
      </c>
      <c r="E139" s="303" t="s">
        <v>14522</v>
      </c>
      <c r="F139" s="303" t="s">
        <v>14615</v>
      </c>
      <c r="G139" s="304" t="s">
        <v>14524</v>
      </c>
      <c r="H139" s="304" t="s">
        <v>14525</v>
      </c>
    </row>
    <row r="140" spans="4:8" x14ac:dyDescent="0.2">
      <c r="D140" s="305">
        <v>45402</v>
      </c>
      <c r="E140" s="306">
        <v>6.9444444444444447E-4</v>
      </c>
      <c r="F140" s="307">
        <v>-3464</v>
      </c>
      <c r="G140" s="304" t="s">
        <v>14526</v>
      </c>
      <c r="H140" s="304" t="s">
        <v>14579</v>
      </c>
    </row>
    <row r="141" spans="4:8" x14ac:dyDescent="0.2">
      <c r="D141" s="302" t="s">
        <v>14616</v>
      </c>
      <c r="E141" s="303" t="s">
        <v>14522</v>
      </c>
      <c r="F141" s="303" t="s">
        <v>14617</v>
      </c>
      <c r="G141" s="304" t="s">
        <v>14524</v>
      </c>
      <c r="H141" s="304" t="s">
        <v>14525</v>
      </c>
    </row>
    <row r="142" spans="4:8" x14ac:dyDescent="0.2">
      <c r="D142" s="302" t="s">
        <v>14616</v>
      </c>
      <c r="E142" s="303" t="s">
        <v>14522</v>
      </c>
      <c r="F142" s="303" t="s">
        <v>14618</v>
      </c>
      <c r="G142" s="304" t="s">
        <v>14524</v>
      </c>
      <c r="H142" s="304" t="s">
        <v>14525</v>
      </c>
    </row>
    <row r="143" spans="4:8" x14ac:dyDescent="0.2">
      <c r="D143" s="305">
        <v>45401</v>
      </c>
      <c r="E143" s="306">
        <v>0.99513888888888891</v>
      </c>
      <c r="F143" s="307">
        <v>-6018</v>
      </c>
      <c r="G143" s="304" t="s">
        <v>14526</v>
      </c>
      <c r="H143" s="304" t="s">
        <v>14579</v>
      </c>
    </row>
    <row r="144" spans="4:8" x14ac:dyDescent="0.2">
      <c r="D144" s="302" t="s">
        <v>14619</v>
      </c>
      <c r="E144" s="303" t="s">
        <v>14522</v>
      </c>
      <c r="F144" s="303" t="s">
        <v>14620</v>
      </c>
      <c r="G144" s="304" t="s">
        <v>14524</v>
      </c>
      <c r="H144" s="304" t="s">
        <v>14525</v>
      </c>
    </row>
    <row r="145" spans="4:8" x14ac:dyDescent="0.2">
      <c r="D145" s="302" t="s">
        <v>14619</v>
      </c>
      <c r="E145" s="303" t="s">
        <v>14522</v>
      </c>
      <c r="F145" s="303" t="s">
        <v>14621</v>
      </c>
      <c r="G145" s="304" t="s">
        <v>14524</v>
      </c>
      <c r="H145" s="304" t="s">
        <v>14525</v>
      </c>
    </row>
    <row r="146" spans="4:8" x14ac:dyDescent="0.2">
      <c r="D146" s="302" t="s">
        <v>14619</v>
      </c>
      <c r="E146" s="303" t="s">
        <v>14522</v>
      </c>
      <c r="F146" s="303" t="s">
        <v>14622</v>
      </c>
      <c r="G146" s="304" t="s">
        <v>14524</v>
      </c>
      <c r="H146" s="304" t="s">
        <v>14525</v>
      </c>
    </row>
    <row r="147" spans="4:8" x14ac:dyDescent="0.2">
      <c r="D147" s="305">
        <v>45400</v>
      </c>
      <c r="E147" s="306">
        <v>2.2222222222222223E-2</v>
      </c>
      <c r="F147" s="307">
        <v>-11274</v>
      </c>
      <c r="G147" s="304" t="s">
        <v>14526</v>
      </c>
      <c r="H147" s="304" t="s">
        <v>14525</v>
      </c>
    </row>
    <row r="148" spans="4:8" x14ac:dyDescent="0.2">
      <c r="D148" s="302" t="s">
        <v>14623</v>
      </c>
      <c r="E148" s="303" t="s">
        <v>14522</v>
      </c>
      <c r="F148" s="303" t="s">
        <v>14624</v>
      </c>
      <c r="G148" s="304" t="s">
        <v>14524</v>
      </c>
      <c r="H148" s="304" t="s">
        <v>14525</v>
      </c>
    </row>
    <row r="149" spans="4:8" x14ac:dyDescent="0.2">
      <c r="D149" s="302" t="s">
        <v>14623</v>
      </c>
      <c r="E149" s="303" t="s">
        <v>14522</v>
      </c>
      <c r="F149" s="303" t="s">
        <v>14625</v>
      </c>
      <c r="G149" s="304" t="s">
        <v>14524</v>
      </c>
      <c r="H149" s="304" t="s">
        <v>14525</v>
      </c>
    </row>
    <row r="150" spans="4:8" x14ac:dyDescent="0.2">
      <c r="D150" s="302" t="s">
        <v>14623</v>
      </c>
      <c r="E150" s="303" t="s">
        <v>14522</v>
      </c>
      <c r="F150" s="303" t="s">
        <v>14626</v>
      </c>
      <c r="G150" s="304" t="s">
        <v>14524</v>
      </c>
      <c r="H150" s="304" t="s">
        <v>14525</v>
      </c>
    </row>
    <row r="151" spans="4:8" x14ac:dyDescent="0.2">
      <c r="D151" s="302" t="s">
        <v>14623</v>
      </c>
      <c r="E151" s="303" t="s">
        <v>14522</v>
      </c>
      <c r="F151" s="303" t="s">
        <v>14627</v>
      </c>
      <c r="G151" s="304" t="s">
        <v>14524</v>
      </c>
      <c r="H151" s="304" t="s">
        <v>14525</v>
      </c>
    </row>
    <row r="152" spans="4:8" x14ac:dyDescent="0.2">
      <c r="D152" s="302" t="s">
        <v>14623</v>
      </c>
      <c r="E152" s="303" t="s">
        <v>14522</v>
      </c>
      <c r="F152" s="303" t="s">
        <v>14577</v>
      </c>
      <c r="G152" s="304" t="s">
        <v>14524</v>
      </c>
      <c r="H152" s="304" t="s">
        <v>14525</v>
      </c>
    </row>
    <row r="153" spans="4:8" x14ac:dyDescent="0.2">
      <c r="D153" s="302" t="s">
        <v>14623</v>
      </c>
      <c r="E153" s="303" t="s">
        <v>14522</v>
      </c>
      <c r="F153" s="303" t="s">
        <v>14628</v>
      </c>
      <c r="G153" s="304" t="s">
        <v>14524</v>
      </c>
      <c r="H153" s="304" t="s">
        <v>14525</v>
      </c>
    </row>
    <row r="154" spans="4:8" x14ac:dyDescent="0.2">
      <c r="D154" s="305">
        <v>45361</v>
      </c>
      <c r="E154" s="306">
        <v>0.62222222222222223</v>
      </c>
      <c r="F154" s="307">
        <v>-199</v>
      </c>
      <c r="G154" s="304" t="s">
        <v>14526</v>
      </c>
      <c r="H154" s="304" t="s">
        <v>14579</v>
      </c>
    </row>
    <row r="155" spans="4:8" x14ac:dyDescent="0.2">
      <c r="D155" s="305">
        <v>45354</v>
      </c>
      <c r="E155" s="306">
        <v>0.75</v>
      </c>
      <c r="F155" s="307">
        <v>-6327</v>
      </c>
      <c r="G155" s="304" t="s">
        <v>14526</v>
      </c>
      <c r="H155" s="304" t="s">
        <v>14525</v>
      </c>
    </row>
    <row r="156" spans="4:8" x14ac:dyDescent="0.2">
      <c r="D156" s="305">
        <v>45336</v>
      </c>
      <c r="E156" s="306">
        <v>0.94027777777777777</v>
      </c>
      <c r="F156" s="307">
        <v>-699</v>
      </c>
      <c r="G156" s="304" t="s">
        <v>14526</v>
      </c>
      <c r="H156" s="304" t="s">
        <v>14525</v>
      </c>
    </row>
    <row r="157" spans="4:8" x14ac:dyDescent="0.2">
      <c r="D157" s="305">
        <v>45326</v>
      </c>
      <c r="E157" s="306">
        <v>0.36041666666666666</v>
      </c>
      <c r="F157" s="307">
        <v>-265</v>
      </c>
      <c r="G157" s="304" t="s">
        <v>14526</v>
      </c>
      <c r="H157" s="304" t="s">
        <v>14579</v>
      </c>
    </row>
    <row r="158" spans="4:8" x14ac:dyDescent="0.2">
      <c r="D158" s="302" t="s">
        <v>14629</v>
      </c>
      <c r="E158" s="303" t="s">
        <v>14522</v>
      </c>
      <c r="F158" s="303" t="s">
        <v>14630</v>
      </c>
      <c r="G158" s="304" t="s">
        <v>14524</v>
      </c>
      <c r="H158" s="304" t="s">
        <v>14525</v>
      </c>
    </row>
    <row r="159" spans="4:8" x14ac:dyDescent="0.2">
      <c r="D159" s="305">
        <v>45300</v>
      </c>
      <c r="E159" s="306">
        <v>0.96388888888888891</v>
      </c>
      <c r="F159" s="307">
        <v>-1029</v>
      </c>
      <c r="G159" s="304" t="s">
        <v>14526</v>
      </c>
      <c r="H159" s="304" t="s">
        <v>14579</v>
      </c>
    </row>
    <row r="160" spans="4:8" x14ac:dyDescent="0.2">
      <c r="D160" s="302" t="s">
        <v>14631</v>
      </c>
      <c r="E160" s="303" t="s">
        <v>14522</v>
      </c>
      <c r="F160" s="303" t="s">
        <v>14632</v>
      </c>
      <c r="G160" s="304" t="s">
        <v>14524</v>
      </c>
      <c r="H160" s="304" t="s">
        <v>14525</v>
      </c>
    </row>
    <row r="161" spans="4:8" x14ac:dyDescent="0.2">
      <c r="D161" s="305">
        <v>45270</v>
      </c>
      <c r="E161" s="306">
        <v>0.6645833333333333</v>
      </c>
      <c r="F161" s="307">
        <v>-99</v>
      </c>
      <c r="G161" s="304" t="s">
        <v>14526</v>
      </c>
      <c r="H161" s="304" t="s">
        <v>14525</v>
      </c>
    </row>
    <row r="162" spans="4:8" x14ac:dyDescent="0.2">
      <c r="D162" s="305">
        <v>45270</v>
      </c>
      <c r="E162" s="306">
        <v>0.66388888888888886</v>
      </c>
      <c r="F162" s="307">
        <v>-1111</v>
      </c>
      <c r="G162" s="304" t="s">
        <v>14526</v>
      </c>
      <c r="H162" s="304" t="s">
        <v>14525</v>
      </c>
    </row>
    <row r="163" spans="4:8" x14ac:dyDescent="0.2">
      <c r="D163" s="305">
        <v>45263</v>
      </c>
      <c r="E163" s="306">
        <v>0.57152777777777775</v>
      </c>
      <c r="F163" s="307">
        <v>-182</v>
      </c>
      <c r="G163" s="304" t="s">
        <v>14526</v>
      </c>
      <c r="H163" s="304" t="s">
        <v>14579</v>
      </c>
    </row>
    <row r="164" spans="4:8" x14ac:dyDescent="0.2">
      <c r="D164" s="305">
        <v>45216</v>
      </c>
      <c r="E164" s="306">
        <v>0</v>
      </c>
      <c r="F164" s="307">
        <v>-59</v>
      </c>
      <c r="G164" s="304" t="s">
        <v>14526</v>
      </c>
      <c r="H164" s="304" t="s">
        <v>14525</v>
      </c>
    </row>
    <row r="165" spans="4:8" x14ac:dyDescent="0.2">
      <c r="D165" s="302" t="s">
        <v>14633</v>
      </c>
      <c r="E165" s="303" t="s">
        <v>14522</v>
      </c>
      <c r="F165" s="303" t="s">
        <v>14561</v>
      </c>
      <c r="G165" s="304" t="s">
        <v>14524</v>
      </c>
      <c r="H165" s="304" t="s">
        <v>14525</v>
      </c>
    </row>
    <row r="166" spans="4:8" x14ac:dyDescent="0.2">
      <c r="D166" s="305">
        <v>45214</v>
      </c>
      <c r="E166" s="306">
        <v>0.86458333333333337</v>
      </c>
      <c r="F166" s="307">
        <v>-360</v>
      </c>
      <c r="G166" s="304" t="s">
        <v>14526</v>
      </c>
      <c r="H166" s="304" t="s">
        <v>14525</v>
      </c>
    </row>
    <row r="167" spans="4:8" x14ac:dyDescent="0.2">
      <c r="D167" s="305">
        <v>45143</v>
      </c>
      <c r="E167" s="306">
        <v>0.54166666666666663</v>
      </c>
      <c r="F167" s="307">
        <v>-558</v>
      </c>
      <c r="G167" s="304" t="s">
        <v>14526</v>
      </c>
      <c r="H167" s="304" t="s">
        <v>14525</v>
      </c>
    </row>
    <row r="168" spans="4:8" x14ac:dyDescent="0.2">
      <c r="D168" s="305">
        <v>44887</v>
      </c>
      <c r="E168" s="306">
        <v>0.68611111111111112</v>
      </c>
      <c r="F168" s="307">
        <v>-399</v>
      </c>
      <c r="G168" s="304" t="s">
        <v>14526</v>
      </c>
      <c r="H168" s="304" t="s">
        <v>14579</v>
      </c>
    </row>
    <row r="169" spans="4:8" x14ac:dyDescent="0.2">
      <c r="D169" s="305">
        <v>44828</v>
      </c>
      <c r="E169" s="306">
        <v>0.51944444444444449</v>
      </c>
      <c r="F169" s="307">
        <v>-210</v>
      </c>
      <c r="G169" s="304" t="s">
        <v>14526</v>
      </c>
      <c r="H169" s="304" t="s">
        <v>14579</v>
      </c>
    </row>
    <row r="170" spans="4:8" x14ac:dyDescent="0.2">
      <c r="D170" s="305">
        <v>44828</v>
      </c>
      <c r="E170" s="306">
        <v>0.49513888888888891</v>
      </c>
      <c r="F170" s="307">
        <v>-250</v>
      </c>
      <c r="G170" s="304" t="s">
        <v>14526</v>
      </c>
      <c r="H170" s="304" t="s">
        <v>14579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zoomScale="150" workbookViewId="0">
      <selection activeCell="E8" sqref="E8"/>
    </sheetView>
  </sheetViews>
  <sheetFormatPr baseColWidth="10" defaultColWidth="10.83203125" defaultRowHeight="16" customHeight="1" x14ac:dyDescent="0.2"/>
  <cols>
    <col min="1" max="1" width="10.83203125" style="1" customWidth="1"/>
    <col min="2" max="3" width="3.83203125" style="1" customWidth="1"/>
    <col min="4" max="4" width="32.33203125" style="1" customWidth="1"/>
    <col min="5" max="5" width="25.5" style="1" customWidth="1"/>
    <col min="6" max="6" width="3.83203125" style="1" customWidth="1"/>
    <col min="7" max="7" width="60.6640625" style="1" customWidth="1"/>
    <col min="8" max="8" width="3.83203125" style="1" customWidth="1"/>
    <col min="9" max="9" width="10.83203125" style="1" customWidth="1"/>
    <col min="10" max="16384" width="10.83203125" style="1"/>
  </cols>
  <sheetData>
    <row r="1" spans="1:9" s="46" customFormat="1" ht="10" customHeight="1" x14ac:dyDescent="0.2">
      <c r="A1" s="43"/>
      <c r="B1" s="44"/>
      <c r="C1" s="44"/>
      <c r="D1" s="44"/>
      <c r="E1" s="44"/>
      <c r="F1" s="44"/>
      <c r="G1" s="44"/>
      <c r="H1" s="44"/>
      <c r="I1" s="45"/>
    </row>
    <row r="2" spans="1:9" s="46" customFormat="1" ht="29" customHeight="1" x14ac:dyDescent="0.2">
      <c r="A2" s="47"/>
      <c r="B2" s="48" t="s">
        <v>0</v>
      </c>
      <c r="C2" s="49"/>
      <c r="D2" s="49"/>
      <c r="E2" s="49"/>
      <c r="F2" s="49"/>
      <c r="G2" s="49"/>
      <c r="H2" s="49"/>
      <c r="I2" s="45"/>
    </row>
    <row r="3" spans="1:9" s="46" customFormat="1" ht="10" customHeight="1" x14ac:dyDescent="0.2">
      <c r="A3" s="47"/>
      <c r="B3" s="49"/>
      <c r="C3" s="49"/>
      <c r="D3" s="49"/>
      <c r="E3" s="49"/>
      <c r="F3" s="49"/>
      <c r="G3" s="49"/>
      <c r="H3" s="49"/>
      <c r="I3" s="45"/>
    </row>
    <row r="4" spans="1:9" ht="15.25" customHeight="1" x14ac:dyDescent="0.2">
      <c r="A4" s="2"/>
      <c r="B4" s="3"/>
      <c r="C4" s="3"/>
      <c r="D4" s="3"/>
      <c r="E4" s="3"/>
      <c r="F4" s="3"/>
      <c r="G4" s="3"/>
      <c r="H4" s="3"/>
      <c r="I4" s="39"/>
    </row>
    <row r="5" spans="1:9" ht="15.25" customHeight="1" x14ac:dyDescent="0.2">
      <c r="A5" s="2"/>
      <c r="B5" s="4"/>
      <c r="C5" s="4"/>
      <c r="D5" s="4"/>
      <c r="E5" s="4"/>
      <c r="F5" s="4"/>
      <c r="G5" s="4"/>
      <c r="H5" s="4"/>
      <c r="I5" s="39"/>
    </row>
    <row r="6" spans="1:9" ht="15.25" customHeight="1" x14ac:dyDescent="0.2">
      <c r="A6" s="5"/>
      <c r="B6" s="244" t="s">
        <v>1</v>
      </c>
      <c r="C6" s="245"/>
      <c r="D6" s="245"/>
      <c r="E6" s="245"/>
      <c r="F6" s="245"/>
      <c r="G6" s="245"/>
      <c r="H6" s="246"/>
      <c r="I6" s="39"/>
    </row>
    <row r="7" spans="1:9" ht="15.25" customHeight="1" x14ac:dyDescent="0.2">
      <c r="A7" s="5"/>
      <c r="B7" s="6"/>
      <c r="C7" s="3"/>
      <c r="D7" s="3"/>
      <c r="E7" s="3"/>
      <c r="F7" s="3"/>
      <c r="G7" s="3"/>
      <c r="H7" s="40"/>
      <c r="I7" s="39"/>
    </row>
    <row r="8" spans="1:9" ht="15.25" customHeight="1" x14ac:dyDescent="0.2">
      <c r="A8" s="5"/>
      <c r="B8" s="6"/>
      <c r="C8" s="3"/>
      <c r="D8" s="23" t="s">
        <v>2</v>
      </c>
      <c r="E8" s="154">
        <v>2021</v>
      </c>
      <c r="F8" s="3"/>
      <c r="G8" s="7" t="s">
        <v>3</v>
      </c>
      <c r="H8" s="40"/>
      <c r="I8" s="39"/>
    </row>
    <row r="9" spans="1:9" ht="15.25" customHeight="1" x14ac:dyDescent="0.2">
      <c r="A9" s="5"/>
      <c r="B9" s="8"/>
      <c r="C9" s="4"/>
      <c r="D9" s="4"/>
      <c r="E9" s="4"/>
      <c r="F9" s="4"/>
      <c r="G9" s="4"/>
      <c r="H9" s="41"/>
      <c r="I9" s="39"/>
    </row>
    <row r="10" spans="1:9" ht="15.25" customHeight="1" x14ac:dyDescent="0.2">
      <c r="A10" s="2"/>
      <c r="B10" s="38"/>
      <c r="C10" s="38"/>
      <c r="D10" s="38"/>
      <c r="E10" s="38"/>
      <c r="F10" s="38"/>
      <c r="G10" s="38"/>
      <c r="H10" s="38"/>
      <c r="I10" s="39"/>
    </row>
    <row r="11" spans="1:9" ht="16" customHeight="1" x14ac:dyDescent="0.2">
      <c r="A11" s="39"/>
      <c r="B11" s="39"/>
      <c r="C11" s="39"/>
      <c r="D11" s="39"/>
      <c r="E11" s="39"/>
      <c r="F11" s="39"/>
      <c r="G11" s="39"/>
      <c r="H11" s="39"/>
      <c r="I11" s="39"/>
    </row>
    <row r="12" spans="1:9" ht="16" customHeight="1" x14ac:dyDescent="0.2">
      <c r="A12" s="39"/>
      <c r="B12" s="247" t="s">
        <v>41</v>
      </c>
      <c r="C12" s="245"/>
      <c r="D12" s="245"/>
      <c r="E12" s="245"/>
      <c r="F12" s="245"/>
      <c r="G12" s="245"/>
      <c r="H12" s="246"/>
      <c r="I12" s="39"/>
    </row>
    <row r="13" spans="1:9" ht="16" customHeight="1" x14ac:dyDescent="0.2">
      <c r="A13" s="39"/>
      <c r="B13" s="6"/>
      <c r="C13" s="3"/>
      <c r="D13" s="3"/>
      <c r="E13" s="3"/>
      <c r="F13" s="3"/>
      <c r="G13" s="3"/>
      <c r="H13" s="40"/>
      <c r="I13" s="39"/>
    </row>
    <row r="14" spans="1:9" ht="16" customHeight="1" x14ac:dyDescent="0.2">
      <c r="A14" s="39"/>
      <c r="B14" s="6"/>
      <c r="C14" s="3"/>
      <c r="D14" s="61" t="s">
        <v>42</v>
      </c>
      <c r="E14" s="3"/>
      <c r="F14" s="3"/>
      <c r="G14" s="3"/>
      <c r="H14" s="40"/>
      <c r="I14" s="39"/>
    </row>
    <row r="15" spans="1:9" ht="16" customHeight="1" x14ac:dyDescent="0.2">
      <c r="A15" s="39"/>
      <c r="B15" s="6"/>
      <c r="C15" s="3"/>
      <c r="D15" s="3"/>
      <c r="E15" s="3"/>
      <c r="F15" s="3"/>
      <c r="G15" s="3"/>
      <c r="H15" s="40"/>
      <c r="I15" s="39"/>
    </row>
    <row r="16" spans="1:9" ht="16" customHeight="1" x14ac:dyDescent="0.2">
      <c r="A16" s="39"/>
      <c r="B16" s="6"/>
      <c r="C16" s="3"/>
      <c r="D16" s="153" t="s">
        <v>43</v>
      </c>
      <c r="E16" s="154" t="s">
        <v>44</v>
      </c>
      <c r="F16" s="3"/>
      <c r="G16" s="248" t="s">
        <v>46</v>
      </c>
      <c r="H16" s="40"/>
      <c r="I16" s="39"/>
    </row>
    <row r="17" spans="2:8" ht="16" customHeight="1" x14ac:dyDescent="0.2">
      <c r="B17" s="62"/>
      <c r="C17" s="3"/>
      <c r="D17" s="3"/>
      <c r="E17" s="3"/>
      <c r="F17" s="3"/>
      <c r="G17" s="248"/>
      <c r="H17" s="40"/>
    </row>
    <row r="18" spans="2:8" ht="16" customHeight="1" x14ac:dyDescent="0.2">
      <c r="B18" s="63"/>
      <c r="C18" s="39"/>
      <c r="D18" s="153" t="s">
        <v>45</v>
      </c>
      <c r="E18" s="154">
        <v>27</v>
      </c>
      <c r="F18" s="39"/>
      <c r="G18" s="248"/>
      <c r="H18" s="64"/>
    </row>
    <row r="19" spans="2:8" ht="16" customHeight="1" x14ac:dyDescent="0.2">
      <c r="B19" s="63"/>
      <c r="C19" s="39"/>
      <c r="D19" s="39"/>
      <c r="E19" s="39"/>
      <c r="F19" s="39"/>
      <c r="G19" s="39"/>
      <c r="H19" s="64"/>
    </row>
    <row r="20" spans="2:8" ht="16" customHeight="1" x14ac:dyDescent="0.2">
      <c r="B20" s="63"/>
      <c r="C20" s="39"/>
      <c r="D20" s="61" t="s">
        <v>115</v>
      </c>
      <c r="E20" s="39"/>
      <c r="F20" s="39"/>
      <c r="G20" s="39"/>
      <c r="H20" s="64"/>
    </row>
    <row r="21" spans="2:8" ht="16" customHeight="1" x14ac:dyDescent="0.2">
      <c r="B21" s="63"/>
      <c r="C21" s="39"/>
      <c r="D21" s="39"/>
      <c r="E21" s="39"/>
      <c r="F21" s="39"/>
      <c r="G21" s="39"/>
      <c r="H21" s="64"/>
    </row>
    <row r="22" spans="2:8" ht="16" customHeight="1" x14ac:dyDescent="0.2">
      <c r="B22" s="63"/>
      <c r="C22" s="39"/>
      <c r="D22" s="153" t="s">
        <v>116</v>
      </c>
      <c r="E22" s="154" t="s">
        <v>117</v>
      </c>
      <c r="F22" s="39"/>
      <c r="G22" s="249" t="s">
        <v>118</v>
      </c>
      <c r="H22" s="64"/>
    </row>
    <row r="23" spans="2:8" ht="16" customHeight="1" x14ac:dyDescent="0.2">
      <c r="B23" s="63"/>
      <c r="C23" s="39"/>
      <c r="D23" s="39"/>
      <c r="E23" s="39"/>
      <c r="F23" s="39"/>
      <c r="G23" s="248"/>
      <c r="H23" s="64"/>
    </row>
    <row r="24" spans="2:8" ht="16" customHeight="1" x14ac:dyDescent="0.2">
      <c r="B24" s="63"/>
      <c r="C24" s="39"/>
      <c r="D24" s="39"/>
      <c r="E24" s="39"/>
      <c r="F24" s="39"/>
      <c r="G24" s="248"/>
      <c r="H24" s="64"/>
    </row>
    <row r="25" spans="2:8" ht="16" customHeight="1" x14ac:dyDescent="0.2">
      <c r="B25" s="65"/>
      <c r="C25" s="66"/>
      <c r="D25" s="66"/>
      <c r="E25" s="66"/>
      <c r="F25" s="66"/>
      <c r="G25" s="66"/>
      <c r="H25" s="67"/>
    </row>
  </sheetData>
  <mergeCells count="4">
    <mergeCell ref="B6:H6"/>
    <mergeCell ref="B12:H12"/>
    <mergeCell ref="G16:G18"/>
    <mergeCell ref="G22:G24"/>
  </mergeCells>
  <conditionalFormatting sqref="E18">
    <cfRule type="expression" dxfId="0" priority="1" stopIfTrue="1">
      <formula>Shift_late_income_status="Inactive"</formula>
    </cfRule>
  </conditionalFormatting>
  <dataValidations count="2">
    <dataValidation type="list" allowBlank="1" showInputMessage="1" showErrorMessage="1" sqref="E16" xr:uid="{37A0BFF9-0557-D143-AB14-2F90CE651BB6}">
      <formula1>"Active, Inactive"</formula1>
    </dataValidation>
    <dataValidation type="list" allowBlank="1" showInputMessage="1" showErrorMessage="1" sqref="E22" xr:uid="{16A1EC0D-1915-BD41-8CB1-830FF6DDA906}">
      <formula1>"% allocated to Savings, % not allocated to Expenses"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R106"/>
  <sheetViews>
    <sheetView showGridLines="0" zoomScale="112" workbookViewId="0"/>
  </sheetViews>
  <sheetFormatPr baseColWidth="10" defaultColWidth="10.83203125" defaultRowHeight="16" customHeight="1" x14ac:dyDescent="0.2"/>
  <cols>
    <col min="1" max="1" width="10.83203125" style="134" customWidth="1"/>
    <col min="2" max="2" width="3.83203125" style="134" customWidth="1"/>
    <col min="3" max="3" width="2.83203125" style="134" customWidth="1"/>
    <col min="4" max="4" width="22.33203125" style="134" customWidth="1"/>
    <col min="5" max="5" width="32.5" style="134" bestFit="1" customWidth="1"/>
    <col min="6" max="6" width="12.83203125" style="134" customWidth="1"/>
    <col min="7" max="7" width="8" style="134" bestFit="1" customWidth="1"/>
    <col min="8" max="8" width="22.33203125" style="134" customWidth="1"/>
    <col min="9" max="9" width="32.5" style="134" customWidth="1"/>
    <col min="10" max="10" width="12.83203125" style="134" customWidth="1"/>
    <col min="11" max="11" width="11.5" style="134" bestFit="1" customWidth="1"/>
    <col min="12" max="12" width="22.33203125" style="134" customWidth="1"/>
    <col min="13" max="13" width="32.5" style="134" bestFit="1" customWidth="1"/>
    <col min="14" max="14" width="12.83203125" style="134" customWidth="1"/>
    <col min="15" max="15" width="10.83203125" style="134"/>
    <col min="16" max="16" width="32.5" style="134" bestFit="1" customWidth="1"/>
    <col min="17" max="17" width="12.83203125" style="134" customWidth="1"/>
    <col min="18" max="16384" width="10.83203125" style="134"/>
  </cols>
  <sheetData>
    <row r="1" spans="1:6" s="132" customFormat="1" ht="10" customHeight="1" x14ac:dyDescent="0.2">
      <c r="A1" s="49"/>
      <c r="B1" s="49"/>
      <c r="C1" s="49"/>
      <c r="D1" s="49"/>
      <c r="E1" s="49"/>
    </row>
    <row r="2" spans="1:6" s="132" customFormat="1" ht="29" customHeight="1" x14ac:dyDescent="0.2">
      <c r="A2" s="49"/>
      <c r="B2" s="48" t="s">
        <v>17</v>
      </c>
      <c r="C2" s="49"/>
      <c r="D2" s="49"/>
      <c r="E2" s="49"/>
    </row>
    <row r="3" spans="1:6" s="132" customFormat="1" ht="10" customHeight="1" x14ac:dyDescent="0.2">
      <c r="A3" s="49"/>
      <c r="B3" s="49"/>
      <c r="C3" s="49"/>
      <c r="D3" s="49"/>
      <c r="E3" s="49"/>
    </row>
    <row r="4" spans="1:6" ht="15.25" customHeight="1" x14ac:dyDescent="0.2">
      <c r="A4" s="133"/>
      <c r="B4" s="133"/>
      <c r="C4" s="133"/>
      <c r="D4" s="133"/>
      <c r="E4" s="133"/>
    </row>
    <row r="5" spans="1:6" ht="15.25" customHeight="1" x14ac:dyDescent="0.2">
      <c r="A5" s="133"/>
    </row>
    <row r="6" spans="1:6" ht="15.25" customHeight="1" x14ac:dyDescent="0.2">
      <c r="A6" s="133"/>
      <c r="B6" s="133"/>
      <c r="C6" s="250" t="s">
        <v>47</v>
      </c>
      <c r="D6" s="250"/>
      <c r="E6" s="250"/>
      <c r="F6" s="250"/>
    </row>
    <row r="7" spans="1:6" ht="15.25" customHeight="1" x14ac:dyDescent="0.2">
      <c r="A7" s="133"/>
      <c r="B7" s="133"/>
      <c r="C7" s="133"/>
      <c r="D7" s="133"/>
      <c r="E7" s="133"/>
    </row>
    <row r="8" spans="1:6" ht="15.25" customHeight="1" x14ac:dyDescent="0.2">
      <c r="A8" s="133"/>
      <c r="B8" s="133"/>
      <c r="C8" s="135"/>
      <c r="D8" s="135" t="s">
        <v>48</v>
      </c>
      <c r="E8" s="136" cm="1">
        <f t="array" aca="1" ref="E8" ca="1">current_date</f>
        <v>46282</v>
      </c>
    </row>
    <row r="9" spans="1:6" ht="15.25" customHeight="1" x14ac:dyDescent="0.2">
      <c r="A9" s="133"/>
      <c r="B9" s="133"/>
      <c r="C9" s="135"/>
      <c r="D9" s="135" t="s">
        <v>49</v>
      </c>
      <c r="E9" s="136">
        <f>MAX(Tracking[Date])</f>
        <v>46174</v>
      </c>
    </row>
    <row r="10" spans="1:6" ht="15.25" customHeight="1" x14ac:dyDescent="0.2">
      <c r="A10" s="133"/>
      <c r="B10" s="133"/>
      <c r="C10" s="135"/>
      <c r="D10" s="135" t="s">
        <v>50</v>
      </c>
      <c r="E10" s="137" t="str">
        <f ca="1">"(" &amp; IF(E9=0, "","" &amp; _xlfn.DAYS(E8,E9)  &amp; " days ago") &amp; ")"</f>
        <v>(108 days ago)</v>
      </c>
    </row>
    <row r="11" spans="1:6" ht="16" customHeight="1" x14ac:dyDescent="0.2">
      <c r="C11" s="135"/>
      <c r="D11" s="135" t="s">
        <v>51</v>
      </c>
      <c r="E11" s="133">
        <f>COUNT(Tracking[Date])</f>
        <v>4</v>
      </c>
    </row>
    <row r="12" spans="1:6" ht="16" customHeight="1" x14ac:dyDescent="0.2">
      <c r="C12" s="135"/>
      <c r="D12" s="135" t="s">
        <v>52</v>
      </c>
      <c r="E12" s="137" t="str" cm="1">
        <f t="array" aca="1" ref="E12" ca="1">"(" &amp; SUMPRODUCT(--(YEAR(Tracking[Date])=YEAR(current_date)))&amp;" this year" &amp; ")"</f>
        <v>(4 this year)</v>
      </c>
    </row>
    <row r="13" spans="1:6" ht="16" customHeight="1" x14ac:dyDescent="0.2">
      <c r="C13" s="135"/>
      <c r="D13" s="135" t="s">
        <v>53</v>
      </c>
      <c r="E13" s="138">
        <f>_xlfn.IFNA(INDEX(Tracking[Balance], MATCH(Calculations!E9, Tracking[Date],0)), "-")</f>
        <v>221488</v>
      </c>
    </row>
    <row r="14" spans="1:6" ht="16" customHeight="1" x14ac:dyDescent="0.2">
      <c r="D14" s="139" t="s">
        <v>54</v>
      </c>
      <c r="E14" s="137" t="str">
        <f>IF(E13&gt;=0, "of tracked income left to be allocated", "allocated not covered by income")</f>
        <v>of tracked income left to be allocated</v>
      </c>
    </row>
    <row r="17" spans="3:14" ht="16" customHeight="1" x14ac:dyDescent="0.2">
      <c r="C17" s="250" t="s">
        <v>65</v>
      </c>
      <c r="D17" s="250"/>
      <c r="E17" s="250"/>
      <c r="F17" s="250"/>
    </row>
    <row r="18" spans="3:14" ht="16" customHeight="1" x14ac:dyDescent="0.2">
      <c r="C18" s="133"/>
      <c r="D18" s="133"/>
      <c r="E18" s="133"/>
    </row>
    <row r="19" spans="3:14" ht="16" customHeight="1" x14ac:dyDescent="0.2">
      <c r="C19" s="135"/>
      <c r="D19" s="135" t="s">
        <v>66</v>
      </c>
      <c r="E19" s="134" cm="1">
        <f t="array" aca="1" ref="E19" ca="1">IF('Budget Dashboard'!$AQ$6 = "Current Year", YEAR(current_date), 'Budget Dashboard'!$AQ$6)</f>
        <v>2026</v>
      </c>
    </row>
    <row r="20" spans="3:14" ht="16" customHeight="1" x14ac:dyDescent="0.2">
      <c r="C20" s="135"/>
      <c r="D20" s="140" t="s">
        <v>67</v>
      </c>
      <c r="E20" s="79" t="str" cm="1">
        <f t="array" ref="E20">IF('Budget Dashboard'!$AQ$9="Total Year","Total Year",
IF('Budget Dashboard'!$AQ$9="Current Month",MONTH(current_date),
MONTH('Budget Dashboard'!$AQ$9)))</f>
        <v>Total Year</v>
      </c>
    </row>
    <row r="21" spans="3:14" ht="16" customHeight="1" x14ac:dyDescent="0.2">
      <c r="C21" s="135"/>
      <c r="D21" s="135" t="s">
        <v>68</v>
      </c>
      <c r="E21" s="137" t="str">
        <f>IF(selected_period="Total Year","Total Year",
TEXT(DATE(selected_year,selected_period,1),"mmmm"))</f>
        <v>Total Year</v>
      </c>
    </row>
    <row r="22" spans="3:14" ht="16" customHeight="1" x14ac:dyDescent="0.2">
      <c r="D22" s="139" t="s">
        <v>110</v>
      </c>
      <c r="E22" s="134">
        <f ca="1">IF(selected_period="Total Year", DATE(selected_year, 12, 31) - DATE(selected_year-1, 12, 31), DAY(EOMONTH(DATE(selected_year, selected_period, 1), 0)))</f>
        <v>365</v>
      </c>
    </row>
    <row r="23" spans="3:14" ht="16" customHeight="1" x14ac:dyDescent="0.2">
      <c r="D23" s="139" t="s">
        <v>111</v>
      </c>
      <c r="E23" s="134" cm="1">
        <f t="array" aca="1" ref="E23" ca="1">IF(selected_year=YEAR(current_date),
IF(selected_period="Total Year", current_date-DATE(selected_year-1, 12, 31),
IF(selected_period=MONTH(current_date), DAY(current_date),
IF(selected_period&lt;MONTH(current_date), E22, 0))),
IF(selected_year&lt;YEAR(current_date), E22, 0))</f>
        <v>260</v>
      </c>
    </row>
    <row r="24" spans="3:14" ht="16" customHeight="1" x14ac:dyDescent="0.2">
      <c r="D24" s="139" t="s">
        <v>112</v>
      </c>
      <c r="E24" s="151">
        <f ca="1">E23/E22</f>
        <v>0.71232876712328763</v>
      </c>
    </row>
    <row r="25" spans="3:14" ht="16" customHeight="1" x14ac:dyDescent="0.2">
      <c r="D25" s="139" t="s">
        <v>113</v>
      </c>
      <c r="E25" s="152">
        <f ca="1">F41-(J41+N41)</f>
        <v>221488</v>
      </c>
    </row>
    <row r="26" spans="3:14" ht="16" customHeight="1" x14ac:dyDescent="0.2">
      <c r="D26" s="139" t="s">
        <v>54</v>
      </c>
      <c r="E26" s="137" t="str">
        <f ca="1">IF(E25&gt;=0, "of tracked income left to be allocated", "allocated not covered by income")</f>
        <v>of tracked income left to be allocated</v>
      </c>
    </row>
    <row r="27" spans="3:14" ht="16" customHeight="1" x14ac:dyDescent="0.2">
      <c r="D27" s="139" t="s">
        <v>114</v>
      </c>
      <c r="E27" s="151">
        <f ca="1">IFERROR(IF(Savings_rate_calculation_type="% allocated to Savings", N41/F41, (F41-J41)/F41),"-")</f>
        <v>0.75985289274344059</v>
      </c>
    </row>
    <row r="32" spans="3:14" ht="16" customHeight="1" x14ac:dyDescent="0.2">
      <c r="D32" s="141" t="s">
        <v>91</v>
      </c>
      <c r="E32" s="142"/>
      <c r="F32" s="142"/>
      <c r="G32" s="142"/>
      <c r="H32" s="142"/>
      <c r="I32" s="142"/>
      <c r="J32" s="142"/>
      <c r="K32" s="142"/>
      <c r="L32" s="142"/>
      <c r="M32" s="142"/>
      <c r="N32" s="142"/>
    </row>
    <row r="34" spans="4:16" ht="16" customHeight="1" x14ac:dyDescent="0.2">
      <c r="D34" s="116" t="s">
        <v>6</v>
      </c>
      <c r="E34" s="116" t="s">
        <v>36</v>
      </c>
      <c r="F34" s="116" t="s">
        <v>37</v>
      </c>
      <c r="G34" s="139"/>
      <c r="H34" s="116" t="s">
        <v>10</v>
      </c>
      <c r="I34" s="116" t="s">
        <v>36</v>
      </c>
      <c r="J34" s="116" t="s">
        <v>37</v>
      </c>
      <c r="L34" s="116" t="s">
        <v>13</v>
      </c>
      <c r="M34" s="116" t="s">
        <v>36</v>
      </c>
      <c r="N34" s="116" t="s">
        <v>37</v>
      </c>
    </row>
    <row r="35" spans="4:16" ht="16" customHeight="1" x14ac:dyDescent="0.2">
      <c r="D35" s="117">
        <v>1</v>
      </c>
      <c r="E35" s="119" t="str" cm="1">
        <f t="array" aca="1" ref="E35" ca="1">IF(F35="","", INDEX('Budget Dashboard'!$J:$J, MATCH(income_header_row + Calculations!D35, 'Budget Dashboard'!$X:$X, 0)))</f>
        <v>JPMC Salary</v>
      </c>
      <c r="F35" s="122" cm="1">
        <f t="array" aca="1" ref="F35" ca="1">IF(D35&gt;COUNTA(Income[]), "",
IF(INDEX('Budget Dashboard'!$K:$K, MATCH(income_header_row + Calculations!D35, 'Budget Dashboard'!$X:$X, 0))=0, "",
INDEX('Budget Dashboard'!$K:$K, MATCH(income_header_row + Calculations!D35, 'Budget Dashboard'!$X:$X, 0))))</f>
        <v>291488</v>
      </c>
      <c r="H35" s="117">
        <v>1</v>
      </c>
      <c r="I35" s="119" t="str" cm="1">
        <f t="array" aca="1" ref="I35" ca="1">IF(J35="","", INDEX('Budget Dashboard'!$J:$J, MATCH(expenses_header_row + Calculations!H35, 'Budget Dashboard'!$X:$X, 0)))</f>
        <v>Rent</v>
      </c>
      <c r="J35" s="122" cm="1">
        <f t="array" aca="1" ref="J35" ca="1">IF(H35&gt;COUNTA(Expenses[]), "",
IF(INDEX('Budget Dashboard'!$K:$K, MATCH(expenses_header_row + Calculations!H35, 'Budget Dashboard'!$X:$X, 0))=0, "",
INDEX('Budget Dashboard'!$K:$K, MATCH(expenses_header_row + Calculations!H35, 'Budget Dashboard'!$X:$X, 0))))</f>
        <v>70000</v>
      </c>
      <c r="L35" s="117">
        <v>1</v>
      </c>
      <c r="M35" s="119" t="str" cm="1">
        <f t="array" aca="1" ref="M35" ca="1">IF(N35="","", INDEX('Budget Dashboard'!$J:$J, MATCH(savings_header_row + Calculations!L35, 'Budget Dashboard'!$X:$X, 0)))</f>
        <v/>
      </c>
      <c r="N35" s="122" t="str" cm="1">
        <f t="array" aca="1" ref="N35" ca="1">IF(L35&gt;COUNTA(Expenses[]), "",
IF(INDEX('Budget Dashboard'!$K:$K, MATCH(savings_header_row + Calculations!L35, 'Budget Dashboard'!$X:$X, 0))=0, "",
INDEX('Budget Dashboard'!$K:$K, MATCH(savings_header_row+ Calculations!L35, 'Budget Dashboard'!$X:$X, 0))))</f>
        <v/>
      </c>
    </row>
    <row r="36" spans="4:16" ht="16" customHeight="1" x14ac:dyDescent="0.2">
      <c r="D36" s="117">
        <v>2</v>
      </c>
      <c r="E36" s="119" t="str" cm="1">
        <f t="array" aca="1" ref="E36" ca="1">IF(F36="","", INDEX('Budget Dashboard'!$J:$J, MATCH(income_header_row + Calculations!D36, 'Budget Dashboard'!$X:$X, 0)))</f>
        <v/>
      </c>
      <c r="F36" s="122" t="str" cm="1">
        <f t="array" aca="1" ref="F36" ca="1">IF(D36&gt;COUNTA(Income[]), "",
IF(INDEX('Budget Dashboard'!$K:$K, MATCH(income_header_row + Calculations!D36, 'Budget Dashboard'!$X:$X, 0))=0, "",
INDEX('Budget Dashboard'!$K:$K, MATCH(income_header_row + Calculations!D36, 'Budget Dashboard'!$X:$X, 0))))</f>
        <v/>
      </c>
      <c r="H36" s="117">
        <v>2</v>
      </c>
      <c r="I36" s="119" t="str" cm="1">
        <f t="array" aca="1" ref="I36" ca="1">IF(J36="","", INDEX('Budget Dashboard'!$J:$J, MATCH(expenses_header_row + Calculations!H36, 'Budget Dashboard'!$X:$X, 0)))</f>
        <v/>
      </c>
      <c r="J36" s="122" t="str" cm="1">
        <f t="array" aca="1" ref="J36" ca="1">IF(H36&gt;COUNTA(Expenses[]), "",
IF(INDEX('Budget Dashboard'!$K:$K, MATCH(expenses_header_row + Calculations!H36, 'Budget Dashboard'!$X:$X, 0))=0, "",
INDEX('Budget Dashboard'!$K:$K, MATCH(expenses_header_row + Calculations!H36, 'Budget Dashboard'!$X:$X, 0))))</f>
        <v/>
      </c>
      <c r="L36" s="117">
        <v>2</v>
      </c>
      <c r="M36" s="119" t="str" cm="1">
        <f t="array" aca="1" ref="M36" ca="1">IF(N36="","", INDEX('Budget Dashboard'!$J:$J, MATCH(savings_header_row + Calculations!L36, 'Budget Dashboard'!$X:$X, 0)))</f>
        <v/>
      </c>
      <c r="N36" s="122" t="str" cm="1">
        <f t="array" aca="1" ref="N36" ca="1">IF(L36&gt;COUNTA(Expenses[]), "",
IF(INDEX('Budget Dashboard'!$K:$K, MATCH(savings_header_row + Calculations!L36, 'Budget Dashboard'!$X:$X, 0))=0, "",
INDEX('Budget Dashboard'!$K:$K, MATCH(savings_header_row+ Calculations!L36, 'Budget Dashboard'!$X:$X, 0))))</f>
        <v/>
      </c>
    </row>
    <row r="37" spans="4:16" ht="16" customHeight="1" x14ac:dyDescent="0.2">
      <c r="D37" s="117">
        <v>3</v>
      </c>
      <c r="E37" s="119" t="str" cm="1">
        <f t="array" aca="1" ref="E37" ca="1">IF(F37="","", INDEX('Budget Dashboard'!$J:$J, MATCH(income_header_row + Calculations!D37, 'Budget Dashboard'!$X:$X, 0)))</f>
        <v/>
      </c>
      <c r="F37" s="122" t="str" cm="1">
        <f t="array" aca="1" ref="F37" ca="1">IF(D37&gt;COUNTA(Income[]), "",
IF(INDEX('Budget Dashboard'!$K:$K, MATCH(income_header_row + Calculations!D37, 'Budget Dashboard'!$X:$X, 0))=0, "",
INDEX('Budget Dashboard'!$K:$K, MATCH(income_header_row + Calculations!D37, 'Budget Dashboard'!$X:$X, 0))))</f>
        <v/>
      </c>
      <c r="H37" s="117">
        <v>3</v>
      </c>
      <c r="I37" s="119" t="str" cm="1">
        <f t="array" aca="1" ref="I37" ca="1">IF(J37="","", INDEX('Budget Dashboard'!$J:$J, MATCH(expenses_header_row + Calculations!H37, 'Budget Dashboard'!$X:$X, 0)))</f>
        <v/>
      </c>
      <c r="J37" s="122" t="str" cm="1">
        <f t="array" aca="1" ref="J37" ca="1">IF(H37&gt;COUNTA(Expenses[]), "",
IF(INDEX('Budget Dashboard'!$K:$K, MATCH(expenses_header_row + Calculations!H37, 'Budget Dashboard'!$X:$X, 0))=0, "",
INDEX('Budget Dashboard'!$K:$K, MATCH(expenses_header_row + Calculations!H37, 'Budget Dashboard'!$X:$X, 0))))</f>
        <v/>
      </c>
      <c r="L37" s="117">
        <v>3</v>
      </c>
      <c r="M37" s="119" t="str" cm="1">
        <f t="array" aca="1" ref="M37" ca="1">IF(N37="","", INDEX('Budget Dashboard'!$J:$J, MATCH(savings_header_row + Calculations!L37, 'Budget Dashboard'!$X:$X, 0)))</f>
        <v/>
      </c>
      <c r="N37" s="122" t="str" cm="1">
        <f t="array" aca="1" ref="N37" ca="1">IF(L37&gt;COUNTA(Expenses[]), "",
IF(INDEX('Budget Dashboard'!$K:$K, MATCH(savings_header_row + Calculations!L37, 'Budget Dashboard'!$X:$X, 0))=0, "",
INDEX('Budget Dashboard'!$K:$K, MATCH(savings_header_row+ Calculations!L37, 'Budget Dashboard'!$X:$X, 0))))</f>
        <v/>
      </c>
    </row>
    <row r="38" spans="4:16" ht="16" customHeight="1" x14ac:dyDescent="0.2">
      <c r="D38" s="117">
        <v>4</v>
      </c>
      <c r="E38" s="119" t="str" cm="1">
        <f t="array" aca="1" ref="E38" ca="1">IF(F38="","", INDEX('Budget Dashboard'!$J:$J, MATCH(income_header_row + Calculations!D38, 'Budget Dashboard'!$X:$X, 0)))</f>
        <v/>
      </c>
      <c r="F38" s="122" t="str" cm="1">
        <f t="array" aca="1" ref="F38" ca="1">IF(D38&gt;COUNTA(Income[]), "",
IF(INDEX('Budget Dashboard'!$K:$K, MATCH(income_header_row + Calculations!D38, 'Budget Dashboard'!$X:$X, 0))=0, "",
INDEX('Budget Dashboard'!$K:$K, MATCH(income_header_row + Calculations!D38, 'Budget Dashboard'!$X:$X, 0))))</f>
        <v/>
      </c>
      <c r="H38" s="117">
        <v>4</v>
      </c>
      <c r="I38" s="119" t="str" cm="1">
        <f t="array" aca="1" ref="I38" ca="1">IF(J38="","", INDEX('Budget Dashboard'!$J:$J, MATCH(expenses_header_row + Calculations!H38, 'Budget Dashboard'!$X:$X, 0)))</f>
        <v/>
      </c>
      <c r="J38" s="122" t="str" cm="1">
        <f t="array" aca="1" ref="J38" ca="1">IF(H38&gt;COUNTA(Expenses[]), "",
IF(INDEX('Budget Dashboard'!$K:$K, MATCH(expenses_header_row + Calculations!H38, 'Budget Dashboard'!$X:$X, 0))=0, "",
INDEX('Budget Dashboard'!$K:$K, MATCH(expenses_header_row + Calculations!H38, 'Budget Dashboard'!$X:$X, 0))))</f>
        <v/>
      </c>
      <c r="L38" s="117">
        <v>4</v>
      </c>
      <c r="M38" s="119" t="str" cm="1">
        <f t="array" aca="1" ref="M38" ca="1">IF(N38="","", INDEX('Budget Dashboard'!$J:$J, MATCH(savings_header_row + Calculations!L38, 'Budget Dashboard'!$X:$X, 0)))</f>
        <v/>
      </c>
      <c r="N38" s="122" t="str" cm="1">
        <f t="array" aca="1" ref="N38" ca="1">IF(L38&gt;COUNTA(Expenses[]), "",
IF(INDEX('Budget Dashboard'!$K:$K, MATCH(savings_header_row + Calculations!L38, 'Budget Dashboard'!$X:$X, 0))=0, "",
INDEX('Budget Dashboard'!$K:$K, MATCH(savings_header_row+ Calculations!L38, 'Budget Dashboard'!$X:$X, 0))))</f>
        <v/>
      </c>
    </row>
    <row r="39" spans="4:16" ht="16" customHeight="1" x14ac:dyDescent="0.2">
      <c r="D39" s="117">
        <v>5</v>
      </c>
      <c r="E39" s="119" t="str" cm="1">
        <f t="array" aca="1" ref="E39" ca="1">IF(F39="","", INDEX('Budget Dashboard'!$J:$J, MATCH(income_header_row + Calculations!D39, 'Budget Dashboard'!$X:$X, 0)))</f>
        <v/>
      </c>
      <c r="F39" s="122" t="str" cm="1">
        <f t="array" aca="1" ref="F39" ca="1">IF(D39&gt;COUNTA(Income[]), "",
IF(INDEX('Budget Dashboard'!$K:$K, MATCH(income_header_row + Calculations!D39, 'Budget Dashboard'!$X:$X, 0))=0, "",
INDEX('Budget Dashboard'!$K:$K, MATCH(income_header_row + Calculations!D39, 'Budget Dashboard'!$X:$X, 0))))</f>
        <v/>
      </c>
      <c r="H39" s="117">
        <v>5</v>
      </c>
      <c r="I39" s="119" t="str" cm="1">
        <f t="array" aca="1" ref="I39" ca="1">IF(J39="","", INDEX('Budget Dashboard'!$J:$J, MATCH(expenses_header_row + Calculations!H39, 'Budget Dashboard'!$X:$X, 0)))</f>
        <v/>
      </c>
      <c r="J39" s="122" t="str" cm="1">
        <f t="array" aca="1" ref="J39" ca="1">IF(H39&gt;COUNTA(Expenses[]), "",
IF(INDEX('Budget Dashboard'!$K:$K, MATCH(expenses_header_row + Calculations!H39, 'Budget Dashboard'!$X:$X, 0))=0, "",
INDEX('Budget Dashboard'!$K:$K, MATCH(expenses_header_row + Calculations!H39, 'Budget Dashboard'!$X:$X, 0))))</f>
        <v/>
      </c>
      <c r="L39" s="117">
        <v>5</v>
      </c>
      <c r="M39" s="119" t="str" cm="1">
        <f t="array" aca="1" ref="M39" ca="1">IF(N39="","", INDEX('Budget Dashboard'!$J:$J, MATCH(savings_header_row + Calculations!L39, 'Budget Dashboard'!$X:$X, 0)))</f>
        <v/>
      </c>
      <c r="N39" s="122" t="str" cm="1">
        <f t="array" aca="1" ref="N39" ca="1">IF(L39&gt;COUNTA(Expenses[]), "",
IF(INDEX('Budget Dashboard'!$K:$K, MATCH(savings_header_row + Calculations!L39, 'Budget Dashboard'!$X:$X, 0))=0, "",
INDEX('Budget Dashboard'!$K:$K, MATCH(savings_header_row+ Calculations!L39, 'Budget Dashboard'!$X:$X, 0))))</f>
        <v/>
      </c>
    </row>
    <row r="40" spans="4:16" ht="16" customHeight="1" thickBot="1" x14ac:dyDescent="0.25">
      <c r="D40" s="118">
        <v>6</v>
      </c>
      <c r="E40" s="121" t="str">
        <f ca="1">IF(F40="","","Other")</f>
        <v/>
      </c>
      <c r="F40" s="127" t="str">
        <f ca="1">IF(F41-SUM(F35:F39)=0, "", F41-SUM(F35:F39))</f>
        <v/>
      </c>
      <c r="H40" s="118">
        <v>6</v>
      </c>
      <c r="I40" s="121" t="str">
        <f ca="1">IF(J40="","","Other")</f>
        <v/>
      </c>
      <c r="J40" s="127" t="str">
        <f ca="1">IF(J41-SUM(J35:J39)=0, "", J41-SUM(J35:J39))</f>
        <v/>
      </c>
      <c r="L40" s="118">
        <v>6</v>
      </c>
      <c r="M40" s="121" t="str">
        <f ca="1">IF(N40="","","Other")</f>
        <v/>
      </c>
      <c r="N40" s="127" t="str">
        <f ca="1">IF(N41-SUM(N35:N39)=0, "", N41-SUM(N35:N39))</f>
        <v/>
      </c>
    </row>
    <row r="41" spans="4:16" ht="16" customHeight="1" thickTop="1" x14ac:dyDescent="0.2">
      <c r="D41" s="117"/>
      <c r="E41" s="120" t="s">
        <v>9</v>
      </c>
      <c r="F41" s="123" cm="1">
        <f t="array" aca="1" ref="F41" ca="1">INDEX('Budget Dashboard'!$K:$K, MATCH(income_total_row, 'Budget Dashboard'!$X:$X, 0))</f>
        <v>291488</v>
      </c>
      <c r="H41" s="117"/>
      <c r="I41" s="120" t="s">
        <v>9</v>
      </c>
      <c r="J41" s="123" cm="1">
        <f t="array" aca="1" ref="J41" ca="1">INDEX('Budget Dashboard'!$K:$K, MATCH(expenses_total_row, 'Budget Dashboard'!$X:$X, 0))</f>
        <v>70000</v>
      </c>
      <c r="L41" s="117"/>
      <c r="M41" s="120" t="s">
        <v>9</v>
      </c>
      <c r="N41" s="123" cm="1">
        <f t="array" aca="1" ref="N41" ca="1">INDEX('Budget Dashboard'!$K:$K, MATCH(savings_total_row, 'Budget Dashboard'!$X:$X, 0))</f>
        <v>0</v>
      </c>
    </row>
    <row r="43" spans="4:16" ht="16" customHeight="1" x14ac:dyDescent="0.2">
      <c r="P43" s="143"/>
    </row>
    <row r="47" spans="4:16" ht="16" customHeight="1" x14ac:dyDescent="0.2">
      <c r="D47" s="141" t="s">
        <v>92</v>
      </c>
      <c r="E47" s="142"/>
      <c r="F47" s="142"/>
      <c r="G47" s="142"/>
      <c r="H47" s="142"/>
      <c r="I47" s="142"/>
      <c r="J47" s="142"/>
      <c r="K47" s="142"/>
      <c r="L47" s="142"/>
      <c r="M47" s="142"/>
      <c r="N47" s="142"/>
    </row>
    <row r="49" spans="4:18" ht="16" customHeight="1" x14ac:dyDescent="0.2">
      <c r="D49" s="139" t="s">
        <v>106</v>
      </c>
      <c r="E49" s="134" t="b">
        <v>1</v>
      </c>
    </row>
    <row r="50" spans="4:18" ht="16" customHeight="1" x14ac:dyDescent="0.2">
      <c r="D50" s="139" t="s">
        <v>107</v>
      </c>
      <c r="E50" s="134" t="b">
        <v>1</v>
      </c>
    </row>
    <row r="51" spans="4:18" ht="16" customHeight="1" x14ac:dyDescent="0.2">
      <c r="D51" s="139" t="s">
        <v>108</v>
      </c>
      <c r="E51" s="134" t="b">
        <v>1</v>
      </c>
    </row>
    <row r="52" spans="4:18" ht="16" customHeight="1" x14ac:dyDescent="0.2">
      <c r="D52" s="139" t="s">
        <v>109</v>
      </c>
      <c r="E52" s="134" t="b">
        <v>1</v>
      </c>
    </row>
    <row r="53" spans="4:18" ht="16" customHeight="1" x14ac:dyDescent="0.2">
      <c r="M53" s="250" t="s">
        <v>101</v>
      </c>
      <c r="N53" s="250"/>
      <c r="O53" s="250"/>
      <c r="P53" s="251" t="s">
        <v>105</v>
      </c>
      <c r="Q53" s="251"/>
      <c r="R53" s="251"/>
    </row>
    <row r="54" spans="4:18" s="120" customFormat="1" ht="16" customHeight="1" x14ac:dyDescent="0.2">
      <c r="D54" s="144" t="s">
        <v>93</v>
      </c>
      <c r="E54" s="116" t="s">
        <v>35</v>
      </c>
      <c r="F54" s="116" t="s">
        <v>94</v>
      </c>
      <c r="G54" s="116" t="s">
        <v>95</v>
      </c>
      <c r="H54" s="116" t="s">
        <v>96</v>
      </c>
      <c r="I54" s="116" t="s">
        <v>97</v>
      </c>
      <c r="J54" s="116" t="s">
        <v>98</v>
      </c>
      <c r="K54" s="116" t="s">
        <v>99</v>
      </c>
      <c r="L54" s="116" t="s">
        <v>100</v>
      </c>
      <c r="M54" s="116" t="s">
        <v>102</v>
      </c>
      <c r="N54" s="116" t="s">
        <v>103</v>
      </c>
      <c r="O54" s="116" t="s">
        <v>104</v>
      </c>
      <c r="P54" s="116" t="s">
        <v>102</v>
      </c>
      <c r="Q54" s="116" t="s">
        <v>103</v>
      </c>
      <c r="R54" s="116" t="s">
        <v>104</v>
      </c>
    </row>
    <row r="55" spans="4:18" ht="16" customHeight="1" x14ac:dyDescent="0.2">
      <c r="D55" s="252">
        <f ca="1">DATE(selected_year,1,1)</f>
        <v>46023</v>
      </c>
      <c r="E55" s="119" t="s">
        <v>6</v>
      </c>
      <c r="F55" s="117">
        <f ca="1">MONTH(D55)</f>
        <v>1</v>
      </c>
      <c r="G55" s="117">
        <f>IF(selected_period="Total Year", 1, IF(selected_period=cc_month_number, 1, 0))</f>
        <v>1</v>
      </c>
      <c r="H55" s="117">
        <f>1*$E$49</f>
        <v>1</v>
      </c>
      <c r="I55" s="117">
        <f>1*$E$52</f>
        <v>1</v>
      </c>
      <c r="J55" s="150" cm="1">
        <f t="array" aca="1" ref="J55" ca="1">SUM( Tracking[Amount] * (Tracking[Type]=cc_type) * (YEAR(Tracking[Effective Date])=selected_year) * (MONTH(Tracking[Effective Date])=cc_month_number))</f>
        <v>0</v>
      </c>
      <c r="K55" s="150" cm="1">
        <f t="array" aca="1" ref="K55" ca="1">INDEX('Budget Planning'!$E:$FA, income_total_row, MATCH(DATE(selected_year, cc_month_number, 1), 'Budget Planning'!$E$10:$FA$10, 0) )</f>
        <v>0</v>
      </c>
      <c r="L55" s="150">
        <f ca="1">cc_budget-cc_tracked</f>
        <v>0</v>
      </c>
      <c r="M55" s="130">
        <f ca="1">cc_in_Focus * cc_show_type * MIN(cc_tracked, cc_budget)</f>
        <v>0</v>
      </c>
      <c r="N55" s="130">
        <f ca="1">cc_in_Focus * cc_show_type * cc_show_remaining_rudget * IF(cc_delta&gt;0, cc_delta, 0)</f>
        <v>0</v>
      </c>
      <c r="O55" s="130">
        <f ca="1">cc_in_Focus * cc_show_type * IF(cc_delta&lt;0, ABS(cc_delta), 0)</f>
        <v>0</v>
      </c>
      <c r="P55" s="130">
        <f ca="1">NOT(cc_in_Focus) * cc_show_type * MIN(cc_tracked, cc_budget)</f>
        <v>0</v>
      </c>
      <c r="Q55" s="130">
        <f ca="1">NOT(cc_in_Focus) * cc_show_type * cc_show_remaining_rudget * IF(cc_delta&gt;0, cc_delta, 0)</f>
        <v>0</v>
      </c>
      <c r="R55" s="130">
        <f ca="1">NOT(cc_in_Focus) * cc_show_type * IF(cc_delta&lt;0, ABS(cc_delta), 0)</f>
        <v>0</v>
      </c>
    </row>
    <row r="56" spans="4:18" ht="16" customHeight="1" x14ac:dyDescent="0.2">
      <c r="D56" s="252"/>
      <c r="E56" s="119" t="s">
        <v>10</v>
      </c>
      <c r="F56" s="117">
        <f ca="1">MONTH(D55)</f>
        <v>1</v>
      </c>
      <c r="G56" s="117">
        <f>IF(selected_period="Total Year", 1, IF(selected_period=cc_month_number, 1, 0))</f>
        <v>1</v>
      </c>
      <c r="H56" s="117">
        <f>1*$E$50</f>
        <v>1</v>
      </c>
      <c r="I56" s="117">
        <f t="shared" ref="I56:I57" si="0">1*$E$52</f>
        <v>1</v>
      </c>
      <c r="J56" s="150" cm="1">
        <f t="array" aca="1" ref="J56" ca="1">SUM( Tracking[Amount] * (Tracking[Type]=cc_type) * (YEAR(Tracking[Effective Date])=selected_year) * (MONTH(Tracking[Effective Date])=cc_month_number))</f>
        <v>0</v>
      </c>
      <c r="K56" s="150" cm="1">
        <f t="array" aca="1" ref="K56" ca="1">INDEX('Budget Planning'!$E:$FA, expenses_total_row, MATCH(DATE(selected_year, cc_month_number, 1), 'Budget Planning'!$E$10:$FA$10, 0) )</f>
        <v>0</v>
      </c>
      <c r="L56" s="150">
        <f ca="1">cc_budget-cc_tracked</f>
        <v>0</v>
      </c>
      <c r="M56" s="130">
        <f ca="1">cc_in_Focus * cc_show_type * MIN(cc_tracked, cc_budget)</f>
        <v>0</v>
      </c>
      <c r="N56" s="130">
        <f ca="1">cc_in_Focus * cc_show_type * cc_show_remaining_rudget * IF(cc_delta&gt;0, cc_delta, 0)</f>
        <v>0</v>
      </c>
      <c r="O56" s="130">
        <f ca="1">cc_in_Focus * cc_show_type * IF(cc_delta&lt;0, ABS(cc_delta), 0)</f>
        <v>0</v>
      </c>
      <c r="P56" s="130">
        <f ca="1">NOT(cc_in_Focus) * cc_show_type * MIN(cc_tracked, cc_budget)</f>
        <v>0</v>
      </c>
      <c r="Q56" s="130">
        <f ca="1">NOT(cc_in_Focus) * cc_show_type * cc_show_remaining_rudget * IF(cc_delta&gt;0, cc_delta, 0)</f>
        <v>0</v>
      </c>
      <c r="R56" s="130">
        <f ca="1">NOT(cc_in_Focus) * cc_show_type * IF(cc_delta&lt;0, ABS(cc_delta), 0)</f>
        <v>0</v>
      </c>
    </row>
    <row r="57" spans="4:18" ht="16" customHeight="1" x14ac:dyDescent="0.2">
      <c r="D57" s="252"/>
      <c r="E57" s="119" t="s">
        <v>13</v>
      </c>
      <c r="F57" s="117">
        <f ca="1">MONTH(D55)</f>
        <v>1</v>
      </c>
      <c r="G57" s="117">
        <f>IF(selected_period="Total Year", 1, IF(selected_period=cc_month_number, 1, 0))</f>
        <v>1</v>
      </c>
      <c r="H57" s="117">
        <f>1*$E$51</f>
        <v>1</v>
      </c>
      <c r="I57" s="117">
        <f t="shared" si="0"/>
        <v>1</v>
      </c>
      <c r="J57" s="150" cm="1">
        <f t="array" aca="1" ref="J57" ca="1">SUM( Tracking[Amount] * (Tracking[Type]=cc_type) * (YEAR(Tracking[Effective Date])=selected_year) * (MONTH(Tracking[Effective Date])=cc_month_number))</f>
        <v>0</v>
      </c>
      <c r="K57" s="150" cm="1">
        <f t="array" aca="1" ref="K57" ca="1">INDEX('Budget Planning'!$E:$FA, savings_total_row, MATCH(DATE(selected_year, cc_month_number, 1), 'Budget Planning'!$E$10:$FA$10, 0) )</f>
        <v>0</v>
      </c>
      <c r="L57" s="150">
        <f ca="1">cc_budget-cc_tracked</f>
        <v>0</v>
      </c>
      <c r="M57" s="130">
        <f ca="1">cc_in_Focus * cc_show_type * MIN(cc_tracked, cc_budget)</f>
        <v>0</v>
      </c>
      <c r="N57" s="130">
        <f ca="1">cc_in_Focus * cc_show_type * cc_show_remaining_rudget * IF(cc_delta&gt;0, cc_delta, 0)</f>
        <v>0</v>
      </c>
      <c r="O57" s="130">
        <f ca="1">cc_in_Focus * cc_show_type * IF(cc_delta&lt;0, ABS(cc_delta), 0)</f>
        <v>0</v>
      </c>
      <c r="P57" s="130">
        <f ca="1">NOT(cc_in_Focus) * cc_show_type * MIN(cc_tracked, cc_budget)</f>
        <v>0</v>
      </c>
      <c r="Q57" s="130">
        <f ca="1">NOT(cc_in_Focus) * cc_show_type * cc_show_remaining_rudget * IF(cc_delta&gt;0, cc_delta, 0)</f>
        <v>0</v>
      </c>
      <c r="R57" s="130">
        <f ca="1">NOT(cc_in_Focus) * cc_show_type * IF(cc_delta&lt;0, ABS(cc_delta), 0)</f>
        <v>0</v>
      </c>
    </row>
    <row r="58" spans="4:18" ht="16" customHeight="1" x14ac:dyDescent="0.2">
      <c r="D58" s="253"/>
      <c r="E58" s="131"/>
      <c r="F58" s="131"/>
      <c r="G58" s="131"/>
      <c r="H58" s="131"/>
      <c r="I58" s="131"/>
      <c r="J58" s="131"/>
      <c r="K58" s="131"/>
      <c r="L58" s="131"/>
      <c r="M58" s="145"/>
      <c r="N58" s="145"/>
      <c r="O58" s="145"/>
      <c r="P58" s="145"/>
      <c r="Q58" s="145"/>
      <c r="R58" s="145"/>
    </row>
    <row r="59" spans="4:18" ht="16" customHeight="1" x14ac:dyDescent="0.2">
      <c r="D59" s="254">
        <f ca="1">DATE(selected_year,2,1)</f>
        <v>46054</v>
      </c>
      <c r="E59" s="146" t="s">
        <v>6</v>
      </c>
      <c r="F59" s="117">
        <f t="shared" ref="F59" ca="1" si="1">MONTH(D59)</f>
        <v>2</v>
      </c>
      <c r="G59" s="117">
        <f>IF(selected_period="Total Year", 1, IF(selected_period=cc_month_number, 1, 0))</f>
        <v>1</v>
      </c>
      <c r="H59" s="117">
        <f t="shared" ref="H59" si="2">1*$E$49</f>
        <v>1</v>
      </c>
      <c r="I59" s="117">
        <f t="shared" ref="I59:I101" si="3">1*$E$52</f>
        <v>1</v>
      </c>
      <c r="J59" s="150" cm="1">
        <f t="array" aca="1" ref="J59" ca="1">SUM( Tracking[Amount] * (Tracking[Type]=cc_type) * (YEAR(Tracking[Effective Date])=selected_year) * (MONTH(Tracking[Effective Date])=cc_month_number))</f>
        <v>0</v>
      </c>
      <c r="K59" s="150" cm="1">
        <f t="array" aca="1" ref="K59" ca="1">INDEX('Budget Planning'!$E:$FA, income_total_row, MATCH(DATE(selected_year, cc_month_number, 1), 'Budget Planning'!$E$10:$FA$10, 0) )</f>
        <v>0</v>
      </c>
      <c r="L59" s="150">
        <f ca="1">cc_budget-cc_tracked</f>
        <v>0</v>
      </c>
      <c r="M59" s="130">
        <f ca="1">cc_in_Focus * cc_show_type * MIN(cc_tracked, cc_budget)</f>
        <v>0</v>
      </c>
      <c r="N59" s="130">
        <f ca="1">cc_in_Focus * cc_show_type * cc_show_remaining_rudget * IF(cc_delta&gt;0, cc_delta, 0)</f>
        <v>0</v>
      </c>
      <c r="O59" s="130">
        <f ca="1">cc_in_Focus * cc_show_type * IF(cc_delta&lt;0, ABS(cc_delta), 0)</f>
        <v>0</v>
      </c>
      <c r="P59" s="130">
        <f ca="1">NOT(cc_in_Focus) * cc_show_type * MIN(cc_tracked, cc_budget)</f>
        <v>0</v>
      </c>
      <c r="Q59" s="130">
        <f ca="1">NOT(cc_in_Focus) * cc_show_type * cc_show_remaining_rudget * IF(cc_delta&gt;0, cc_delta, 0)</f>
        <v>0</v>
      </c>
      <c r="R59" s="130">
        <f ca="1">NOT(cc_in_Focus) * cc_show_type * IF(cc_delta&lt;0, ABS(cc_delta), 0)</f>
        <v>0</v>
      </c>
    </row>
    <row r="60" spans="4:18" ht="16" customHeight="1" x14ac:dyDescent="0.2">
      <c r="D60" s="252"/>
      <c r="E60" s="119" t="s">
        <v>10</v>
      </c>
      <c r="F60" s="117">
        <f t="shared" ref="F60" ca="1" si="4">MONTH(D59)</f>
        <v>2</v>
      </c>
      <c r="G60" s="117">
        <f>IF(selected_period="Total Year", 1, IF(selected_period=cc_month_number, 1, 0))</f>
        <v>1</v>
      </c>
      <c r="H60" s="117">
        <f t="shared" ref="H60" si="5">1*$E$50</f>
        <v>1</v>
      </c>
      <c r="I60" s="117">
        <f t="shared" si="3"/>
        <v>1</v>
      </c>
      <c r="J60" s="150" cm="1">
        <f t="array" aca="1" ref="J60" ca="1">SUM( Tracking[Amount] * (Tracking[Type]=cc_type) * (YEAR(Tracking[Effective Date])=selected_year) * (MONTH(Tracking[Effective Date])=cc_month_number))</f>
        <v>0</v>
      </c>
      <c r="K60" s="150" cm="1">
        <f t="array" aca="1" ref="K60" ca="1">INDEX('Budget Planning'!$E:$FA, expenses_total_row, MATCH(DATE(selected_year, cc_month_number, 1), 'Budget Planning'!$E$10:$FA$10, 0) )</f>
        <v>0</v>
      </c>
      <c r="L60" s="150">
        <f ca="1">cc_budget-cc_tracked</f>
        <v>0</v>
      </c>
      <c r="M60" s="130">
        <f ca="1">cc_in_Focus * cc_show_type * MIN(cc_tracked, cc_budget)</f>
        <v>0</v>
      </c>
      <c r="N60" s="130">
        <f ca="1">cc_in_Focus * cc_show_type * cc_show_remaining_rudget * IF(cc_delta&gt;0, cc_delta, 0)</f>
        <v>0</v>
      </c>
      <c r="O60" s="130">
        <f ca="1">cc_in_Focus * cc_show_type * IF(cc_delta&lt;0, ABS(cc_delta), 0)</f>
        <v>0</v>
      </c>
      <c r="P60" s="130">
        <f ca="1">NOT(cc_in_Focus) * cc_show_type * MIN(cc_tracked, cc_budget)</f>
        <v>0</v>
      </c>
      <c r="Q60" s="130">
        <f ca="1">NOT(cc_in_Focus) * cc_show_type * cc_show_remaining_rudget * IF(cc_delta&gt;0, cc_delta, 0)</f>
        <v>0</v>
      </c>
      <c r="R60" s="130">
        <f ca="1">NOT(cc_in_Focus) * cc_show_type * IF(cc_delta&lt;0, ABS(cc_delta), 0)</f>
        <v>0</v>
      </c>
    </row>
    <row r="61" spans="4:18" ht="16" customHeight="1" x14ac:dyDescent="0.2">
      <c r="D61" s="252"/>
      <c r="E61" s="119" t="s">
        <v>13</v>
      </c>
      <c r="F61" s="117">
        <f t="shared" ref="F61" ca="1" si="6">MONTH(D59)</f>
        <v>2</v>
      </c>
      <c r="G61" s="117">
        <f>IF(selected_period="Total Year", 1, IF(selected_period=cc_month_number, 1, 0))</f>
        <v>1</v>
      </c>
      <c r="H61" s="117">
        <f t="shared" ref="H61" si="7">1*$E$51</f>
        <v>1</v>
      </c>
      <c r="I61" s="117">
        <f t="shared" si="3"/>
        <v>1</v>
      </c>
      <c r="J61" s="150" cm="1">
        <f t="array" aca="1" ref="J61" ca="1">SUM( Tracking[Amount] * (Tracking[Type]=cc_type) * (YEAR(Tracking[Effective Date])=selected_year) * (MONTH(Tracking[Effective Date])=cc_month_number))</f>
        <v>0</v>
      </c>
      <c r="K61" s="150" cm="1">
        <f t="array" aca="1" ref="K61" ca="1">INDEX('Budget Planning'!$E:$FA, savings_total_row, MATCH(DATE(selected_year, cc_month_number, 1), 'Budget Planning'!$E$10:$FA$10, 0) )</f>
        <v>0</v>
      </c>
      <c r="L61" s="150">
        <f ca="1">cc_budget-cc_tracked</f>
        <v>0</v>
      </c>
      <c r="M61" s="130">
        <f ca="1">cc_in_Focus * cc_show_type * MIN(cc_tracked, cc_budget)</f>
        <v>0</v>
      </c>
      <c r="N61" s="130">
        <f ca="1">cc_in_Focus * cc_show_type * cc_show_remaining_rudget * IF(cc_delta&gt;0, cc_delta, 0)</f>
        <v>0</v>
      </c>
      <c r="O61" s="130">
        <f ca="1">cc_in_Focus * cc_show_type * IF(cc_delta&lt;0, ABS(cc_delta), 0)</f>
        <v>0</v>
      </c>
      <c r="P61" s="130">
        <f ca="1">NOT(cc_in_Focus) * cc_show_type * MIN(cc_tracked, cc_budget)</f>
        <v>0</v>
      </c>
      <c r="Q61" s="130">
        <f ca="1">NOT(cc_in_Focus) * cc_show_type * cc_show_remaining_rudget * IF(cc_delta&gt;0, cc_delta, 0)</f>
        <v>0</v>
      </c>
      <c r="R61" s="130">
        <f ca="1">NOT(cc_in_Focus) * cc_show_type * IF(cc_delta&lt;0, ABS(cc_delta), 0)</f>
        <v>0</v>
      </c>
    </row>
    <row r="62" spans="4:18" ht="16" customHeight="1" x14ac:dyDescent="0.2">
      <c r="D62" s="253"/>
      <c r="E62" s="131"/>
      <c r="F62" s="131"/>
      <c r="G62" s="131"/>
      <c r="H62" s="131"/>
      <c r="I62" s="131"/>
      <c r="J62" s="131"/>
      <c r="K62" s="131"/>
      <c r="L62" s="131"/>
      <c r="M62" s="145"/>
      <c r="N62" s="145"/>
      <c r="O62" s="145"/>
      <c r="P62" s="145"/>
      <c r="Q62" s="145"/>
      <c r="R62" s="145"/>
    </row>
    <row r="63" spans="4:18" ht="16" customHeight="1" x14ac:dyDescent="0.2">
      <c r="D63" s="254">
        <f ca="1">DATE(selected_year,3,1)</f>
        <v>46082</v>
      </c>
      <c r="E63" s="146" t="s">
        <v>6</v>
      </c>
      <c r="F63" s="117">
        <f t="shared" ref="F63" ca="1" si="8">MONTH(D63)</f>
        <v>3</v>
      </c>
      <c r="G63" s="117">
        <f>IF(selected_period="Total Year", 1, IF(selected_period=cc_month_number, 1, 0))</f>
        <v>1</v>
      </c>
      <c r="H63" s="117">
        <f t="shared" ref="H63" si="9">1*$E$49</f>
        <v>1</v>
      </c>
      <c r="I63" s="117">
        <f t="shared" ref="I63" si="10">1*$E$52</f>
        <v>1</v>
      </c>
      <c r="J63" s="150" cm="1">
        <f t="array" aca="1" ref="J63" ca="1">SUM( Tracking[Amount] * (Tracking[Type]=cc_type) * (YEAR(Tracking[Effective Date])=selected_year) * (MONTH(Tracking[Effective Date])=cc_month_number))</f>
        <v>0</v>
      </c>
      <c r="K63" s="150" cm="1">
        <f t="array" aca="1" ref="K63" ca="1">INDEX('Budget Planning'!$E:$FA, income_total_row, MATCH(DATE(selected_year, cc_month_number, 1), 'Budget Planning'!$E$10:$FA$10, 0) )</f>
        <v>0</v>
      </c>
      <c r="L63" s="150">
        <f ca="1">cc_budget-cc_tracked</f>
        <v>0</v>
      </c>
      <c r="M63" s="130">
        <f ca="1">cc_in_Focus * cc_show_type * MIN(cc_tracked, cc_budget)</f>
        <v>0</v>
      </c>
      <c r="N63" s="130">
        <f ca="1">cc_in_Focus * cc_show_type * cc_show_remaining_rudget * IF(cc_delta&gt;0, cc_delta, 0)</f>
        <v>0</v>
      </c>
      <c r="O63" s="130">
        <f ca="1">cc_in_Focus * cc_show_type * IF(cc_delta&lt;0, ABS(cc_delta), 0)</f>
        <v>0</v>
      </c>
      <c r="P63" s="130">
        <f ca="1">NOT(cc_in_Focus) * cc_show_type * MIN(cc_tracked, cc_budget)</f>
        <v>0</v>
      </c>
      <c r="Q63" s="130">
        <f ca="1">NOT(cc_in_Focus) * cc_show_type * cc_show_remaining_rudget * IF(cc_delta&gt;0, cc_delta, 0)</f>
        <v>0</v>
      </c>
      <c r="R63" s="130">
        <f ca="1">NOT(cc_in_Focus) * cc_show_type * IF(cc_delta&lt;0, ABS(cc_delta), 0)</f>
        <v>0</v>
      </c>
    </row>
    <row r="64" spans="4:18" ht="16" customHeight="1" x14ac:dyDescent="0.2">
      <c r="D64" s="252"/>
      <c r="E64" s="119" t="s">
        <v>10</v>
      </c>
      <c r="F64" s="117">
        <f t="shared" ref="F64" ca="1" si="11">MONTH(D63)</f>
        <v>3</v>
      </c>
      <c r="G64" s="117">
        <f>IF(selected_period="Total Year", 1, IF(selected_period=cc_month_number, 1, 0))</f>
        <v>1</v>
      </c>
      <c r="H64" s="117">
        <f t="shared" ref="H64" si="12">1*$E$50</f>
        <v>1</v>
      </c>
      <c r="I64" s="117">
        <f t="shared" si="3"/>
        <v>1</v>
      </c>
      <c r="J64" s="150" cm="1">
        <f t="array" aca="1" ref="J64" ca="1">SUM( Tracking[Amount] * (Tracking[Type]=cc_type) * (YEAR(Tracking[Effective Date])=selected_year) * (MONTH(Tracking[Effective Date])=cc_month_number))</f>
        <v>0</v>
      </c>
      <c r="K64" s="150" cm="1">
        <f t="array" aca="1" ref="K64" ca="1">INDEX('Budget Planning'!$E:$FA, expenses_total_row, MATCH(DATE(selected_year, cc_month_number, 1), 'Budget Planning'!$E$10:$FA$10, 0) )</f>
        <v>0</v>
      </c>
      <c r="L64" s="150">
        <f ca="1">cc_budget-cc_tracked</f>
        <v>0</v>
      </c>
      <c r="M64" s="130">
        <f ca="1">cc_in_Focus * cc_show_type * MIN(cc_tracked, cc_budget)</f>
        <v>0</v>
      </c>
      <c r="N64" s="130">
        <f ca="1">cc_in_Focus * cc_show_type * cc_show_remaining_rudget * IF(cc_delta&gt;0, cc_delta, 0)</f>
        <v>0</v>
      </c>
      <c r="O64" s="130">
        <f ca="1">cc_in_Focus * cc_show_type * IF(cc_delta&lt;0, ABS(cc_delta), 0)</f>
        <v>0</v>
      </c>
      <c r="P64" s="130">
        <f ca="1">NOT(cc_in_Focus) * cc_show_type * MIN(cc_tracked, cc_budget)</f>
        <v>0</v>
      </c>
      <c r="Q64" s="130">
        <f ca="1">NOT(cc_in_Focus) * cc_show_type * cc_show_remaining_rudget * IF(cc_delta&gt;0, cc_delta, 0)</f>
        <v>0</v>
      </c>
      <c r="R64" s="130">
        <f ca="1">NOT(cc_in_Focus) * cc_show_type * IF(cc_delta&lt;0, ABS(cc_delta), 0)</f>
        <v>0</v>
      </c>
    </row>
    <row r="65" spans="4:18" ht="16" customHeight="1" x14ac:dyDescent="0.2">
      <c r="D65" s="252"/>
      <c r="E65" s="119" t="s">
        <v>13</v>
      </c>
      <c r="F65" s="117">
        <f t="shared" ref="F65" ca="1" si="13">MONTH(D63)</f>
        <v>3</v>
      </c>
      <c r="G65" s="117">
        <f>IF(selected_period="Total Year", 1, IF(selected_period=cc_month_number, 1, 0))</f>
        <v>1</v>
      </c>
      <c r="H65" s="117">
        <f t="shared" ref="H65" si="14">1*$E$51</f>
        <v>1</v>
      </c>
      <c r="I65" s="117">
        <f t="shared" si="3"/>
        <v>1</v>
      </c>
      <c r="J65" s="150" cm="1">
        <f t="array" aca="1" ref="J65" ca="1">SUM( Tracking[Amount] * (Tracking[Type]=cc_type) * (YEAR(Tracking[Effective Date])=selected_year) * (MONTH(Tracking[Effective Date])=cc_month_number))</f>
        <v>0</v>
      </c>
      <c r="K65" s="150" cm="1">
        <f t="array" aca="1" ref="K65" ca="1">INDEX('Budget Planning'!$E:$FA, savings_total_row, MATCH(DATE(selected_year, cc_month_number, 1), 'Budget Planning'!$E$10:$FA$10, 0) )</f>
        <v>0</v>
      </c>
      <c r="L65" s="150">
        <f ca="1">cc_budget-cc_tracked</f>
        <v>0</v>
      </c>
      <c r="M65" s="130">
        <f ca="1">cc_in_Focus * cc_show_type * MIN(cc_tracked, cc_budget)</f>
        <v>0</v>
      </c>
      <c r="N65" s="130">
        <f ca="1">cc_in_Focus * cc_show_type * cc_show_remaining_rudget * IF(cc_delta&gt;0, cc_delta, 0)</f>
        <v>0</v>
      </c>
      <c r="O65" s="130">
        <f ca="1">cc_in_Focus * cc_show_type * IF(cc_delta&lt;0, ABS(cc_delta), 0)</f>
        <v>0</v>
      </c>
      <c r="P65" s="130">
        <f ca="1">NOT(cc_in_Focus) * cc_show_type * MIN(cc_tracked, cc_budget)</f>
        <v>0</v>
      </c>
      <c r="Q65" s="130">
        <f ca="1">NOT(cc_in_Focus) * cc_show_type * cc_show_remaining_rudget * IF(cc_delta&gt;0, cc_delta, 0)</f>
        <v>0</v>
      </c>
      <c r="R65" s="130">
        <f ca="1">NOT(cc_in_Focus) * cc_show_type * IF(cc_delta&lt;0, ABS(cc_delta), 0)</f>
        <v>0</v>
      </c>
    </row>
    <row r="66" spans="4:18" ht="16" customHeight="1" x14ac:dyDescent="0.2">
      <c r="D66" s="253"/>
      <c r="E66" s="131"/>
      <c r="F66" s="131"/>
      <c r="G66" s="131"/>
      <c r="H66" s="131"/>
      <c r="I66" s="131"/>
      <c r="J66" s="131"/>
      <c r="K66" s="131"/>
      <c r="L66" s="131"/>
      <c r="M66" s="145"/>
      <c r="N66" s="145"/>
      <c r="O66" s="145"/>
      <c r="P66" s="145"/>
      <c r="Q66" s="145"/>
      <c r="R66" s="145"/>
    </row>
    <row r="67" spans="4:18" ht="16" customHeight="1" x14ac:dyDescent="0.2">
      <c r="D67" s="254">
        <f ca="1">DATE(selected_year,4,1)</f>
        <v>46113</v>
      </c>
      <c r="E67" s="146" t="s">
        <v>6</v>
      </c>
      <c r="F67" s="117">
        <f t="shared" ref="F67" ca="1" si="15">MONTH(D67)</f>
        <v>4</v>
      </c>
      <c r="G67" s="117">
        <f>IF(selected_period="Total Year", 1, IF(selected_period=cc_month_number, 1, 0))</f>
        <v>1</v>
      </c>
      <c r="H67" s="117">
        <f t="shared" ref="H67" si="16">1*$E$49</f>
        <v>1</v>
      </c>
      <c r="I67" s="117">
        <f t="shared" ref="I67" si="17">1*$E$52</f>
        <v>1</v>
      </c>
      <c r="J67" s="150" cm="1">
        <f t="array" aca="1" ref="J67" ca="1">SUM( Tracking[Amount] * (Tracking[Type]=cc_type) * (YEAR(Tracking[Effective Date])=selected_year) * (MONTH(Tracking[Effective Date])=cc_month_number))</f>
        <v>0</v>
      </c>
      <c r="K67" s="150" cm="1">
        <f t="array" aca="1" ref="K67" ca="1">INDEX('Budget Planning'!$E:$FA, income_total_row, MATCH(DATE(selected_year, cc_month_number, 1), 'Budget Planning'!$E$10:$FA$10, 0) )</f>
        <v>0</v>
      </c>
      <c r="L67" s="150">
        <f ca="1">cc_budget-cc_tracked</f>
        <v>0</v>
      </c>
      <c r="M67" s="130">
        <f ca="1">cc_in_Focus * cc_show_type * MIN(cc_tracked, cc_budget)</f>
        <v>0</v>
      </c>
      <c r="N67" s="130">
        <f ca="1">cc_in_Focus * cc_show_type * cc_show_remaining_rudget * IF(cc_delta&gt;0, cc_delta, 0)</f>
        <v>0</v>
      </c>
      <c r="O67" s="130">
        <f ca="1">cc_in_Focus * cc_show_type * IF(cc_delta&lt;0, ABS(cc_delta), 0)</f>
        <v>0</v>
      </c>
      <c r="P67" s="130">
        <f ca="1">NOT(cc_in_Focus) * cc_show_type * MIN(cc_tracked, cc_budget)</f>
        <v>0</v>
      </c>
      <c r="Q67" s="130">
        <f ca="1">NOT(cc_in_Focus) * cc_show_type * cc_show_remaining_rudget * IF(cc_delta&gt;0, cc_delta, 0)</f>
        <v>0</v>
      </c>
      <c r="R67" s="130">
        <f ca="1">NOT(cc_in_Focus) * cc_show_type * IF(cc_delta&lt;0, ABS(cc_delta), 0)</f>
        <v>0</v>
      </c>
    </row>
    <row r="68" spans="4:18" ht="16" customHeight="1" x14ac:dyDescent="0.2">
      <c r="D68" s="252"/>
      <c r="E68" s="119" t="s">
        <v>10</v>
      </c>
      <c r="F68" s="117">
        <f t="shared" ref="F68" ca="1" si="18">MONTH(D67)</f>
        <v>4</v>
      </c>
      <c r="G68" s="117">
        <f>IF(selected_period="Total Year", 1, IF(selected_period=cc_month_number, 1, 0))</f>
        <v>1</v>
      </c>
      <c r="H68" s="117">
        <f t="shared" ref="H68" si="19">1*$E$50</f>
        <v>1</v>
      </c>
      <c r="I68" s="117">
        <f t="shared" si="3"/>
        <v>1</v>
      </c>
      <c r="J68" s="150" cm="1">
        <f t="array" aca="1" ref="J68" ca="1">SUM( Tracking[Amount] * (Tracking[Type]=cc_type) * (YEAR(Tracking[Effective Date])=selected_year) * (MONTH(Tracking[Effective Date])=cc_month_number))</f>
        <v>0</v>
      </c>
      <c r="K68" s="150" cm="1">
        <f t="array" aca="1" ref="K68" ca="1">INDEX('Budget Planning'!$E:$FA, expenses_total_row, MATCH(DATE(selected_year, cc_month_number, 1), 'Budget Planning'!$E$10:$FA$10, 0) )</f>
        <v>0</v>
      </c>
      <c r="L68" s="150">
        <f ca="1">cc_budget-cc_tracked</f>
        <v>0</v>
      </c>
      <c r="M68" s="130">
        <f ca="1">cc_in_Focus * cc_show_type * MIN(cc_tracked, cc_budget)</f>
        <v>0</v>
      </c>
      <c r="N68" s="130">
        <f ca="1">cc_in_Focus * cc_show_type * cc_show_remaining_rudget * IF(cc_delta&gt;0, cc_delta, 0)</f>
        <v>0</v>
      </c>
      <c r="O68" s="130">
        <f ca="1">cc_in_Focus * cc_show_type * IF(cc_delta&lt;0, ABS(cc_delta), 0)</f>
        <v>0</v>
      </c>
      <c r="P68" s="130">
        <f ca="1">NOT(cc_in_Focus) * cc_show_type * MIN(cc_tracked, cc_budget)</f>
        <v>0</v>
      </c>
      <c r="Q68" s="130">
        <f ca="1">NOT(cc_in_Focus) * cc_show_type * cc_show_remaining_rudget * IF(cc_delta&gt;0, cc_delta, 0)</f>
        <v>0</v>
      </c>
      <c r="R68" s="130">
        <f ca="1">NOT(cc_in_Focus) * cc_show_type * IF(cc_delta&lt;0, ABS(cc_delta), 0)</f>
        <v>0</v>
      </c>
    </row>
    <row r="69" spans="4:18" ht="16" customHeight="1" x14ac:dyDescent="0.2">
      <c r="D69" s="252"/>
      <c r="E69" s="119" t="s">
        <v>13</v>
      </c>
      <c r="F69" s="117">
        <f t="shared" ref="F69" ca="1" si="20">MONTH(D67)</f>
        <v>4</v>
      </c>
      <c r="G69" s="117">
        <f>IF(selected_period="Total Year", 1, IF(selected_period=cc_month_number, 1, 0))</f>
        <v>1</v>
      </c>
      <c r="H69" s="117">
        <f t="shared" ref="H69" si="21">1*$E$51</f>
        <v>1</v>
      </c>
      <c r="I69" s="117">
        <f t="shared" si="3"/>
        <v>1</v>
      </c>
      <c r="J69" s="150" cm="1">
        <f t="array" aca="1" ref="J69" ca="1">SUM( Tracking[Amount] * (Tracking[Type]=cc_type) * (YEAR(Tracking[Effective Date])=selected_year) * (MONTH(Tracking[Effective Date])=cc_month_number))</f>
        <v>0</v>
      </c>
      <c r="K69" s="150" cm="1">
        <f t="array" aca="1" ref="K69" ca="1">INDEX('Budget Planning'!$E:$FA, savings_total_row, MATCH(DATE(selected_year, cc_month_number, 1), 'Budget Planning'!$E$10:$FA$10, 0) )</f>
        <v>0</v>
      </c>
      <c r="L69" s="150">
        <f ca="1">cc_budget-cc_tracked</f>
        <v>0</v>
      </c>
      <c r="M69" s="130">
        <f ca="1">cc_in_Focus * cc_show_type * MIN(cc_tracked, cc_budget)</f>
        <v>0</v>
      </c>
      <c r="N69" s="130">
        <f ca="1">cc_in_Focus * cc_show_type * cc_show_remaining_rudget * IF(cc_delta&gt;0, cc_delta, 0)</f>
        <v>0</v>
      </c>
      <c r="O69" s="130">
        <f ca="1">cc_in_Focus * cc_show_type * IF(cc_delta&lt;0, ABS(cc_delta), 0)</f>
        <v>0</v>
      </c>
      <c r="P69" s="130">
        <f ca="1">NOT(cc_in_Focus) * cc_show_type * MIN(cc_tracked, cc_budget)</f>
        <v>0</v>
      </c>
      <c r="Q69" s="130">
        <f ca="1">NOT(cc_in_Focus) * cc_show_type * cc_show_remaining_rudget * IF(cc_delta&gt;0, cc_delta, 0)</f>
        <v>0</v>
      </c>
      <c r="R69" s="130">
        <f ca="1">NOT(cc_in_Focus) * cc_show_type * IF(cc_delta&lt;0, ABS(cc_delta), 0)</f>
        <v>0</v>
      </c>
    </row>
    <row r="70" spans="4:18" ht="16" customHeight="1" x14ac:dyDescent="0.2">
      <c r="D70" s="253"/>
      <c r="E70" s="131"/>
      <c r="F70" s="131"/>
      <c r="G70" s="131"/>
      <c r="H70" s="131"/>
      <c r="I70" s="131"/>
      <c r="J70" s="131"/>
      <c r="K70" s="131"/>
      <c r="L70" s="131"/>
      <c r="M70" s="145"/>
      <c r="N70" s="145"/>
      <c r="O70" s="145"/>
      <c r="P70" s="145"/>
      <c r="Q70" s="145"/>
      <c r="R70" s="145"/>
    </row>
    <row r="71" spans="4:18" ht="16" customHeight="1" x14ac:dyDescent="0.2">
      <c r="D71" s="254">
        <f ca="1">DATE(selected_year,5,1)</f>
        <v>46143</v>
      </c>
      <c r="E71" s="146" t="s">
        <v>6</v>
      </c>
      <c r="F71" s="117">
        <f t="shared" ref="F71" ca="1" si="22">MONTH(D71)</f>
        <v>5</v>
      </c>
      <c r="G71" s="117">
        <f>IF(selected_period="Total Year", 1, IF(selected_period=cc_month_number, 1, 0))</f>
        <v>1</v>
      </c>
      <c r="H71" s="117">
        <f t="shared" ref="H71" si="23">1*$E$49</f>
        <v>1</v>
      </c>
      <c r="I71" s="117">
        <f t="shared" ref="I71" si="24">1*$E$52</f>
        <v>1</v>
      </c>
      <c r="J71" s="150" cm="1">
        <f t="array" aca="1" ref="J71" ca="1">SUM( Tracking[Amount] * (Tracking[Type]=cc_type) * (YEAR(Tracking[Effective Date])=selected_year) * (MONTH(Tracking[Effective Date])=cc_month_number))</f>
        <v>145744</v>
      </c>
      <c r="K71" s="150" cm="1">
        <f t="array" aca="1" ref="K71" ca="1">INDEX('Budget Planning'!$E:$FA, income_total_row, MATCH(DATE(selected_year, cc_month_number, 1), 'Budget Planning'!$E$10:$FA$10, 0) )</f>
        <v>145744</v>
      </c>
      <c r="L71" s="150">
        <f ca="1">cc_budget-cc_tracked</f>
        <v>0</v>
      </c>
      <c r="M71" s="130">
        <f ca="1">cc_in_Focus * cc_show_type * MIN(cc_tracked, cc_budget)</f>
        <v>145744</v>
      </c>
      <c r="N71" s="130">
        <f ca="1">cc_in_Focus * cc_show_type * cc_show_remaining_rudget * IF(cc_delta&gt;0, cc_delta, 0)</f>
        <v>0</v>
      </c>
      <c r="O71" s="130">
        <f ca="1">cc_in_Focus * cc_show_type * IF(cc_delta&lt;0, ABS(cc_delta), 0)</f>
        <v>0</v>
      </c>
      <c r="P71" s="130">
        <f ca="1">NOT(cc_in_Focus) * cc_show_type * MIN(cc_tracked, cc_budget)</f>
        <v>0</v>
      </c>
      <c r="Q71" s="130">
        <f ca="1">NOT(cc_in_Focus) * cc_show_type * cc_show_remaining_rudget * IF(cc_delta&gt;0, cc_delta, 0)</f>
        <v>0</v>
      </c>
      <c r="R71" s="130">
        <f ca="1">NOT(cc_in_Focus) * cc_show_type * IF(cc_delta&lt;0, ABS(cc_delta), 0)</f>
        <v>0</v>
      </c>
    </row>
    <row r="72" spans="4:18" ht="16" customHeight="1" x14ac:dyDescent="0.2">
      <c r="D72" s="252"/>
      <c r="E72" s="119" t="s">
        <v>10</v>
      </c>
      <c r="F72" s="117">
        <f t="shared" ref="F72" ca="1" si="25">MONTH(D71)</f>
        <v>5</v>
      </c>
      <c r="G72" s="117">
        <f>IF(selected_period="Total Year", 1, IF(selected_period=cc_month_number, 1, 0))</f>
        <v>1</v>
      </c>
      <c r="H72" s="117">
        <f t="shared" ref="H72" si="26">1*$E$50</f>
        <v>1</v>
      </c>
      <c r="I72" s="117">
        <f t="shared" si="3"/>
        <v>1</v>
      </c>
      <c r="J72" s="150" cm="1">
        <f t="array" aca="1" ref="J72" ca="1">SUM( Tracking[Amount] * (Tracking[Type]=cc_type) * (YEAR(Tracking[Effective Date])=selected_year) * (MONTH(Tracking[Effective Date])=cc_month_number))</f>
        <v>35000</v>
      </c>
      <c r="K72" s="150" cm="1">
        <f t="array" aca="1" ref="K72" ca="1">INDEX('Budget Planning'!$E:$FA, expenses_total_row, MATCH(DATE(selected_year, cc_month_number, 1), 'Budget Planning'!$E$10:$FA$10, 0) )</f>
        <v>57417</v>
      </c>
      <c r="L72" s="150">
        <f ca="1">cc_budget-cc_tracked</f>
        <v>22417</v>
      </c>
      <c r="M72" s="130">
        <f ca="1">cc_in_Focus * cc_show_type * MIN(cc_tracked, cc_budget)</f>
        <v>35000</v>
      </c>
      <c r="N72" s="130">
        <f ca="1">cc_in_Focus * cc_show_type * cc_show_remaining_rudget * IF(cc_delta&gt;0, cc_delta, 0)</f>
        <v>22417</v>
      </c>
      <c r="O72" s="130">
        <f ca="1">cc_in_Focus * cc_show_type * IF(cc_delta&lt;0, ABS(cc_delta), 0)</f>
        <v>0</v>
      </c>
      <c r="P72" s="130">
        <f ca="1">NOT(cc_in_Focus) * cc_show_type * MIN(cc_tracked, cc_budget)</f>
        <v>0</v>
      </c>
      <c r="Q72" s="130">
        <f ca="1">NOT(cc_in_Focus) * cc_show_type * cc_show_remaining_rudget * IF(cc_delta&gt;0, cc_delta, 0)</f>
        <v>0</v>
      </c>
      <c r="R72" s="130">
        <f ca="1">NOT(cc_in_Focus) * cc_show_type * IF(cc_delta&lt;0, ABS(cc_delta), 0)</f>
        <v>0</v>
      </c>
    </row>
    <row r="73" spans="4:18" ht="16" customHeight="1" x14ac:dyDescent="0.2">
      <c r="D73" s="252"/>
      <c r="E73" s="119" t="s">
        <v>13</v>
      </c>
      <c r="F73" s="117">
        <f t="shared" ref="F73" ca="1" si="27">MONTH(D71)</f>
        <v>5</v>
      </c>
      <c r="G73" s="117">
        <f>IF(selected_period="Total Year", 1, IF(selected_period=cc_month_number, 1, 0))</f>
        <v>1</v>
      </c>
      <c r="H73" s="117">
        <f t="shared" ref="H73" si="28">1*$E$51</f>
        <v>1</v>
      </c>
      <c r="I73" s="117">
        <f t="shared" si="3"/>
        <v>1</v>
      </c>
      <c r="J73" s="150" cm="1">
        <f t="array" aca="1" ref="J73" ca="1">SUM( Tracking[Amount] * (Tracking[Type]=cc_type) * (YEAR(Tracking[Effective Date])=selected_year) * (MONTH(Tracking[Effective Date])=cc_month_number))</f>
        <v>0</v>
      </c>
      <c r="K73" s="150" cm="1">
        <f t="array" aca="1" ref="K73" ca="1">INDEX('Budget Planning'!$E:$FA, savings_total_row, MATCH(DATE(selected_year, cc_month_number, 1), 'Budget Planning'!$E$10:$FA$10, 0) )</f>
        <v>0</v>
      </c>
      <c r="L73" s="150">
        <f ca="1">cc_budget-cc_tracked</f>
        <v>0</v>
      </c>
      <c r="M73" s="130">
        <f ca="1">cc_in_Focus * cc_show_type * MIN(cc_tracked, cc_budget)</f>
        <v>0</v>
      </c>
      <c r="N73" s="130">
        <f ca="1">cc_in_Focus * cc_show_type * cc_show_remaining_rudget * IF(cc_delta&gt;0, cc_delta, 0)</f>
        <v>0</v>
      </c>
      <c r="O73" s="130">
        <f ca="1">cc_in_Focus * cc_show_type * IF(cc_delta&lt;0, ABS(cc_delta), 0)</f>
        <v>0</v>
      </c>
      <c r="P73" s="130">
        <f ca="1">NOT(cc_in_Focus) * cc_show_type * MIN(cc_tracked, cc_budget)</f>
        <v>0</v>
      </c>
      <c r="Q73" s="130">
        <f ca="1">NOT(cc_in_Focus) * cc_show_type * cc_show_remaining_rudget * IF(cc_delta&gt;0, cc_delta, 0)</f>
        <v>0</v>
      </c>
      <c r="R73" s="130">
        <f ca="1">NOT(cc_in_Focus) * cc_show_type * IF(cc_delta&lt;0, ABS(cc_delta), 0)</f>
        <v>0</v>
      </c>
    </row>
    <row r="74" spans="4:18" ht="16" customHeight="1" x14ac:dyDescent="0.2">
      <c r="D74" s="253"/>
      <c r="E74" s="131"/>
      <c r="F74" s="131"/>
      <c r="G74" s="131"/>
      <c r="H74" s="131"/>
      <c r="I74" s="131"/>
      <c r="J74" s="131"/>
      <c r="K74" s="131"/>
      <c r="L74" s="131"/>
      <c r="M74" s="145"/>
      <c r="N74" s="145"/>
      <c r="O74" s="145"/>
      <c r="P74" s="145"/>
      <c r="Q74" s="145"/>
      <c r="R74" s="145"/>
    </row>
    <row r="75" spans="4:18" ht="16" customHeight="1" x14ac:dyDescent="0.2">
      <c r="D75" s="254">
        <f ca="1">DATE(selected_year,6,1)</f>
        <v>46174</v>
      </c>
      <c r="E75" s="146" t="s">
        <v>6</v>
      </c>
      <c r="F75" s="117">
        <f t="shared" ref="F75" ca="1" si="29">MONTH(D75)</f>
        <v>6</v>
      </c>
      <c r="G75" s="117">
        <f>IF(selected_period="Total Year", 1, IF(selected_period=cc_month_number, 1, 0))</f>
        <v>1</v>
      </c>
      <c r="H75" s="117">
        <f t="shared" ref="H75" si="30">1*$E$49</f>
        <v>1</v>
      </c>
      <c r="I75" s="117">
        <f t="shared" ref="I75" si="31">1*$E$52</f>
        <v>1</v>
      </c>
      <c r="J75" s="150" cm="1">
        <f t="array" aca="1" ref="J75" ca="1">SUM( Tracking[Amount] * (Tracking[Type]=cc_type) * (YEAR(Tracking[Effective Date])=selected_year) * (MONTH(Tracking[Effective Date])=cc_month_number))</f>
        <v>145744</v>
      </c>
      <c r="K75" s="150" cm="1">
        <f t="array" aca="1" ref="K75" ca="1">INDEX('Budget Planning'!$E:$FA, income_total_row, MATCH(DATE(selected_year, cc_month_number, 1), 'Budget Planning'!$E$10:$FA$10, 0) )</f>
        <v>147844</v>
      </c>
      <c r="L75" s="150">
        <f ca="1">cc_budget-cc_tracked</f>
        <v>2100</v>
      </c>
      <c r="M75" s="130">
        <f ca="1">cc_in_Focus * cc_show_type * MIN(cc_tracked, cc_budget)</f>
        <v>145744</v>
      </c>
      <c r="N75" s="130">
        <f ca="1">cc_in_Focus * cc_show_type * cc_show_remaining_rudget * IF(cc_delta&gt;0, cc_delta, 0)</f>
        <v>2100</v>
      </c>
      <c r="O75" s="130">
        <f ca="1">cc_in_Focus * cc_show_type * IF(cc_delta&lt;0, ABS(cc_delta), 0)</f>
        <v>0</v>
      </c>
      <c r="P75" s="130">
        <f ca="1">NOT(cc_in_Focus) * cc_show_type * MIN(cc_tracked, cc_budget)</f>
        <v>0</v>
      </c>
      <c r="Q75" s="130">
        <f ca="1">NOT(cc_in_Focus) * cc_show_type * cc_show_remaining_rudget * IF(cc_delta&gt;0, cc_delta, 0)</f>
        <v>0</v>
      </c>
      <c r="R75" s="130">
        <f ca="1">NOT(cc_in_Focus) * cc_show_type * IF(cc_delta&lt;0, ABS(cc_delta), 0)</f>
        <v>0</v>
      </c>
    </row>
    <row r="76" spans="4:18" ht="16" customHeight="1" x14ac:dyDescent="0.2">
      <c r="D76" s="252"/>
      <c r="E76" s="119" t="s">
        <v>10</v>
      </c>
      <c r="F76" s="117">
        <f t="shared" ref="F76" ca="1" si="32">MONTH(D75)</f>
        <v>6</v>
      </c>
      <c r="G76" s="117">
        <f>IF(selected_period="Total Year", 1, IF(selected_period=cc_month_number, 1, 0))</f>
        <v>1</v>
      </c>
      <c r="H76" s="117">
        <f t="shared" ref="H76" si="33">1*$E$50</f>
        <v>1</v>
      </c>
      <c r="I76" s="117">
        <f t="shared" si="3"/>
        <v>1</v>
      </c>
      <c r="J76" s="150" cm="1">
        <f t="array" aca="1" ref="J76" ca="1">SUM( Tracking[Amount] * (Tracking[Type]=cc_type) * (YEAR(Tracking[Effective Date])=selected_year) * (MONTH(Tracking[Effective Date])=cc_month_number))</f>
        <v>35000</v>
      </c>
      <c r="K76" s="150" cm="1">
        <f t="array" aca="1" ref="K76" ca="1">INDEX('Budget Planning'!$E:$FA, expenses_total_row, MATCH(DATE(selected_year, cc_month_number, 1), 'Budget Planning'!$E$10:$FA$10, 0) )</f>
        <v>57000</v>
      </c>
      <c r="L76" s="150">
        <f ca="1">cc_budget-cc_tracked</f>
        <v>22000</v>
      </c>
      <c r="M76" s="130">
        <f ca="1">cc_in_Focus * cc_show_type * MIN(cc_tracked, cc_budget)</f>
        <v>35000</v>
      </c>
      <c r="N76" s="130">
        <f ca="1">cc_in_Focus * cc_show_type * cc_show_remaining_rudget * IF(cc_delta&gt;0, cc_delta, 0)</f>
        <v>22000</v>
      </c>
      <c r="O76" s="130">
        <f ca="1">cc_in_Focus * cc_show_type * IF(cc_delta&lt;0, ABS(cc_delta), 0)</f>
        <v>0</v>
      </c>
      <c r="P76" s="130">
        <f ca="1">NOT(cc_in_Focus) * cc_show_type * MIN(cc_tracked, cc_budget)</f>
        <v>0</v>
      </c>
      <c r="Q76" s="130">
        <f ca="1">NOT(cc_in_Focus) * cc_show_type * cc_show_remaining_rudget * IF(cc_delta&gt;0, cc_delta, 0)</f>
        <v>0</v>
      </c>
      <c r="R76" s="130">
        <f ca="1">NOT(cc_in_Focus) * cc_show_type * IF(cc_delta&lt;0, ABS(cc_delta), 0)</f>
        <v>0</v>
      </c>
    </row>
    <row r="77" spans="4:18" ht="16" customHeight="1" x14ac:dyDescent="0.2">
      <c r="D77" s="252"/>
      <c r="E77" s="119" t="s">
        <v>13</v>
      </c>
      <c r="F77" s="117">
        <f t="shared" ref="F77" ca="1" si="34">MONTH(D75)</f>
        <v>6</v>
      </c>
      <c r="G77" s="117">
        <f>IF(selected_period="Total Year", 1, IF(selected_period=cc_month_number, 1, 0))</f>
        <v>1</v>
      </c>
      <c r="H77" s="117">
        <f t="shared" ref="H77" si="35">1*$E$51</f>
        <v>1</v>
      </c>
      <c r="I77" s="117">
        <f t="shared" si="3"/>
        <v>1</v>
      </c>
      <c r="J77" s="150" cm="1">
        <f t="array" aca="1" ref="J77" ca="1">SUM( Tracking[Amount] * (Tracking[Type]=cc_type) * (YEAR(Tracking[Effective Date])=selected_year) * (MONTH(Tracking[Effective Date])=cc_month_number))</f>
        <v>0</v>
      </c>
      <c r="K77" s="150" cm="1">
        <f t="array" aca="1" ref="K77" ca="1">INDEX('Budget Planning'!$E:$FA, savings_total_row, MATCH(DATE(selected_year, cc_month_number, 1), 'Budget Planning'!$E$10:$FA$10, 0) )</f>
        <v>0</v>
      </c>
      <c r="L77" s="150">
        <f ca="1">cc_budget-cc_tracked</f>
        <v>0</v>
      </c>
      <c r="M77" s="130">
        <f ca="1">cc_in_Focus * cc_show_type * MIN(cc_tracked, cc_budget)</f>
        <v>0</v>
      </c>
      <c r="N77" s="130">
        <f ca="1">cc_in_Focus * cc_show_type * cc_show_remaining_rudget * IF(cc_delta&gt;0, cc_delta, 0)</f>
        <v>0</v>
      </c>
      <c r="O77" s="130">
        <f ca="1">cc_in_Focus * cc_show_type * IF(cc_delta&lt;0, ABS(cc_delta), 0)</f>
        <v>0</v>
      </c>
      <c r="P77" s="130">
        <f ca="1">NOT(cc_in_Focus) * cc_show_type * MIN(cc_tracked, cc_budget)</f>
        <v>0</v>
      </c>
      <c r="Q77" s="130">
        <f ca="1">NOT(cc_in_Focus) * cc_show_type * cc_show_remaining_rudget * IF(cc_delta&gt;0, cc_delta, 0)</f>
        <v>0</v>
      </c>
      <c r="R77" s="130">
        <f ca="1">NOT(cc_in_Focus) * cc_show_type * IF(cc_delta&lt;0, ABS(cc_delta), 0)</f>
        <v>0</v>
      </c>
    </row>
    <row r="78" spans="4:18" ht="16" customHeight="1" x14ac:dyDescent="0.2">
      <c r="D78" s="253"/>
      <c r="E78" s="131"/>
      <c r="F78" s="131"/>
      <c r="G78" s="131"/>
      <c r="H78" s="131"/>
      <c r="I78" s="131"/>
      <c r="J78" s="131"/>
      <c r="K78" s="131"/>
      <c r="L78" s="131"/>
      <c r="M78" s="145"/>
      <c r="N78" s="145"/>
      <c r="O78" s="145"/>
      <c r="P78" s="145"/>
      <c r="Q78" s="145"/>
      <c r="R78" s="145"/>
    </row>
    <row r="79" spans="4:18" ht="16" customHeight="1" x14ac:dyDescent="0.2">
      <c r="D79" s="254">
        <f ca="1">DATE(selected_year,7,1)</f>
        <v>46204</v>
      </c>
      <c r="E79" s="146" t="s">
        <v>6</v>
      </c>
      <c r="F79" s="117">
        <f t="shared" ref="F79" ca="1" si="36">MONTH(D79)</f>
        <v>7</v>
      </c>
      <c r="G79" s="117">
        <f>IF(selected_period="Total Year", 1, IF(selected_period=cc_month_number, 1, 0))</f>
        <v>1</v>
      </c>
      <c r="H79" s="117">
        <f t="shared" ref="H79" si="37">1*$E$49</f>
        <v>1</v>
      </c>
      <c r="I79" s="117">
        <f t="shared" ref="I79" si="38">1*$E$52</f>
        <v>1</v>
      </c>
      <c r="J79" s="150" cm="1">
        <f t="array" aca="1" ref="J79" ca="1">SUM( Tracking[Amount] * (Tracking[Type]=cc_type) * (YEAR(Tracking[Effective Date])=selected_year) * (MONTH(Tracking[Effective Date])=cc_month_number))</f>
        <v>0</v>
      </c>
      <c r="K79" s="150" cm="1">
        <f t="array" aca="1" ref="K79" ca="1">INDEX('Budget Planning'!$E:$FA, income_total_row, MATCH(DATE(selected_year, cc_month_number, 1), 'Budget Planning'!$E$10:$FA$10, 0) )</f>
        <v>0</v>
      </c>
      <c r="L79" s="150">
        <f ca="1">cc_budget-cc_tracked</f>
        <v>0</v>
      </c>
      <c r="M79" s="130">
        <f ca="1">cc_in_Focus * cc_show_type * MIN(cc_tracked, cc_budget)</f>
        <v>0</v>
      </c>
      <c r="N79" s="130">
        <f ca="1">cc_in_Focus * cc_show_type * cc_show_remaining_rudget * IF(cc_delta&gt;0, cc_delta, 0)</f>
        <v>0</v>
      </c>
      <c r="O79" s="130">
        <f ca="1">cc_in_Focus * cc_show_type * IF(cc_delta&lt;0, ABS(cc_delta), 0)</f>
        <v>0</v>
      </c>
      <c r="P79" s="130">
        <f ca="1">NOT(cc_in_Focus) * cc_show_type * MIN(cc_tracked, cc_budget)</f>
        <v>0</v>
      </c>
      <c r="Q79" s="130">
        <f ca="1">NOT(cc_in_Focus) * cc_show_type * cc_show_remaining_rudget * IF(cc_delta&gt;0, cc_delta, 0)</f>
        <v>0</v>
      </c>
      <c r="R79" s="130">
        <f ca="1">NOT(cc_in_Focus) * cc_show_type * IF(cc_delta&lt;0, ABS(cc_delta), 0)</f>
        <v>0</v>
      </c>
    </row>
    <row r="80" spans="4:18" ht="16" customHeight="1" x14ac:dyDescent="0.2">
      <c r="D80" s="252"/>
      <c r="E80" s="119" t="s">
        <v>10</v>
      </c>
      <c r="F80" s="117">
        <f t="shared" ref="F80" ca="1" si="39">MONTH(D79)</f>
        <v>7</v>
      </c>
      <c r="G80" s="117">
        <f>IF(selected_period="Total Year", 1, IF(selected_period=cc_month_number, 1, 0))</f>
        <v>1</v>
      </c>
      <c r="H80" s="117">
        <f t="shared" ref="H80" si="40">1*$E$50</f>
        <v>1</v>
      </c>
      <c r="I80" s="117">
        <f t="shared" si="3"/>
        <v>1</v>
      </c>
      <c r="J80" s="150" cm="1">
        <f t="array" aca="1" ref="J80" ca="1">SUM( Tracking[Amount] * (Tracking[Type]=cc_type) * (YEAR(Tracking[Effective Date])=selected_year) * (MONTH(Tracking[Effective Date])=cc_month_number))</f>
        <v>0</v>
      </c>
      <c r="K80" s="150" cm="1">
        <f t="array" aca="1" ref="K80" ca="1">INDEX('Budget Planning'!$E:$FA, expenses_total_row, MATCH(DATE(selected_year, cc_month_number, 1), 'Budget Planning'!$E$10:$FA$10, 0) )</f>
        <v>0</v>
      </c>
      <c r="L80" s="150">
        <f ca="1">cc_budget-cc_tracked</f>
        <v>0</v>
      </c>
      <c r="M80" s="130">
        <f ca="1">cc_in_Focus * cc_show_type * MIN(cc_tracked, cc_budget)</f>
        <v>0</v>
      </c>
      <c r="N80" s="130">
        <f ca="1">cc_in_Focus * cc_show_type * cc_show_remaining_rudget * IF(cc_delta&gt;0, cc_delta, 0)</f>
        <v>0</v>
      </c>
      <c r="O80" s="130">
        <f ca="1">cc_in_Focus * cc_show_type * IF(cc_delta&lt;0, ABS(cc_delta), 0)</f>
        <v>0</v>
      </c>
      <c r="P80" s="130">
        <f ca="1">NOT(cc_in_Focus) * cc_show_type * MIN(cc_tracked, cc_budget)</f>
        <v>0</v>
      </c>
      <c r="Q80" s="130">
        <f ca="1">NOT(cc_in_Focus) * cc_show_type * cc_show_remaining_rudget * IF(cc_delta&gt;0, cc_delta, 0)</f>
        <v>0</v>
      </c>
      <c r="R80" s="130">
        <f ca="1">NOT(cc_in_Focus) * cc_show_type * IF(cc_delta&lt;0, ABS(cc_delta), 0)</f>
        <v>0</v>
      </c>
    </row>
    <row r="81" spans="4:18" ht="16" customHeight="1" x14ac:dyDescent="0.2">
      <c r="D81" s="252"/>
      <c r="E81" s="119" t="s">
        <v>13</v>
      </c>
      <c r="F81" s="117">
        <f t="shared" ref="F81" ca="1" si="41">MONTH(D79)</f>
        <v>7</v>
      </c>
      <c r="G81" s="117">
        <f>IF(selected_period="Total Year", 1, IF(selected_period=cc_month_number, 1, 0))</f>
        <v>1</v>
      </c>
      <c r="H81" s="117">
        <f t="shared" ref="H81" si="42">1*$E$51</f>
        <v>1</v>
      </c>
      <c r="I81" s="117">
        <f t="shared" si="3"/>
        <v>1</v>
      </c>
      <c r="J81" s="150" cm="1">
        <f t="array" aca="1" ref="J81" ca="1">SUM( Tracking[Amount] * (Tracking[Type]=cc_type) * (YEAR(Tracking[Effective Date])=selected_year) * (MONTH(Tracking[Effective Date])=cc_month_number))</f>
        <v>0</v>
      </c>
      <c r="K81" s="150" cm="1">
        <f t="array" aca="1" ref="K81" ca="1">INDEX('Budget Planning'!$E:$FA, savings_total_row, MATCH(DATE(selected_year, cc_month_number, 1), 'Budget Planning'!$E$10:$FA$10, 0) )</f>
        <v>0</v>
      </c>
      <c r="L81" s="150">
        <f ca="1">cc_budget-cc_tracked</f>
        <v>0</v>
      </c>
      <c r="M81" s="130">
        <f ca="1">cc_in_Focus * cc_show_type * MIN(cc_tracked, cc_budget)</f>
        <v>0</v>
      </c>
      <c r="N81" s="130">
        <f ca="1">cc_in_Focus * cc_show_type * cc_show_remaining_rudget * IF(cc_delta&gt;0, cc_delta, 0)</f>
        <v>0</v>
      </c>
      <c r="O81" s="130">
        <f ca="1">cc_in_Focus * cc_show_type * IF(cc_delta&lt;0, ABS(cc_delta), 0)</f>
        <v>0</v>
      </c>
      <c r="P81" s="130">
        <f ca="1">NOT(cc_in_Focus) * cc_show_type * MIN(cc_tracked, cc_budget)</f>
        <v>0</v>
      </c>
      <c r="Q81" s="130">
        <f ca="1">NOT(cc_in_Focus) * cc_show_type * cc_show_remaining_rudget * IF(cc_delta&gt;0, cc_delta, 0)</f>
        <v>0</v>
      </c>
      <c r="R81" s="130">
        <f ca="1">NOT(cc_in_Focus) * cc_show_type * IF(cc_delta&lt;0, ABS(cc_delta), 0)</f>
        <v>0</v>
      </c>
    </row>
    <row r="82" spans="4:18" ht="16" customHeight="1" x14ac:dyDescent="0.2">
      <c r="D82" s="253"/>
      <c r="E82" s="131"/>
      <c r="F82" s="131"/>
      <c r="G82" s="131"/>
      <c r="H82" s="131"/>
      <c r="I82" s="131"/>
      <c r="J82" s="131"/>
      <c r="K82" s="131"/>
      <c r="L82" s="131"/>
      <c r="M82" s="145"/>
      <c r="N82" s="145"/>
      <c r="O82" s="145"/>
      <c r="P82" s="145"/>
      <c r="Q82" s="145"/>
      <c r="R82" s="145"/>
    </row>
    <row r="83" spans="4:18" ht="16" customHeight="1" x14ac:dyDescent="0.2">
      <c r="D83" s="254">
        <f ca="1">DATE(selected_year,8,1)</f>
        <v>46235</v>
      </c>
      <c r="E83" s="146" t="s">
        <v>6</v>
      </c>
      <c r="F83" s="117">
        <f t="shared" ref="F83" ca="1" si="43">MONTH(D83)</f>
        <v>8</v>
      </c>
      <c r="G83" s="117">
        <f>IF(selected_period="Total Year", 1, IF(selected_period=cc_month_number, 1, 0))</f>
        <v>1</v>
      </c>
      <c r="H83" s="117">
        <f t="shared" ref="H83" si="44">1*$E$49</f>
        <v>1</v>
      </c>
      <c r="I83" s="117">
        <f t="shared" ref="I83" si="45">1*$E$52</f>
        <v>1</v>
      </c>
      <c r="J83" s="150" cm="1">
        <f t="array" aca="1" ref="J83" ca="1">SUM( Tracking[Amount] * (Tracking[Type]=cc_type) * (YEAR(Tracking[Effective Date])=selected_year) * (MONTH(Tracking[Effective Date])=cc_month_number))</f>
        <v>0</v>
      </c>
      <c r="K83" s="150" cm="1">
        <f t="array" aca="1" ref="K83" ca="1">INDEX('Budget Planning'!$E:$FA, income_total_row, MATCH(DATE(selected_year, cc_month_number, 1), 'Budget Planning'!$E$10:$FA$10, 0) )</f>
        <v>0</v>
      </c>
      <c r="L83" s="150">
        <f ca="1">cc_budget-cc_tracked</f>
        <v>0</v>
      </c>
      <c r="M83" s="130">
        <f ca="1">cc_in_Focus * cc_show_type * MIN(cc_tracked, cc_budget)</f>
        <v>0</v>
      </c>
      <c r="N83" s="130">
        <f ca="1">cc_in_Focus * cc_show_type * cc_show_remaining_rudget * IF(cc_delta&gt;0, cc_delta, 0)</f>
        <v>0</v>
      </c>
      <c r="O83" s="130">
        <f ca="1">cc_in_Focus * cc_show_type * IF(cc_delta&lt;0, ABS(cc_delta), 0)</f>
        <v>0</v>
      </c>
      <c r="P83" s="130">
        <f ca="1">NOT(cc_in_Focus) * cc_show_type * MIN(cc_tracked, cc_budget)</f>
        <v>0</v>
      </c>
      <c r="Q83" s="130">
        <f ca="1">NOT(cc_in_Focus) * cc_show_type * cc_show_remaining_rudget * IF(cc_delta&gt;0, cc_delta, 0)</f>
        <v>0</v>
      </c>
      <c r="R83" s="130">
        <f ca="1">NOT(cc_in_Focus) * cc_show_type * IF(cc_delta&lt;0, ABS(cc_delta), 0)</f>
        <v>0</v>
      </c>
    </row>
    <row r="84" spans="4:18" ht="16" customHeight="1" x14ac:dyDescent="0.2">
      <c r="D84" s="252"/>
      <c r="E84" s="119" t="s">
        <v>10</v>
      </c>
      <c r="F84" s="117">
        <f t="shared" ref="F84" ca="1" si="46">MONTH(D83)</f>
        <v>8</v>
      </c>
      <c r="G84" s="117">
        <f>IF(selected_period="Total Year", 1, IF(selected_period=cc_month_number, 1, 0))</f>
        <v>1</v>
      </c>
      <c r="H84" s="117">
        <f t="shared" ref="H84" si="47">1*$E$50</f>
        <v>1</v>
      </c>
      <c r="I84" s="117">
        <f t="shared" si="3"/>
        <v>1</v>
      </c>
      <c r="J84" s="150" cm="1">
        <f t="array" aca="1" ref="J84" ca="1">SUM( Tracking[Amount] * (Tracking[Type]=cc_type) * (YEAR(Tracking[Effective Date])=selected_year) * (MONTH(Tracking[Effective Date])=cc_month_number))</f>
        <v>0</v>
      </c>
      <c r="K84" s="150" cm="1">
        <f t="array" aca="1" ref="K84" ca="1">INDEX('Budget Planning'!$E:$FA, expenses_total_row, MATCH(DATE(selected_year, cc_month_number, 1), 'Budget Planning'!$E$10:$FA$10, 0) )</f>
        <v>0</v>
      </c>
      <c r="L84" s="150">
        <f ca="1">cc_budget-cc_tracked</f>
        <v>0</v>
      </c>
      <c r="M84" s="130">
        <f ca="1">cc_in_Focus * cc_show_type * MIN(cc_tracked, cc_budget)</f>
        <v>0</v>
      </c>
      <c r="N84" s="130">
        <f ca="1">cc_in_Focus * cc_show_type * cc_show_remaining_rudget * IF(cc_delta&gt;0, cc_delta, 0)</f>
        <v>0</v>
      </c>
      <c r="O84" s="130">
        <f ca="1">cc_in_Focus * cc_show_type * IF(cc_delta&lt;0, ABS(cc_delta), 0)</f>
        <v>0</v>
      </c>
      <c r="P84" s="130">
        <f ca="1">NOT(cc_in_Focus) * cc_show_type * MIN(cc_tracked, cc_budget)</f>
        <v>0</v>
      </c>
      <c r="Q84" s="130">
        <f ca="1">NOT(cc_in_Focus) * cc_show_type * cc_show_remaining_rudget * IF(cc_delta&gt;0, cc_delta, 0)</f>
        <v>0</v>
      </c>
      <c r="R84" s="130">
        <f ca="1">NOT(cc_in_Focus) * cc_show_type * IF(cc_delta&lt;0, ABS(cc_delta), 0)</f>
        <v>0</v>
      </c>
    </row>
    <row r="85" spans="4:18" ht="16" customHeight="1" x14ac:dyDescent="0.2">
      <c r="D85" s="252"/>
      <c r="E85" s="119" t="s">
        <v>13</v>
      </c>
      <c r="F85" s="117">
        <f t="shared" ref="F85" ca="1" si="48">MONTH(D83)</f>
        <v>8</v>
      </c>
      <c r="G85" s="117">
        <f>IF(selected_period="Total Year", 1, IF(selected_period=cc_month_number, 1, 0))</f>
        <v>1</v>
      </c>
      <c r="H85" s="117">
        <f t="shared" ref="H85" si="49">1*$E$51</f>
        <v>1</v>
      </c>
      <c r="I85" s="117">
        <f t="shared" si="3"/>
        <v>1</v>
      </c>
      <c r="J85" s="150" cm="1">
        <f t="array" aca="1" ref="J85" ca="1">SUM( Tracking[Amount] * (Tracking[Type]=cc_type) * (YEAR(Tracking[Effective Date])=selected_year) * (MONTH(Tracking[Effective Date])=cc_month_number))</f>
        <v>0</v>
      </c>
      <c r="K85" s="150" cm="1">
        <f t="array" aca="1" ref="K85" ca="1">INDEX('Budget Planning'!$E:$FA, savings_total_row, MATCH(DATE(selected_year, cc_month_number, 1), 'Budget Planning'!$E$10:$FA$10, 0) )</f>
        <v>0</v>
      </c>
      <c r="L85" s="150">
        <f ca="1">cc_budget-cc_tracked</f>
        <v>0</v>
      </c>
      <c r="M85" s="130">
        <f ca="1">cc_in_Focus * cc_show_type * MIN(cc_tracked, cc_budget)</f>
        <v>0</v>
      </c>
      <c r="N85" s="130">
        <f ca="1">cc_in_Focus * cc_show_type * cc_show_remaining_rudget * IF(cc_delta&gt;0, cc_delta, 0)</f>
        <v>0</v>
      </c>
      <c r="O85" s="130">
        <f ca="1">cc_in_Focus * cc_show_type * IF(cc_delta&lt;0, ABS(cc_delta), 0)</f>
        <v>0</v>
      </c>
      <c r="P85" s="130">
        <f ca="1">NOT(cc_in_Focus) * cc_show_type * MIN(cc_tracked, cc_budget)</f>
        <v>0</v>
      </c>
      <c r="Q85" s="130">
        <f ca="1">NOT(cc_in_Focus) * cc_show_type * cc_show_remaining_rudget * IF(cc_delta&gt;0, cc_delta, 0)</f>
        <v>0</v>
      </c>
      <c r="R85" s="130">
        <f ca="1">NOT(cc_in_Focus) * cc_show_type * IF(cc_delta&lt;0, ABS(cc_delta), 0)</f>
        <v>0</v>
      </c>
    </row>
    <row r="86" spans="4:18" ht="16" customHeight="1" x14ac:dyDescent="0.2">
      <c r="D86" s="253"/>
      <c r="E86" s="131"/>
      <c r="F86" s="131"/>
      <c r="G86" s="131"/>
      <c r="H86" s="131"/>
      <c r="I86" s="131"/>
      <c r="J86" s="131"/>
      <c r="K86" s="131"/>
      <c r="L86" s="131"/>
      <c r="M86" s="145"/>
      <c r="N86" s="145"/>
      <c r="O86" s="145"/>
      <c r="P86" s="145"/>
      <c r="Q86" s="145"/>
      <c r="R86" s="145"/>
    </row>
    <row r="87" spans="4:18" ht="16" customHeight="1" x14ac:dyDescent="0.2">
      <c r="D87" s="254">
        <f ca="1">DATE(selected_year,9,1)</f>
        <v>46266</v>
      </c>
      <c r="E87" s="146" t="s">
        <v>6</v>
      </c>
      <c r="F87" s="117">
        <f t="shared" ref="F87" ca="1" si="50">MONTH(D87)</f>
        <v>9</v>
      </c>
      <c r="G87" s="117">
        <f>IF(selected_period="Total Year", 1, IF(selected_period=cc_month_number, 1, 0))</f>
        <v>1</v>
      </c>
      <c r="H87" s="117">
        <f t="shared" ref="H87" si="51">1*$E$49</f>
        <v>1</v>
      </c>
      <c r="I87" s="117">
        <f t="shared" ref="I87" si="52">1*$E$52</f>
        <v>1</v>
      </c>
      <c r="J87" s="150" cm="1">
        <f t="array" aca="1" ref="J87" ca="1">SUM( Tracking[Amount] * (Tracking[Type]=cc_type) * (YEAR(Tracking[Effective Date])=selected_year) * (MONTH(Tracking[Effective Date])=cc_month_number))</f>
        <v>0</v>
      </c>
      <c r="K87" s="150" cm="1">
        <f t="array" aca="1" ref="K87" ca="1">INDEX('Budget Planning'!$E:$FA, income_total_row, MATCH(DATE(selected_year, cc_month_number, 1), 'Budget Planning'!$E$10:$FA$10, 0) )</f>
        <v>0</v>
      </c>
      <c r="L87" s="150">
        <f ca="1">cc_budget-cc_tracked</f>
        <v>0</v>
      </c>
      <c r="M87" s="130">
        <f ca="1">cc_in_Focus * cc_show_type * MIN(cc_tracked, cc_budget)</f>
        <v>0</v>
      </c>
      <c r="N87" s="130">
        <f ca="1">cc_in_Focus * cc_show_type * cc_show_remaining_rudget * IF(cc_delta&gt;0, cc_delta, 0)</f>
        <v>0</v>
      </c>
      <c r="O87" s="130">
        <f ca="1">cc_in_Focus * cc_show_type * IF(cc_delta&lt;0, ABS(cc_delta), 0)</f>
        <v>0</v>
      </c>
      <c r="P87" s="130">
        <f ca="1">NOT(cc_in_Focus) * cc_show_type * MIN(cc_tracked, cc_budget)</f>
        <v>0</v>
      </c>
      <c r="Q87" s="130">
        <f ca="1">NOT(cc_in_Focus) * cc_show_type * cc_show_remaining_rudget * IF(cc_delta&gt;0, cc_delta, 0)</f>
        <v>0</v>
      </c>
      <c r="R87" s="130">
        <f ca="1">NOT(cc_in_Focus) * cc_show_type * IF(cc_delta&lt;0, ABS(cc_delta), 0)</f>
        <v>0</v>
      </c>
    </row>
    <row r="88" spans="4:18" ht="16" customHeight="1" x14ac:dyDescent="0.2">
      <c r="D88" s="252"/>
      <c r="E88" s="119" t="s">
        <v>10</v>
      </c>
      <c r="F88" s="117">
        <f t="shared" ref="F88" ca="1" si="53">MONTH(D87)</f>
        <v>9</v>
      </c>
      <c r="G88" s="117">
        <f>IF(selected_period="Total Year", 1, IF(selected_period=cc_month_number, 1, 0))</f>
        <v>1</v>
      </c>
      <c r="H88" s="117">
        <f t="shared" ref="H88" si="54">1*$E$50</f>
        <v>1</v>
      </c>
      <c r="I88" s="117">
        <f t="shared" si="3"/>
        <v>1</v>
      </c>
      <c r="J88" s="150" cm="1">
        <f t="array" aca="1" ref="J88" ca="1">SUM( Tracking[Amount] * (Tracking[Type]=cc_type) * (YEAR(Tracking[Effective Date])=selected_year) * (MONTH(Tracking[Effective Date])=cc_month_number))</f>
        <v>0</v>
      </c>
      <c r="K88" s="150" cm="1">
        <f t="array" aca="1" ref="K88" ca="1">INDEX('Budget Planning'!$E:$FA, expenses_total_row, MATCH(DATE(selected_year, cc_month_number, 1), 'Budget Planning'!$E$10:$FA$10, 0) )</f>
        <v>0</v>
      </c>
      <c r="L88" s="150">
        <f ca="1">cc_budget-cc_tracked</f>
        <v>0</v>
      </c>
      <c r="M88" s="130">
        <f ca="1">cc_in_Focus * cc_show_type * MIN(cc_tracked, cc_budget)</f>
        <v>0</v>
      </c>
      <c r="N88" s="130">
        <f ca="1">cc_in_Focus * cc_show_type * cc_show_remaining_rudget * IF(cc_delta&gt;0, cc_delta, 0)</f>
        <v>0</v>
      </c>
      <c r="O88" s="130">
        <f ca="1">cc_in_Focus * cc_show_type * IF(cc_delta&lt;0, ABS(cc_delta), 0)</f>
        <v>0</v>
      </c>
      <c r="P88" s="130">
        <f ca="1">NOT(cc_in_Focus) * cc_show_type * MIN(cc_tracked, cc_budget)</f>
        <v>0</v>
      </c>
      <c r="Q88" s="130">
        <f ca="1">NOT(cc_in_Focus) * cc_show_type * cc_show_remaining_rudget * IF(cc_delta&gt;0, cc_delta, 0)</f>
        <v>0</v>
      </c>
      <c r="R88" s="130">
        <f ca="1">NOT(cc_in_Focus) * cc_show_type * IF(cc_delta&lt;0, ABS(cc_delta), 0)</f>
        <v>0</v>
      </c>
    </row>
    <row r="89" spans="4:18" ht="16" customHeight="1" x14ac:dyDescent="0.2">
      <c r="D89" s="252"/>
      <c r="E89" s="119" t="s">
        <v>13</v>
      </c>
      <c r="F89" s="117">
        <f t="shared" ref="F89" ca="1" si="55">MONTH(D87)</f>
        <v>9</v>
      </c>
      <c r="G89" s="117">
        <f>IF(selected_period="Total Year", 1, IF(selected_period=cc_month_number, 1, 0))</f>
        <v>1</v>
      </c>
      <c r="H89" s="117">
        <f t="shared" ref="H89" si="56">1*$E$51</f>
        <v>1</v>
      </c>
      <c r="I89" s="117">
        <f t="shared" si="3"/>
        <v>1</v>
      </c>
      <c r="J89" s="150" cm="1">
        <f t="array" aca="1" ref="J89" ca="1">SUM( Tracking[Amount] * (Tracking[Type]=cc_type) * (YEAR(Tracking[Effective Date])=selected_year) * (MONTH(Tracking[Effective Date])=cc_month_number))</f>
        <v>0</v>
      </c>
      <c r="K89" s="150" cm="1">
        <f t="array" aca="1" ref="K89" ca="1">INDEX('Budget Planning'!$E:$FA, savings_total_row, MATCH(DATE(selected_year, cc_month_number, 1), 'Budget Planning'!$E$10:$FA$10, 0) )</f>
        <v>0</v>
      </c>
      <c r="L89" s="150">
        <f ca="1">cc_budget-cc_tracked</f>
        <v>0</v>
      </c>
      <c r="M89" s="130">
        <f ca="1">cc_in_Focus * cc_show_type * MIN(cc_tracked, cc_budget)</f>
        <v>0</v>
      </c>
      <c r="N89" s="130">
        <f ca="1">cc_in_Focus * cc_show_type * cc_show_remaining_rudget * IF(cc_delta&gt;0, cc_delta, 0)</f>
        <v>0</v>
      </c>
      <c r="O89" s="130">
        <f ca="1">cc_in_Focus * cc_show_type * IF(cc_delta&lt;0, ABS(cc_delta), 0)</f>
        <v>0</v>
      </c>
      <c r="P89" s="130">
        <f ca="1">NOT(cc_in_Focus) * cc_show_type * MIN(cc_tracked, cc_budget)</f>
        <v>0</v>
      </c>
      <c r="Q89" s="130">
        <f ca="1">NOT(cc_in_Focus) * cc_show_type * cc_show_remaining_rudget * IF(cc_delta&gt;0, cc_delta, 0)</f>
        <v>0</v>
      </c>
      <c r="R89" s="130">
        <f ca="1">NOT(cc_in_Focus) * cc_show_type * IF(cc_delta&lt;0, ABS(cc_delta), 0)</f>
        <v>0</v>
      </c>
    </row>
    <row r="90" spans="4:18" ht="16" customHeight="1" x14ac:dyDescent="0.2">
      <c r="D90" s="253"/>
      <c r="E90" s="131"/>
      <c r="F90" s="131"/>
      <c r="G90" s="131"/>
      <c r="H90" s="131"/>
      <c r="I90" s="131"/>
      <c r="J90" s="131"/>
      <c r="K90" s="131"/>
      <c r="L90" s="131"/>
      <c r="M90" s="145"/>
      <c r="N90" s="145"/>
      <c r="O90" s="145"/>
      <c r="P90" s="145"/>
      <c r="Q90" s="145"/>
      <c r="R90" s="145"/>
    </row>
    <row r="91" spans="4:18" ht="16" customHeight="1" x14ac:dyDescent="0.2">
      <c r="D91" s="254">
        <f ca="1">DATE(selected_year,10,1)</f>
        <v>46296</v>
      </c>
      <c r="E91" s="146" t="s">
        <v>6</v>
      </c>
      <c r="F91" s="117">
        <f t="shared" ref="F91" ca="1" si="57">MONTH(D91)</f>
        <v>10</v>
      </c>
      <c r="G91" s="117">
        <f>IF(selected_period="Total Year", 1, IF(selected_period=cc_month_number, 1, 0))</f>
        <v>1</v>
      </c>
      <c r="H91" s="117">
        <f t="shared" ref="H91" si="58">1*$E$49</f>
        <v>1</v>
      </c>
      <c r="I91" s="117">
        <f t="shared" ref="I91" si="59">1*$E$52</f>
        <v>1</v>
      </c>
      <c r="J91" s="150" cm="1">
        <f t="array" aca="1" ref="J91" ca="1">SUM( Tracking[Amount] * (Tracking[Type]=cc_type) * (YEAR(Tracking[Effective Date])=selected_year) * (MONTH(Tracking[Effective Date])=cc_month_number))</f>
        <v>0</v>
      </c>
      <c r="K91" s="150" cm="1">
        <f t="array" aca="1" ref="K91" ca="1">INDEX('Budget Planning'!$E:$FA, income_total_row, MATCH(DATE(selected_year, cc_month_number, 1), 'Budget Planning'!$E$10:$FA$10, 0) )</f>
        <v>0</v>
      </c>
      <c r="L91" s="150">
        <f ca="1">cc_budget-cc_tracked</f>
        <v>0</v>
      </c>
      <c r="M91" s="130">
        <f ca="1">cc_in_Focus * cc_show_type * MIN(cc_tracked, cc_budget)</f>
        <v>0</v>
      </c>
      <c r="N91" s="130">
        <f ca="1">cc_in_Focus * cc_show_type * cc_show_remaining_rudget * IF(cc_delta&gt;0, cc_delta, 0)</f>
        <v>0</v>
      </c>
      <c r="O91" s="130">
        <f ca="1">cc_in_Focus * cc_show_type * IF(cc_delta&lt;0, ABS(cc_delta), 0)</f>
        <v>0</v>
      </c>
      <c r="P91" s="130">
        <f ca="1">NOT(cc_in_Focus) * cc_show_type * MIN(cc_tracked, cc_budget)</f>
        <v>0</v>
      </c>
      <c r="Q91" s="130">
        <f ca="1">NOT(cc_in_Focus) * cc_show_type * cc_show_remaining_rudget * IF(cc_delta&gt;0, cc_delta, 0)</f>
        <v>0</v>
      </c>
      <c r="R91" s="130">
        <f ca="1">NOT(cc_in_Focus) * cc_show_type * IF(cc_delta&lt;0, ABS(cc_delta), 0)</f>
        <v>0</v>
      </c>
    </row>
    <row r="92" spans="4:18" ht="16" customHeight="1" x14ac:dyDescent="0.2">
      <c r="D92" s="252"/>
      <c r="E92" s="119" t="s">
        <v>10</v>
      </c>
      <c r="F92" s="117">
        <f t="shared" ref="F92" ca="1" si="60">MONTH(D91)</f>
        <v>10</v>
      </c>
      <c r="G92" s="117">
        <f>IF(selected_period="Total Year", 1, IF(selected_period=cc_month_number, 1, 0))</f>
        <v>1</v>
      </c>
      <c r="H92" s="117">
        <f t="shared" ref="H92" si="61">1*$E$50</f>
        <v>1</v>
      </c>
      <c r="I92" s="117">
        <f t="shared" si="3"/>
        <v>1</v>
      </c>
      <c r="J92" s="150" cm="1">
        <f t="array" aca="1" ref="J92" ca="1">SUM( Tracking[Amount] * (Tracking[Type]=cc_type) * (YEAR(Tracking[Effective Date])=selected_year) * (MONTH(Tracking[Effective Date])=cc_month_number))</f>
        <v>0</v>
      </c>
      <c r="K92" s="150" cm="1">
        <f t="array" aca="1" ref="K92" ca="1">INDEX('Budget Planning'!$E:$FA, expenses_total_row, MATCH(DATE(selected_year, cc_month_number, 1), 'Budget Planning'!$E$10:$FA$10, 0) )</f>
        <v>0</v>
      </c>
      <c r="L92" s="150">
        <f ca="1">cc_budget-cc_tracked</f>
        <v>0</v>
      </c>
      <c r="M92" s="130">
        <f ca="1">cc_in_Focus * cc_show_type * MIN(cc_tracked, cc_budget)</f>
        <v>0</v>
      </c>
      <c r="N92" s="130">
        <f ca="1">cc_in_Focus * cc_show_type * cc_show_remaining_rudget * IF(cc_delta&gt;0, cc_delta, 0)</f>
        <v>0</v>
      </c>
      <c r="O92" s="130">
        <f ca="1">cc_in_Focus * cc_show_type * IF(cc_delta&lt;0, ABS(cc_delta), 0)</f>
        <v>0</v>
      </c>
      <c r="P92" s="130">
        <f ca="1">NOT(cc_in_Focus) * cc_show_type * MIN(cc_tracked, cc_budget)</f>
        <v>0</v>
      </c>
      <c r="Q92" s="130">
        <f ca="1">NOT(cc_in_Focus) * cc_show_type * cc_show_remaining_rudget * IF(cc_delta&gt;0, cc_delta, 0)</f>
        <v>0</v>
      </c>
      <c r="R92" s="130">
        <f ca="1">NOT(cc_in_Focus) * cc_show_type * IF(cc_delta&lt;0, ABS(cc_delta), 0)</f>
        <v>0</v>
      </c>
    </row>
    <row r="93" spans="4:18" ht="16" customHeight="1" x14ac:dyDescent="0.2">
      <c r="D93" s="252"/>
      <c r="E93" s="119" t="s">
        <v>13</v>
      </c>
      <c r="F93" s="117">
        <f t="shared" ref="F93" ca="1" si="62">MONTH(D91)</f>
        <v>10</v>
      </c>
      <c r="G93" s="117">
        <f>IF(selected_period="Total Year", 1, IF(selected_period=cc_month_number, 1, 0))</f>
        <v>1</v>
      </c>
      <c r="H93" s="117">
        <f t="shared" ref="H93" si="63">1*$E$51</f>
        <v>1</v>
      </c>
      <c r="I93" s="117">
        <f t="shared" si="3"/>
        <v>1</v>
      </c>
      <c r="J93" s="150" cm="1">
        <f t="array" aca="1" ref="J93" ca="1">SUM( Tracking[Amount] * (Tracking[Type]=cc_type) * (YEAR(Tracking[Effective Date])=selected_year) * (MONTH(Tracking[Effective Date])=cc_month_number))</f>
        <v>0</v>
      </c>
      <c r="K93" s="150" cm="1">
        <f t="array" aca="1" ref="K93" ca="1">INDEX('Budget Planning'!$E:$FA, savings_total_row, MATCH(DATE(selected_year, cc_month_number, 1), 'Budget Planning'!$E$10:$FA$10, 0) )</f>
        <v>0</v>
      </c>
      <c r="L93" s="150">
        <f ca="1">cc_budget-cc_tracked</f>
        <v>0</v>
      </c>
      <c r="M93" s="130">
        <f ca="1">cc_in_Focus * cc_show_type * MIN(cc_tracked, cc_budget)</f>
        <v>0</v>
      </c>
      <c r="N93" s="130">
        <f ca="1">cc_in_Focus * cc_show_type * cc_show_remaining_rudget * IF(cc_delta&gt;0, cc_delta, 0)</f>
        <v>0</v>
      </c>
      <c r="O93" s="130">
        <f ca="1">cc_in_Focus * cc_show_type * IF(cc_delta&lt;0, ABS(cc_delta), 0)</f>
        <v>0</v>
      </c>
      <c r="P93" s="130">
        <f ca="1">NOT(cc_in_Focus) * cc_show_type * MIN(cc_tracked, cc_budget)</f>
        <v>0</v>
      </c>
      <c r="Q93" s="130">
        <f ca="1">NOT(cc_in_Focus) * cc_show_type * cc_show_remaining_rudget * IF(cc_delta&gt;0, cc_delta, 0)</f>
        <v>0</v>
      </c>
      <c r="R93" s="130">
        <f ca="1">NOT(cc_in_Focus) * cc_show_type * IF(cc_delta&lt;0, ABS(cc_delta), 0)</f>
        <v>0</v>
      </c>
    </row>
    <row r="94" spans="4:18" ht="16" customHeight="1" x14ac:dyDescent="0.2">
      <c r="D94" s="253"/>
      <c r="E94" s="131"/>
      <c r="F94" s="131"/>
      <c r="G94" s="131"/>
      <c r="H94" s="131"/>
      <c r="I94" s="131"/>
      <c r="J94" s="131"/>
      <c r="K94" s="131"/>
      <c r="L94" s="131"/>
      <c r="M94" s="145"/>
      <c r="N94" s="145"/>
      <c r="O94" s="145"/>
      <c r="P94" s="145"/>
      <c r="Q94" s="145"/>
      <c r="R94" s="145"/>
    </row>
    <row r="95" spans="4:18" ht="16" customHeight="1" x14ac:dyDescent="0.2">
      <c r="D95" s="254">
        <f ca="1">DATE(selected_year,11,1)</f>
        <v>46327</v>
      </c>
      <c r="E95" s="146" t="s">
        <v>6</v>
      </c>
      <c r="F95" s="117">
        <f t="shared" ref="F95" ca="1" si="64">MONTH(D95)</f>
        <v>11</v>
      </c>
      <c r="G95" s="117">
        <f>IF(selected_period="Total Year", 1, IF(selected_period=cc_month_number, 1, 0))</f>
        <v>1</v>
      </c>
      <c r="H95" s="117">
        <f t="shared" ref="H95" si="65">1*$E$49</f>
        <v>1</v>
      </c>
      <c r="I95" s="117">
        <f t="shared" ref="I95" si="66">1*$E$52</f>
        <v>1</v>
      </c>
      <c r="J95" s="150" cm="1">
        <f t="array" aca="1" ref="J95" ca="1">SUM( Tracking[Amount] * (Tracking[Type]=cc_type) * (YEAR(Tracking[Effective Date])=selected_year) * (MONTH(Tracking[Effective Date])=cc_month_number))</f>
        <v>0</v>
      </c>
      <c r="K95" s="150" cm="1">
        <f t="array" aca="1" ref="K95" ca="1">INDEX('Budget Planning'!$E:$FA, income_total_row, MATCH(DATE(selected_year, cc_month_number, 1), 'Budget Planning'!$E$10:$FA$10, 0) )</f>
        <v>0</v>
      </c>
      <c r="L95" s="150">
        <f ca="1">cc_budget-cc_tracked</f>
        <v>0</v>
      </c>
      <c r="M95" s="130">
        <f ca="1">cc_in_Focus * cc_show_type * MIN(cc_tracked, cc_budget)</f>
        <v>0</v>
      </c>
      <c r="N95" s="130">
        <f ca="1">cc_in_Focus * cc_show_type * cc_show_remaining_rudget * IF(cc_delta&gt;0, cc_delta, 0)</f>
        <v>0</v>
      </c>
      <c r="O95" s="130">
        <f ca="1">cc_in_Focus * cc_show_type * IF(cc_delta&lt;0, ABS(cc_delta), 0)</f>
        <v>0</v>
      </c>
      <c r="P95" s="130">
        <f ca="1">NOT(cc_in_Focus) * cc_show_type * MIN(cc_tracked, cc_budget)</f>
        <v>0</v>
      </c>
      <c r="Q95" s="130">
        <f ca="1">NOT(cc_in_Focus) * cc_show_type * cc_show_remaining_rudget * IF(cc_delta&gt;0, cc_delta, 0)</f>
        <v>0</v>
      </c>
      <c r="R95" s="130">
        <f ca="1">NOT(cc_in_Focus) * cc_show_type * IF(cc_delta&lt;0, ABS(cc_delta), 0)</f>
        <v>0</v>
      </c>
    </row>
    <row r="96" spans="4:18" ht="16" customHeight="1" x14ac:dyDescent="0.2">
      <c r="D96" s="252"/>
      <c r="E96" s="119" t="s">
        <v>10</v>
      </c>
      <c r="F96" s="117">
        <f t="shared" ref="F96" ca="1" si="67">MONTH(D95)</f>
        <v>11</v>
      </c>
      <c r="G96" s="117">
        <f>IF(selected_period="Total Year", 1, IF(selected_period=cc_month_number, 1, 0))</f>
        <v>1</v>
      </c>
      <c r="H96" s="117">
        <f t="shared" ref="H96" si="68">1*$E$50</f>
        <v>1</v>
      </c>
      <c r="I96" s="117">
        <f t="shared" si="3"/>
        <v>1</v>
      </c>
      <c r="J96" s="150" cm="1">
        <f t="array" aca="1" ref="J96" ca="1">SUM( Tracking[Amount] * (Tracking[Type]=cc_type) * (YEAR(Tracking[Effective Date])=selected_year) * (MONTH(Tracking[Effective Date])=cc_month_number))</f>
        <v>0</v>
      </c>
      <c r="K96" s="150" cm="1">
        <f t="array" aca="1" ref="K96" ca="1">INDEX('Budget Planning'!$E:$FA, expenses_total_row, MATCH(DATE(selected_year, cc_month_number, 1), 'Budget Planning'!$E$10:$FA$10, 0) )</f>
        <v>0</v>
      </c>
      <c r="L96" s="150">
        <f ca="1">cc_budget-cc_tracked</f>
        <v>0</v>
      </c>
      <c r="M96" s="130">
        <f ca="1">cc_in_Focus * cc_show_type * MIN(cc_tracked, cc_budget)</f>
        <v>0</v>
      </c>
      <c r="N96" s="130">
        <f ca="1">cc_in_Focus * cc_show_type * cc_show_remaining_rudget * IF(cc_delta&gt;0, cc_delta, 0)</f>
        <v>0</v>
      </c>
      <c r="O96" s="130">
        <f ca="1">cc_in_Focus * cc_show_type * IF(cc_delta&lt;0, ABS(cc_delta), 0)</f>
        <v>0</v>
      </c>
      <c r="P96" s="130">
        <f ca="1">NOT(cc_in_Focus) * cc_show_type * MIN(cc_tracked, cc_budget)</f>
        <v>0</v>
      </c>
      <c r="Q96" s="130">
        <f ca="1">NOT(cc_in_Focus) * cc_show_type * cc_show_remaining_rudget * IF(cc_delta&gt;0, cc_delta, 0)</f>
        <v>0</v>
      </c>
      <c r="R96" s="130">
        <f ca="1">NOT(cc_in_Focus) * cc_show_type * IF(cc_delta&lt;0, ABS(cc_delta), 0)</f>
        <v>0</v>
      </c>
    </row>
    <row r="97" spans="4:18" ht="16" customHeight="1" x14ac:dyDescent="0.2">
      <c r="D97" s="252"/>
      <c r="E97" s="119" t="s">
        <v>13</v>
      </c>
      <c r="F97" s="117">
        <f t="shared" ref="F97" ca="1" si="69">MONTH(D95)</f>
        <v>11</v>
      </c>
      <c r="G97" s="117">
        <f>IF(selected_period="Total Year", 1, IF(selected_period=cc_month_number, 1, 0))</f>
        <v>1</v>
      </c>
      <c r="H97" s="117">
        <f t="shared" ref="H97" si="70">1*$E$51</f>
        <v>1</v>
      </c>
      <c r="I97" s="117">
        <f t="shared" si="3"/>
        <v>1</v>
      </c>
      <c r="J97" s="150" cm="1">
        <f t="array" aca="1" ref="J97" ca="1">SUM( Tracking[Amount] * (Tracking[Type]=cc_type) * (YEAR(Tracking[Effective Date])=selected_year) * (MONTH(Tracking[Effective Date])=cc_month_number))</f>
        <v>0</v>
      </c>
      <c r="K97" s="150" cm="1">
        <f t="array" aca="1" ref="K97" ca="1">INDEX('Budget Planning'!$E:$FA, savings_total_row, MATCH(DATE(selected_year, cc_month_number, 1), 'Budget Planning'!$E$10:$FA$10, 0) )</f>
        <v>0</v>
      </c>
      <c r="L97" s="150">
        <f ca="1">cc_budget-cc_tracked</f>
        <v>0</v>
      </c>
      <c r="M97" s="130">
        <f ca="1">cc_in_Focus * cc_show_type * MIN(cc_tracked, cc_budget)</f>
        <v>0</v>
      </c>
      <c r="N97" s="130">
        <f ca="1">cc_in_Focus * cc_show_type * cc_show_remaining_rudget * IF(cc_delta&gt;0, cc_delta, 0)</f>
        <v>0</v>
      </c>
      <c r="O97" s="130">
        <f ca="1">cc_in_Focus * cc_show_type * IF(cc_delta&lt;0, ABS(cc_delta), 0)</f>
        <v>0</v>
      </c>
      <c r="P97" s="130">
        <f ca="1">NOT(cc_in_Focus) * cc_show_type * MIN(cc_tracked, cc_budget)</f>
        <v>0</v>
      </c>
      <c r="Q97" s="130">
        <f ca="1">NOT(cc_in_Focus) * cc_show_type * cc_show_remaining_rudget * IF(cc_delta&gt;0, cc_delta, 0)</f>
        <v>0</v>
      </c>
      <c r="R97" s="130">
        <f ca="1">NOT(cc_in_Focus) * cc_show_type * IF(cc_delta&lt;0, ABS(cc_delta), 0)</f>
        <v>0</v>
      </c>
    </row>
    <row r="98" spans="4:18" ht="16" customHeight="1" x14ac:dyDescent="0.2">
      <c r="D98" s="253"/>
      <c r="E98" s="131"/>
      <c r="F98" s="131"/>
      <c r="G98" s="131"/>
      <c r="H98" s="131"/>
      <c r="I98" s="131"/>
      <c r="J98" s="131"/>
      <c r="K98" s="131"/>
      <c r="L98" s="131"/>
      <c r="M98" s="145"/>
      <c r="N98" s="145"/>
      <c r="O98" s="145"/>
      <c r="P98" s="145"/>
      <c r="Q98" s="145"/>
      <c r="R98" s="145"/>
    </row>
    <row r="99" spans="4:18" ht="16" customHeight="1" x14ac:dyDescent="0.2">
      <c r="D99" s="254">
        <f ca="1">DATE(selected_year,12,1)</f>
        <v>46357</v>
      </c>
      <c r="E99" s="146" t="s">
        <v>6</v>
      </c>
      <c r="F99" s="117">
        <f t="shared" ref="F99" ca="1" si="71">MONTH(D99)</f>
        <v>12</v>
      </c>
      <c r="G99" s="117">
        <f>IF(selected_period="Total Year", 1, IF(selected_period=cc_month_number, 1, 0))</f>
        <v>1</v>
      </c>
      <c r="H99" s="117">
        <f t="shared" ref="H99" si="72">1*$E$49</f>
        <v>1</v>
      </c>
      <c r="I99" s="117">
        <f t="shared" ref="I99" si="73">1*$E$52</f>
        <v>1</v>
      </c>
      <c r="J99" s="150" cm="1">
        <f t="array" aca="1" ref="J99" ca="1">SUM( Tracking[Amount] * (Tracking[Type]=cc_type) * (YEAR(Tracking[Effective Date])=selected_year) * (MONTH(Tracking[Effective Date])=cc_month_number))</f>
        <v>0</v>
      </c>
      <c r="K99" s="150" cm="1">
        <f t="array" aca="1" ref="K99" ca="1">INDEX('Budget Planning'!$E:$FA, income_total_row, MATCH(DATE(selected_year, cc_month_number, 1), 'Budget Planning'!$E$10:$FA$10, 0) )</f>
        <v>0</v>
      </c>
      <c r="L99" s="150">
        <f ca="1">cc_budget-cc_tracked</f>
        <v>0</v>
      </c>
      <c r="M99" s="130">
        <f ca="1">cc_in_Focus * cc_show_type * MIN(cc_tracked, cc_budget)</f>
        <v>0</v>
      </c>
      <c r="N99" s="130">
        <f ca="1">cc_in_Focus * cc_show_type * cc_show_remaining_rudget * IF(cc_delta&gt;0, cc_delta, 0)</f>
        <v>0</v>
      </c>
      <c r="O99" s="130">
        <f ca="1">cc_in_Focus * cc_show_type * IF(cc_delta&lt;0, ABS(cc_delta), 0)</f>
        <v>0</v>
      </c>
      <c r="P99" s="130">
        <f ca="1">NOT(cc_in_Focus) * cc_show_type * MIN(cc_tracked, cc_budget)</f>
        <v>0</v>
      </c>
      <c r="Q99" s="130">
        <f ca="1">NOT(cc_in_Focus) * cc_show_type * cc_show_remaining_rudget * IF(cc_delta&gt;0, cc_delta, 0)</f>
        <v>0</v>
      </c>
      <c r="R99" s="130">
        <f ca="1">NOT(cc_in_Focus) * cc_show_type * IF(cc_delta&lt;0, ABS(cc_delta), 0)</f>
        <v>0</v>
      </c>
    </row>
    <row r="100" spans="4:18" ht="16" customHeight="1" x14ac:dyDescent="0.2">
      <c r="D100" s="252"/>
      <c r="E100" s="119" t="s">
        <v>10</v>
      </c>
      <c r="F100" s="117">
        <f t="shared" ref="F100" ca="1" si="74">MONTH(D99)</f>
        <v>12</v>
      </c>
      <c r="G100" s="117">
        <f>IF(selected_period="Total Year", 1, IF(selected_period=cc_month_number, 1, 0))</f>
        <v>1</v>
      </c>
      <c r="H100" s="117">
        <f t="shared" ref="H100" si="75">1*$E$50</f>
        <v>1</v>
      </c>
      <c r="I100" s="117">
        <f t="shared" si="3"/>
        <v>1</v>
      </c>
      <c r="J100" s="150" cm="1">
        <f t="array" aca="1" ref="J100" ca="1">SUM( Tracking[Amount] * (Tracking[Type]=cc_type) * (YEAR(Tracking[Effective Date])=selected_year) * (MONTH(Tracking[Effective Date])=cc_month_number))</f>
        <v>0</v>
      </c>
      <c r="K100" s="150" cm="1">
        <f t="array" aca="1" ref="K100" ca="1">INDEX('Budget Planning'!$E:$FA, expenses_total_row, MATCH(DATE(selected_year, cc_month_number, 1), 'Budget Planning'!$E$10:$FA$10, 0) )</f>
        <v>0</v>
      </c>
      <c r="L100" s="150">
        <f ca="1">cc_budget-cc_tracked</f>
        <v>0</v>
      </c>
      <c r="M100" s="130">
        <f ca="1">cc_in_Focus * cc_show_type * MIN(cc_tracked, cc_budget)</f>
        <v>0</v>
      </c>
      <c r="N100" s="130">
        <f ca="1">cc_in_Focus * cc_show_type * cc_show_remaining_rudget * IF(cc_delta&gt;0, cc_delta, 0)</f>
        <v>0</v>
      </c>
      <c r="O100" s="130">
        <f ca="1">cc_in_Focus * cc_show_type * IF(cc_delta&lt;0, ABS(cc_delta), 0)</f>
        <v>0</v>
      </c>
      <c r="P100" s="130">
        <f ca="1">NOT(cc_in_Focus) * cc_show_type * MIN(cc_tracked, cc_budget)</f>
        <v>0</v>
      </c>
      <c r="Q100" s="130">
        <f ca="1">NOT(cc_in_Focus) * cc_show_type * cc_show_remaining_rudget * IF(cc_delta&gt;0, cc_delta, 0)</f>
        <v>0</v>
      </c>
      <c r="R100" s="130">
        <f ca="1">NOT(cc_in_Focus) * cc_show_type * IF(cc_delta&lt;0, ABS(cc_delta), 0)</f>
        <v>0</v>
      </c>
    </row>
    <row r="101" spans="4:18" ht="16" customHeight="1" x14ac:dyDescent="0.2">
      <c r="D101" s="252"/>
      <c r="E101" s="119" t="s">
        <v>13</v>
      </c>
      <c r="F101" s="117">
        <f t="shared" ref="F101" ca="1" si="76">MONTH(D99)</f>
        <v>12</v>
      </c>
      <c r="G101" s="117">
        <f>IF(selected_period="Total Year", 1, IF(selected_period=cc_month_number, 1, 0))</f>
        <v>1</v>
      </c>
      <c r="H101" s="117">
        <f t="shared" ref="H101" si="77">1*$E$51</f>
        <v>1</v>
      </c>
      <c r="I101" s="117">
        <f t="shared" si="3"/>
        <v>1</v>
      </c>
      <c r="J101" s="150" cm="1">
        <f t="array" aca="1" ref="J101" ca="1">SUM( Tracking[Amount] * (Tracking[Type]=cc_type) * (YEAR(Tracking[Effective Date])=selected_year) * (MONTH(Tracking[Effective Date])=cc_month_number))</f>
        <v>0</v>
      </c>
      <c r="K101" s="150" cm="1">
        <f t="array" aca="1" ref="K101" ca="1">INDEX('Budget Planning'!$E:$FA, savings_total_row, MATCH(DATE(selected_year, cc_month_number, 1), 'Budget Planning'!$E$10:$FA$10, 0) )</f>
        <v>0</v>
      </c>
      <c r="L101" s="150">
        <f ca="1">cc_budget-cc_tracked</f>
        <v>0</v>
      </c>
      <c r="M101" s="130">
        <f ca="1">cc_in_Focus * cc_show_type * MIN(cc_tracked, cc_budget)</f>
        <v>0</v>
      </c>
      <c r="N101" s="130">
        <f ca="1">cc_in_Focus * cc_show_type * cc_show_remaining_rudget * IF(cc_delta&gt;0, cc_delta, 0)</f>
        <v>0</v>
      </c>
      <c r="O101" s="130">
        <f ca="1">cc_in_Focus * cc_show_type * IF(cc_delta&lt;0, ABS(cc_delta), 0)</f>
        <v>0</v>
      </c>
      <c r="P101" s="130">
        <f ca="1">NOT(cc_in_Focus) * cc_show_type * MIN(cc_tracked, cc_budget)</f>
        <v>0</v>
      </c>
      <c r="Q101" s="130">
        <f ca="1">NOT(cc_in_Focus) * cc_show_type * cc_show_remaining_rudget * IF(cc_delta&gt;0, cc_delta, 0)</f>
        <v>0</v>
      </c>
      <c r="R101" s="130">
        <f ca="1">NOT(cc_in_Focus) * cc_show_type * IF(cc_delta&lt;0, ABS(cc_delta), 0)</f>
        <v>0</v>
      </c>
    </row>
    <row r="102" spans="4:18" ht="16" customHeight="1" x14ac:dyDescent="0.2">
      <c r="D102" s="253"/>
      <c r="E102" s="131"/>
      <c r="F102" s="131"/>
      <c r="G102" s="131"/>
      <c r="H102" s="131"/>
      <c r="I102" s="131"/>
      <c r="J102" s="131"/>
      <c r="K102" s="131"/>
      <c r="L102" s="131"/>
      <c r="M102" s="145"/>
      <c r="N102" s="145"/>
      <c r="O102" s="145"/>
      <c r="P102" s="145"/>
      <c r="Q102" s="145"/>
      <c r="R102" s="145"/>
    </row>
    <row r="103" spans="4:18" ht="16" customHeight="1" x14ac:dyDescent="0.2">
      <c r="D103" s="254"/>
      <c r="E103" s="148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</row>
    <row r="104" spans="4:18" ht="16" customHeight="1" x14ac:dyDescent="0.2">
      <c r="D104" s="252"/>
      <c r="E104" s="149"/>
    </row>
    <row r="105" spans="4:18" ht="16" customHeight="1" x14ac:dyDescent="0.2">
      <c r="D105" s="252"/>
      <c r="E105" s="149"/>
    </row>
    <row r="106" spans="4:18" ht="16" customHeight="1" x14ac:dyDescent="0.2">
      <c r="D106" s="252"/>
    </row>
  </sheetData>
  <mergeCells count="17">
    <mergeCell ref="D99:D102"/>
    <mergeCell ref="D103:D106"/>
    <mergeCell ref="D79:D82"/>
    <mergeCell ref="D83:D86"/>
    <mergeCell ref="D87:D90"/>
    <mergeCell ref="D91:D94"/>
    <mergeCell ref="D95:D98"/>
    <mergeCell ref="D59:D62"/>
    <mergeCell ref="D63:D66"/>
    <mergeCell ref="D67:D70"/>
    <mergeCell ref="D71:D74"/>
    <mergeCell ref="D75:D78"/>
    <mergeCell ref="C6:F6"/>
    <mergeCell ref="C17:F17"/>
    <mergeCell ref="M53:O53"/>
    <mergeCell ref="P53:R53"/>
    <mergeCell ref="D55:D58"/>
  </mergeCells>
  <phoneticPr fontId="3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E21"/>
  <sheetViews>
    <sheetView showGridLines="0" workbookViewId="0">
      <selection activeCell="C8" sqref="C8"/>
    </sheetView>
  </sheetViews>
  <sheetFormatPr baseColWidth="10" defaultColWidth="10.83203125" defaultRowHeight="16" customHeight="1" x14ac:dyDescent="0.2"/>
  <cols>
    <col min="1" max="2" width="5.83203125" style="39" customWidth="1"/>
    <col min="3" max="3" width="13.83203125" style="69" bestFit="1" customWidth="1"/>
    <col min="4" max="4" width="10.83203125" style="39" customWidth="1"/>
    <col min="5" max="5" width="15.33203125" style="39" bestFit="1" customWidth="1"/>
    <col min="6" max="6" width="10.83203125" style="39" customWidth="1"/>
    <col min="7" max="16384" width="10.83203125" style="39"/>
  </cols>
  <sheetData>
    <row r="1" spans="1:5" s="45" customFormat="1" ht="10" customHeight="1" x14ac:dyDescent="0.2">
      <c r="A1" s="72" t="s">
        <v>60</v>
      </c>
      <c r="B1" s="55"/>
      <c r="C1" s="55"/>
      <c r="D1" s="55"/>
      <c r="E1" s="55"/>
    </row>
    <row r="2" spans="1:5" s="45" customFormat="1" ht="29" customHeight="1" x14ac:dyDescent="0.35">
      <c r="A2" s="55"/>
      <c r="B2" s="54" t="s">
        <v>18</v>
      </c>
      <c r="C2" s="55"/>
      <c r="D2" s="55"/>
      <c r="E2" s="55"/>
    </row>
    <row r="3" spans="1:5" s="45" customFormat="1" ht="10" customHeight="1" x14ac:dyDescent="0.2">
      <c r="A3" s="55"/>
      <c r="B3" s="55"/>
      <c r="C3" s="55"/>
      <c r="D3" s="55"/>
      <c r="E3" s="55"/>
    </row>
    <row r="4" spans="1:5" ht="15.25" customHeight="1" x14ac:dyDescent="0.2">
      <c r="A4" s="10"/>
      <c r="B4" s="10"/>
      <c r="C4" s="10"/>
      <c r="D4" s="10"/>
      <c r="E4" s="10"/>
    </row>
    <row r="5" spans="1:5" ht="15.25" customHeight="1" x14ac:dyDescent="0.2">
      <c r="A5" s="10"/>
      <c r="B5" s="10"/>
      <c r="C5" s="10"/>
      <c r="D5" s="10"/>
      <c r="E5" s="10"/>
    </row>
    <row r="6" spans="1:5" ht="15.25" customHeight="1" x14ac:dyDescent="0.2">
      <c r="A6" s="10"/>
      <c r="B6" s="10"/>
      <c r="C6" s="10"/>
      <c r="D6" s="10"/>
      <c r="E6" s="10"/>
    </row>
    <row r="7" spans="1:5" ht="15.25" customHeight="1" x14ac:dyDescent="0.2">
      <c r="A7" s="10"/>
      <c r="B7" s="10"/>
      <c r="C7" s="73" t="s">
        <v>59</v>
      </c>
      <c r="D7" s="10"/>
      <c r="E7" s="73" t="s">
        <v>62</v>
      </c>
    </row>
    <row r="8" spans="1:5" ht="15.25" customHeight="1" x14ac:dyDescent="0.2">
      <c r="A8" s="10"/>
      <c r="B8" s="10"/>
      <c r="C8" s="74" t="s">
        <v>61</v>
      </c>
      <c r="D8" s="10"/>
      <c r="E8" s="74" t="s">
        <v>63</v>
      </c>
    </row>
    <row r="9" spans="1:5" ht="15.25" customHeight="1" x14ac:dyDescent="0.2">
      <c r="A9" s="10"/>
      <c r="B9" s="10"/>
      <c r="C9" s="75">
        <f>Starting_Year</f>
        <v>2021</v>
      </c>
      <c r="D9" s="10"/>
      <c r="E9" s="74" t="s">
        <v>64</v>
      </c>
    </row>
    <row r="10" spans="1:5" ht="15.25" customHeight="1" x14ac:dyDescent="0.2">
      <c r="A10" s="10"/>
      <c r="B10" s="10"/>
      <c r="C10" s="75">
        <f>C9+1</f>
        <v>2022</v>
      </c>
      <c r="D10" s="10"/>
      <c r="E10" s="77">
        <v>36526</v>
      </c>
    </row>
    <row r="11" spans="1:5" ht="16" customHeight="1" x14ac:dyDescent="0.2">
      <c r="C11" s="75">
        <f t="shared" ref="C11:C21" si="0">C10+1</f>
        <v>2023</v>
      </c>
      <c r="E11" s="77">
        <v>36557</v>
      </c>
    </row>
    <row r="12" spans="1:5" ht="16" customHeight="1" x14ac:dyDescent="0.2">
      <c r="C12" s="75">
        <f t="shared" si="0"/>
        <v>2024</v>
      </c>
      <c r="E12" s="77">
        <v>36586</v>
      </c>
    </row>
    <row r="13" spans="1:5" ht="16" customHeight="1" x14ac:dyDescent="0.2">
      <c r="C13" s="75">
        <f t="shared" si="0"/>
        <v>2025</v>
      </c>
      <c r="E13" s="77">
        <v>36617</v>
      </c>
    </row>
    <row r="14" spans="1:5" ht="16" customHeight="1" x14ac:dyDescent="0.2">
      <c r="C14" s="75">
        <f t="shared" si="0"/>
        <v>2026</v>
      </c>
      <c r="E14" s="77">
        <v>36647</v>
      </c>
    </row>
    <row r="15" spans="1:5" ht="16" customHeight="1" x14ac:dyDescent="0.2">
      <c r="C15" s="75">
        <f t="shared" si="0"/>
        <v>2027</v>
      </c>
      <c r="E15" s="77">
        <v>36678</v>
      </c>
    </row>
    <row r="16" spans="1:5" ht="16" customHeight="1" x14ac:dyDescent="0.2">
      <c r="C16" s="75">
        <f t="shared" si="0"/>
        <v>2028</v>
      </c>
      <c r="E16" s="77">
        <v>36708</v>
      </c>
    </row>
    <row r="17" spans="3:5" ht="16" customHeight="1" x14ac:dyDescent="0.2">
      <c r="C17" s="75">
        <f t="shared" si="0"/>
        <v>2029</v>
      </c>
      <c r="E17" s="77">
        <v>36739</v>
      </c>
    </row>
    <row r="18" spans="3:5" ht="16" customHeight="1" x14ac:dyDescent="0.2">
      <c r="C18" s="75">
        <f t="shared" si="0"/>
        <v>2030</v>
      </c>
      <c r="E18" s="77">
        <v>36770</v>
      </c>
    </row>
    <row r="19" spans="3:5" ht="16" customHeight="1" x14ac:dyDescent="0.2">
      <c r="C19" s="75">
        <f t="shared" si="0"/>
        <v>2031</v>
      </c>
      <c r="E19" s="77">
        <v>36800</v>
      </c>
    </row>
    <row r="20" spans="3:5" ht="16" customHeight="1" x14ac:dyDescent="0.2">
      <c r="C20" s="75">
        <f t="shared" si="0"/>
        <v>2032</v>
      </c>
      <c r="E20" s="77">
        <v>36831</v>
      </c>
    </row>
    <row r="21" spans="3:5" ht="16" customHeight="1" x14ac:dyDescent="0.2">
      <c r="C21" s="76">
        <f t="shared" si="0"/>
        <v>2033</v>
      </c>
      <c r="E21" s="78">
        <v>36861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39</vt:i4>
      </vt:variant>
    </vt:vector>
  </HeadingPairs>
  <TitlesOfParts>
    <vt:vector size="54" baseType="lpstr">
      <vt:lpstr>Budget Dashboard</vt:lpstr>
      <vt:lpstr>Budget Planning</vt:lpstr>
      <vt:lpstr>Budget Tracking</vt:lpstr>
      <vt:lpstr>Archive &gt;&gt;&gt;</vt:lpstr>
      <vt:lpstr>Parents Debt</vt:lpstr>
      <vt:lpstr>Random Hisaab</vt:lpstr>
      <vt:lpstr>HDFC 2021-2026 (7th Jun)</vt:lpstr>
      <vt:lpstr>DCB 2024-2026 (31st May)</vt:lpstr>
      <vt:lpstr>Jupiter 2023-2026 (4th Apr)</vt:lpstr>
      <vt:lpstr>HDFC DCP 2025-2026 (Apr 19th)</vt:lpstr>
      <vt:lpstr>HDFC TN 2025-2026 (Feb 19th)</vt:lpstr>
      <vt:lpstr>APL</vt:lpstr>
      <vt:lpstr>Settings</vt:lpstr>
      <vt:lpstr>Calculations</vt:lpstr>
      <vt:lpstr>Dropdown Data</vt:lpstr>
      <vt:lpstr>'Budget Dashboard'!budget</vt:lpstr>
      <vt:lpstr>'Budget Dashboard'!budget_range</vt:lpstr>
      <vt:lpstr>'Budget Dashboard'!budget_rank</vt:lpstr>
      <vt:lpstr>Calculations!cc_budget</vt:lpstr>
      <vt:lpstr>Calculations!cc_delta</vt:lpstr>
      <vt:lpstr>Calculations!cc_in_Focus</vt:lpstr>
      <vt:lpstr>Calculations!cc_month_number</vt:lpstr>
      <vt:lpstr>Calculations!cc_show_remaining_rudget</vt:lpstr>
      <vt:lpstr>Calculations!cc_show_type</vt:lpstr>
      <vt:lpstr>Calculations!cc_tracked</vt:lpstr>
      <vt:lpstr>Calculations!cc_type</vt:lpstr>
      <vt:lpstr>'Budget Dashboard'!comb_rank</vt:lpstr>
      <vt:lpstr>'Budget Dashboard'!comb_rank_norm</vt:lpstr>
      <vt:lpstr>'Budget Dashboard'!comb_rank_norm_run_range</vt:lpstr>
      <vt:lpstr>'Budget Dashboard'!comb_rank_range</vt:lpstr>
      <vt:lpstr>'Budget Dashboard'!comb_rank_unique</vt:lpstr>
      <vt:lpstr>'Budget Dashboard'!header_row_id</vt:lpstr>
      <vt:lpstr>'Budget Dashboard'!is_cat</vt:lpstr>
      <vt:lpstr>'Budget Dashboard'!is_empty</vt:lpstr>
      <vt:lpstr>'Budget Dashboard'!is_header</vt:lpstr>
      <vt:lpstr>'Budget Dashboard'!is_total</vt:lpstr>
      <vt:lpstr>'Budget Dashboard'!item</vt:lpstr>
      <vt:lpstr>'Budget Dashboard'!out_budget</vt:lpstr>
      <vt:lpstr>'Budget Dashboard'!out_percentage_completed</vt:lpstr>
      <vt:lpstr>'Budget Dashboard'!out_tracked</vt:lpstr>
      <vt:lpstr>'Budget Dashboard'!row_id</vt:lpstr>
      <vt:lpstr>Savings_rate_calculation_type</vt:lpstr>
      <vt:lpstr>selected_period</vt:lpstr>
      <vt:lpstr>selected_period_display</vt:lpstr>
      <vt:lpstr>selected_year</vt:lpstr>
      <vt:lpstr>Shift_late_income_starting_date</vt:lpstr>
      <vt:lpstr>Shift_late_income_status</vt:lpstr>
      <vt:lpstr>'Budget Dashboard'!sort_max_row</vt:lpstr>
      <vt:lpstr>'Budget Dashboard'!sort_min_row</vt:lpstr>
      <vt:lpstr>Starting_Year</vt:lpstr>
      <vt:lpstr>'Budget Dashboard'!tracked</vt:lpstr>
      <vt:lpstr>'Budget Dashboard'!tracked_range</vt:lpstr>
      <vt:lpstr>'Budget Dashboard'!tracked_rank</vt:lpstr>
      <vt:lpstr>'Budget Dashboard'!type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Modi</cp:lastModifiedBy>
  <dcterms:modified xsi:type="dcterms:W3CDTF">2026-09-17T18:04:45Z</dcterms:modified>
</cp:coreProperties>
</file>